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845" yWindow="450" windowWidth="20115" windowHeight="7695" firstSheet="1" activeTab="1"/>
  </bookViews>
  <sheets>
    <sheet name="Present Shift" sheetId="10" r:id="rId1"/>
    <sheet name="Daily Summary" sheetId="5" r:id="rId2"/>
    <sheet name="Shift1" sheetId="1" r:id="rId3"/>
    <sheet name="Shift2" sheetId="4" r:id="rId4"/>
    <sheet name="Shift3" sheetId="3" r:id="rId5"/>
    <sheet name="Day" sheetId="13" r:id="rId6"/>
    <sheet name="LineDetails" sheetId="16" r:id="rId7"/>
    <sheet name="ProductDetails" sheetId="18" r:id="rId8"/>
    <sheet name="TypeDetails" sheetId="15" r:id="rId9"/>
    <sheet name="LineDetailsRaw" sheetId="17" r:id="rId10"/>
  </sheets>
  <definedNames>
    <definedName name="_5_2_2022_COM3_OK__SHIFT3" localSheetId="4" hidden="1">Shift3!#REF!</definedName>
    <definedName name="db1_COM2____SHIFT2" localSheetId="3" hidden="1">Shift2!#REF!</definedName>
    <definedName name="db1_original__SHIFT1" localSheetId="2" hidden="1">Shift1!#REF!</definedName>
    <definedName name="db1_original__SHIFT1" localSheetId="3" hidden="1">Shift2!#REF!</definedName>
    <definedName name="db1_original__SHIFT1" localSheetId="4" hidden="1">Shift3!#REF!</definedName>
    <definedName name="db1_original__SHIFT1__1" localSheetId="2" hidden="1">Shift1!#REF!</definedName>
    <definedName name="ExternalData_1" localSheetId="1" hidden="1">'Daily Summary'!$A$6:$X$82</definedName>
    <definedName name="ExternalData_1" localSheetId="5" hidden="1">Day!$A$1:$AB$229</definedName>
    <definedName name="ExternalData_1" localSheetId="6" hidden="1">LineDetails!$A$1:$J$77</definedName>
    <definedName name="ExternalData_1" localSheetId="0" hidden="1">'Present Shift'!$A$3:$R$79</definedName>
    <definedName name="ExternalData_1" localSheetId="2" hidden="1">Shift1!$A$3:$AB$79</definedName>
    <definedName name="ExternalData_1" localSheetId="3" hidden="1">Shift2!$A$3:$AB$79</definedName>
    <definedName name="ExternalData_1" localSheetId="4" hidden="1">Shift3!$A$3:$AB$79</definedName>
    <definedName name="ExternalData_2" localSheetId="1" hidden="1">'Daily Summary'!$Z$6:$AF$36</definedName>
    <definedName name="_xlnm.Print_Area" localSheetId="1">'Daily Summary'!$A$1:$Y$80</definedName>
  </definedNames>
  <calcPr calcId="145621"/>
</workbook>
</file>

<file path=xl/calcChain.xml><?xml version="1.0" encoding="utf-8"?>
<calcChain xmlns="http://schemas.openxmlformats.org/spreadsheetml/2006/main">
  <c r="S8" i="5" l="1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T7" i="5"/>
  <c r="S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P50" i="5"/>
  <c r="Q50" i="5"/>
  <c r="P51" i="5"/>
  <c r="Q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P59" i="5"/>
  <c r="Q59" i="5"/>
  <c r="P60" i="5"/>
  <c r="Q60" i="5"/>
  <c r="P61" i="5"/>
  <c r="Q61" i="5"/>
  <c r="P62" i="5"/>
  <c r="Q62" i="5"/>
  <c r="P63" i="5"/>
  <c r="Q63" i="5"/>
  <c r="P64" i="5"/>
  <c r="Q64" i="5"/>
  <c r="P65" i="5"/>
  <c r="Q65" i="5"/>
  <c r="P66" i="5"/>
  <c r="Q66" i="5"/>
  <c r="P67" i="5"/>
  <c r="Q67" i="5"/>
  <c r="P68" i="5"/>
  <c r="Q68" i="5"/>
  <c r="P69" i="5"/>
  <c r="Q69" i="5"/>
  <c r="P70" i="5"/>
  <c r="Q70" i="5"/>
  <c r="P71" i="5"/>
  <c r="Q71" i="5"/>
  <c r="P72" i="5"/>
  <c r="Q72" i="5"/>
  <c r="P73" i="5"/>
  <c r="Q73" i="5"/>
  <c r="P74" i="5"/>
  <c r="Q74" i="5"/>
  <c r="P75" i="5"/>
  <c r="Q75" i="5"/>
  <c r="P76" i="5"/>
  <c r="Q76" i="5"/>
  <c r="P77" i="5"/>
  <c r="Q77" i="5"/>
  <c r="P78" i="5"/>
  <c r="Q78" i="5"/>
  <c r="P79" i="5"/>
  <c r="Q79" i="5"/>
  <c r="P80" i="5"/>
  <c r="Q80" i="5"/>
  <c r="P81" i="5"/>
  <c r="Q81" i="5"/>
  <c r="P82" i="5"/>
  <c r="Q82" i="5"/>
  <c r="Q7" i="5"/>
  <c r="P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N7" i="5"/>
  <c r="M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K7" i="5"/>
  <c r="J7" i="5"/>
  <c r="L1" i="3"/>
  <c r="L1" i="4"/>
  <c r="L1" i="1"/>
  <c r="AE1" i="5" l="1"/>
  <c r="M1" i="5" l="1"/>
  <c r="P3" i="5" l="1"/>
  <c r="T3" i="5"/>
  <c r="S3" i="5"/>
  <c r="Q2" i="5"/>
  <c r="Q3" i="5"/>
  <c r="N2" i="5"/>
  <c r="N3" i="5"/>
  <c r="M3" i="5"/>
  <c r="K2" i="5"/>
  <c r="K3" i="5"/>
  <c r="J3" i="5"/>
  <c r="O2" i="10" l="1"/>
  <c r="N2" i="10"/>
  <c r="M1" i="10"/>
  <c r="J2" i="10"/>
  <c r="H2" i="10"/>
  <c r="U2" i="3" l="1"/>
  <c r="T2" i="3"/>
  <c r="S2" i="3"/>
  <c r="J2" i="3"/>
  <c r="H2" i="3"/>
  <c r="U2" i="4"/>
  <c r="T2" i="4"/>
  <c r="S2" i="4"/>
  <c r="J2" i="4"/>
  <c r="H2" i="4"/>
  <c r="U2" i="1"/>
  <c r="T2" i="1"/>
  <c r="S2" i="1"/>
  <c r="J2" i="1"/>
  <c r="H2" i="1"/>
  <c r="AB4" i="5" l="1"/>
  <c r="AC4" i="5"/>
  <c r="AD4" i="5"/>
  <c r="AA4" i="5"/>
  <c r="T2" i="5" l="1"/>
  <c r="L1" i="10" l="1"/>
  <c r="G3" i="5"/>
  <c r="E3" i="5"/>
</calcChain>
</file>

<file path=xl/comments1.xml><?xml version="1.0" encoding="utf-8"?>
<comments xmlns="http://schemas.openxmlformats.org/spreadsheetml/2006/main">
  <authors>
    <author>Nudam</author>
  </authors>
  <commentList>
    <comment ref="L1" authorId="0">
      <text>
        <r>
          <rPr>
            <b/>
            <sz val="8"/>
            <color indexed="81"/>
            <rFont val="Tahoma"/>
            <family val="2"/>
          </rPr>
          <t>Nudam:</t>
        </r>
        <r>
          <rPr>
            <sz val="8"/>
            <color indexed="81"/>
            <rFont val="Tahoma"/>
            <family val="2"/>
          </rPr>
          <t xml:space="preserve">
This column is manually added, NOT by Power Query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06B Cavity Increased from 8 to 16 since 2022-04-11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DNE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DNE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DNE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DNE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DNE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DNE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DNE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DNE</t>
        </r>
      </text>
    </comment>
  </commentList>
</comments>
</file>

<file path=xl/comments2.xml><?xml version="1.0" encoding="utf-8"?>
<comments xmlns="http://schemas.openxmlformats.org/spreadsheetml/2006/main">
  <authors>
    <author>Nudam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Nudam:</t>
        </r>
        <r>
          <rPr>
            <sz val="9"/>
            <color indexed="81"/>
            <rFont val="Tahoma"/>
            <family val="2"/>
          </rPr>
          <t xml:space="preserve">
CycleTimeLast is currently being read automatically.
To manually update/correct the readings, head over to `Manual Update.xlsm`
To manually override the readings every time, copy the values of ProductDetails[NewCycle] over to the table `LineDetailsParsed` in the sheet `LineDetails`.
Remember to uncomment the SQL line in the macro `RefreshLineDetails` (in Access)
This will overwrite the CycleTimeLast value everytime the form is loaded.</t>
        </r>
        <r>
          <rPr>
            <strike/>
            <sz val="9"/>
            <color indexed="81"/>
            <rFont val="Tahoma"/>
            <family val="2"/>
          </rPr>
          <t xml:space="preserve">
To update the values literally manually, simply copy the values over to the `ProductionLineStatus` table on Access. Remember to comment the SQL line in the macro.</t>
        </r>
      </text>
    </comment>
  </commentList>
</comments>
</file>

<file path=xl/connections.xml><?xml version="1.0" encoding="utf-8"?>
<connections xmlns="http://schemas.openxmlformats.org/spreadsheetml/2006/main">
  <connection id="1" sourceFile="C:\UDAM\finch_production_db_COM2.mdb" odcFile="C:\Users\Nudam\Documents\My Data Sources\finch_production_db_COM2 ProductionLineStatusHistory.odc" keepAlive="1" name="finch_production_db_COM2 ProductionLineStatusHistory" type="5" refreshedVersion="4" background="1" saveData="1">
    <dbPr connection="Provider=Microsoft.ACE.OLEDB.12.0;User ID=Admin;Data Source=C:\UDAM\finch_production_db_COM2.mdb;Mode=Share Deny Non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ProductionLineStatusHistory" commandType="3"/>
  </connection>
  <connection id="2" keepAlive="1" name="Query - DailySummary" description="Connection to the 'DailySummary' query in the workbook." type="5" refreshedVersion="4" saveData="1">
    <dbPr connection="provider=Microsoft.Mashup.OleDb.1;data source=$EmbeddedMashup(10e50818-ad6c-4383-9d62-2a0068a6372b)$;location=DailySummary;extended properties=&quot;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XmifaGnBAAA3hQAABMAHABGb3JtdWxhcy9TZWN0aW9uMS5tIKIYACigFAAAAAAAAAAAAAAAAAAAAAAAAAAAAO1YS2/bOBC+G8h/IOiLvKv11lKxl6ILBE6yj+a1kYMeDB0Ui4mFyGRBUW2MIP99+aZE0XYWbYE9tIeGmaHm8c3H4TANWrGKYJCpn7N3R6OjUbMuKCpBtq7uWQLegxqxEeD/MtLSFeKC06cVqqfzllKE2UdCH+8IeYwmz8vLYoPew5NiC/OX5ZxgxvV5LD8ew/m6wA/c7mL7CUFuZVHc1Wi6oAVu7gndzEndbrBQNpHyFD8/w2tKylbGdlIwBGPA+AZQ8vVLDLrq8wqjS2I2MPTE5AaZREB+QeoyIOZBEDonJRoaqmoS+EC4zVjB2mboolitufaCW6vDcc1JyyGiXPkXZr+9nYrkdRhSwQ1TtkdLPu1UnhdN6MvtqkaLaoO0WsaE280doioqmckN2hT0sZ/Qy8SU8ayquX3DD1fIDNWcRDfkSxN5tY4B4lCAaKmLkfNvFAAJnFi7GaGMfyEMdIxyYTTw2SeGrfwVLRGdHjcrhMsKP/CYj0YVPgrYH9A8/UHzHzT/bjRPvzPNR5zmB1h+UlT1Nms3POVth+tjeFyWxuEMHia93tjlvTlgHE/ymdu6YmtEgeJ54wOnxZHnOA5m6ujbY6wjaZ+XPhV99g14MSACXBBW1PPic8W24lcdky4v/EdJb3+5UYcUzsdy1/WfM/0zgZxBDhAiSsWzHIChVQ6NMHg7YPGi/EqUvCR90IZJH0QxDItFBXMm8crPunAIWRcNHzl+bL0uBLOZXoc6jdCuCVM6nUI2Ewspcdlks1uqtw0Tm0mR1o61aKx+N+llM7kyssTKeNIi65HO+wLRBztVudQvUcMP7N+kwlEPm1DpX2L1dVhnrtRYGPtQ4XJ61tb1VcsBseCfPn0qcBkIQynkWkEe+RHH9s4OwX2YJSFSSEuJLJQwn5hCJbdUS1QB1FIVILHAJ5ZZAYjTHRD7COzBOd2Hc/ofcE5fj3NqcU6/Nc6pxTk1OKcG59ThnGqcU4tz6jc21bqtZ5cdV9isfAi6sZq78rxq2PSieIqel/qs5fFSF12sVFj5y8T3LTtg2K8fnOmXxudStoEc/MxXiV0JSHLfS6ff7HFlrPfbk/RV3YOlVOfgd/AG8N6OAbxpMeb3NgSobhCAJ+QLhpY4yqQu7x6n/VZo6WAmENHUdIp2JYqdT8CvIPW88YLv8dShGhhbEMeqE0rLY3U4zVoQKPdc/FGTuwMFk6zT+1ypBAlV+LKl6pycNHHS1EklY3PXGJSLY94GaNU87gvDBgDtblfL6FLOkNMzSjYLPi5G4r/pjZgBo6XfKfIYvIlBMpnw0s9SwM8CkNtPcdl8rNg6+AU8hhO5ddm548Ug+Xai2fOT4Q106ZnhITBmCIU/c7nMnt0l2rnuzDXnLjd3pb2yKb++p+yalUDyimnpwJzUKeE3npn0dGGHCjtISAj2XGh7mnCwZUH/+LkjMpy7upOcg7b7SGkOvEjDhdjxEOk/9Tpg/8/eoDtfe52ntZ5++7o+Z7xHpim8L07C4jQoNmUe2FacuEaUv/JY8YC6Dvbo0t06S6SQsss9/7WseOdLLQ27is6MoB+iA9r4b94+O7/mLzuD7979C1BLAQItABQAAgAIAJpKJ1WRP9Y8qwAAAPoAAAASAAAAAAAAAAAAAAAAAAAAAABDb25maWcvUGFja2FnZS54bWxQSwECLQAUAAIACACaSidVD8rpq6QAAADpAAAAEwAAAAAAAAAAAAAAAAD3AAAAW0NvbnRlbnRfVHlwZXNdLnhtbFBLAQItABQAAgAIAJpKJ1V5on2hpwQAAN4UAAATAAAAAAAAAAAAAAAAAOgBAABGb3JtdWxhcy9TZWN0aW9uMS5tUEsFBgAAAAADAAMAwgAAANwGAAAAAA==&quot;" command="SELECT * FROM [DailySummary]"/>
  </connection>
  <connection id="3" keepAlive="1" name="Query - Day" description="Connection to the 'Day' query in the workbook." type="5" refreshedVersion="4" saveData="1">
    <dbPr connection="provider=Microsoft.Mashup.OleDb.1;data source=$EmbeddedMashup(10e50818-ad6c-4383-9d62-2a0068a6372b)$;location=Day;extended properties=&quot;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TxdkTx/AwAA+wkAABMAHABGb3JtdWxhcy9TZWN0aW9uMS5tIKIYACigFAAAAAAAAAAAAAAAAAAAAAAAAAAAAK1WXW/iRhR9R+I/jCaqZFYuBSdZRd1SKTLbLm3CZgPpPnit7GBf4lFsD50ZZ4MQ/32vxw7YjkNUdXnAeO6dc879FAoCzUVKZsVz+K7b6XY8MgYVSL4yphGh5+TfDOSaSFiChDQAogXREZBvkYjxhS3wm6fmSEUAmny94CmMQTMeq6+U+N2OipiEkFTOETkG3e0Q/MxEJhF2RN4/BhD33Uwij/4s5P1CiHurt/GmLIERrVy/YlJBSP2t54pUo7dvF1hH1I1Yeodk8/UKKILOc4H9uWSpWgqZuCLOkjQ3KqsgtjcbeiVFmJks5CRTQW2i0YVoeNRbm2zoXGgWu+yB6zXaJql+e9LPQYyxOP8M/C7STzfTLFmANOY/IQXJYiOoiVsSP7Nte90OT1tjMmUqMzpm6yKT9USeBwEo1R8zrA5TYP3BMQVlppRF3V+/3IzPL78seRpEt6td7Lfh4tb9eOn0k3BBezbxXAlMwxTDu2O5A6pdgdQc1EjLDPyebXhv6+mbaaYz9YErLWQur5C18WZBBAkbUWpPNCQjeuBWXtlcvW+XGcAINEiMV1eKOoMYW/dafFPWIQk2ARZE5m5/oiYYBTxwkSlMnuXt7+V2v9d7YryGRDxgiouGUXvWwlAeW3Vp9oZOxlhImgtATOykLSKWkJcg7+pjsEedgtIQ/iV4aj3ntls6dGtXcNodqhND7Rz7b56G/QtY6o8Zat7F+v5xxdLwJWmF1fwuBFmtoWDU9dfm1DTnpDEYtVloGbr/dL232wc3qxArE5JZxJfaFRkOgawWcxWzAP5hcQbWC4mwTft4VQC/OONL4l2KOJwKP1+VNF+CKRkQiBU0L5RMskaJdavp2u5Kch7mMj5h5DuteLTLf2tUmIRPJlUtgskb4lXy6TeIbn6+ro1WlWsvBQlKxxc53HUQw5wncMGU9skvxDk7Gwz2M1CAPbB4cIhsx0KN5xNbtQMMG4rKn07fGZy8RbLhwHA1qIaHqEoCavxKoryuxQrBSWTyXvnkt99xpccxwfYgc9zQZp0yjhug4YlQw9OfaK/shf7wtGiHFl3OK7qGpS7nB+k6HVR0nTgvCzt+RZhTCjv+QcKcasJKWf8T8qwKeVYJtRare/RKpMdm8RztOjDvFtN5eXmaQ3R19eFgqxkcarza8JwWvIMtUiJR49eGeOz38F/Ec8x33wFQSwECLQAUAAIACACaSidVkT/WPKsAAAD6AAAAEgAAAAAAAAAAAAAAAAAAAAAAQ29uZmlnL1BhY2thZ2UueG1sUEsBAi0AFAACAAgAmkonVQ/K6aukAAAA6QAAABMAAAAAAAAAAAAAAAAA9wAAAFtDb250ZW50X1R5cGVzXS54bWxQSwECLQAUAAIACACaSidVPF2RPH8DAAD7CQAAEwAAAAAAAAAAAAAAAADoAQAARm9ybXVsYXMvU2VjdGlvbjEubVBLBQYAAAAAAwADAMIAAAC0BQAAAAA=&quot;" command="SELECT * FROM [Day]"/>
  </connection>
  <connection id="4" name="Query - Line34A" description="Connection to the 'Line34A' query in the workbook." type="5" refreshedVersion="0" background="1">
    <dbPr connection="provider=Microsoft.Mashup.OleDb.1;data source=$EmbeddedMashup(10e50818-ad6c-4383-9d62-2a0068a6372b)$;location=Line34A;extended properties=&quot;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Yhamc2WAAAAMgEAABMAHABGb3JtdWxhcy9TZWN0aW9uMS5tIKIYACigFAAAAAAAAAAAAAAAAAAAAAAAAAAAACtOTS7JzM9TCIbQhta8XLxcxRmJRakpCj6ZeanGJo4KtgrKJYlJOakaXApAUFJZkKoA5oO5IBANZ4FAQFF+SinYNJABfvm2JakVJToKKGp883NSYDIoEs75OflFzvkpqVjkgjNz8rFqAtkTXJJYUlqMTRdYIig1N7EoGyIPl46FqKyGC1QrAf2rpKOghIFrwWpquTStAVBLAQItABQAAgAIAJpKJ1WRP9Y8qwAAAPoAAAASAAAAAAAAAAAAAAAAAAAAAABDb25maWcvUGFja2FnZS54bWxQSwECLQAUAAIACACaSidVD8rpq6QAAADpAAAAEwAAAAAAAAAAAAAAAAD3AAAAW0NvbnRlbnRfVHlwZXNdLnhtbFBLAQItABQAAgAIAJpKJ1WIWpnNlgAAADIBAAATAAAAAAAAAAAAAAAAAOgBAABGb3JtdWxhcy9TZWN0aW9uMS5tUEsFBgAAAAADAAMAwgAAAMsCAAAAAA==&quot;" command="SELECT * FROM [Line34A]"/>
  </connection>
  <connection id="5" name="Query - LineDetails" description="Connection to the 'LineDetails' query in the workbook." type="5" refreshedVersion="0" background="1">
    <dbPr connection="provider=Microsoft.Mashup.OleDb.1;data source=$EmbeddedMashup(10e50818-ad6c-4383-9d62-2a0068a6372b)$;location=LineDetails;extended properties=&quot;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RNFZjkVAQAAuAEAABMAHABGb3JtdWxhcy9TZWN0aW9uMS5tIKIYACigFAAAAAAAAAAAAAAAAAAAAAAAAAAAAG2Q0WvCMBDG3wv9H47sRaEIg7EX8WHUMQZDBAs+iGBaTxtMc+5y3ZTS/31pu4Fsy0NCvt/d913isRBDDlbDeT+NozjawBx9webcoxmoJ3ivka/AeEBGVyAIgZQInyXZcNF52I3rJV8iCuzejMM5ijbW7xRs48iXmnEPN3pwtihxBGGtqOZgO4PnS4F2ktYccmRNfMqJTqNxs1noCmfqpn2p2eNebdtNSk5C9TYZvO5UWmp3DGHZ9YwqmGbdgJOMtfMH4iolW1eug340BCdNo5ZM+7r/hS5kQSoBCSUgeJE2gUZlJNqm+sPINbBXJ48Pk86kh4O+RnMs5afT1VWO3OMXdMja9gP99v0O/sPacRwZ9++bpl9QSwECLQAUAAIACACaSidVkT/WPKsAAAD6AAAAEgAAAAAAAAAAAAAAAAAAAAAAQ29uZmlnL1BhY2thZ2UueG1sUEsBAi0AFAACAAgAmkonVQ/K6aukAAAA6QAAABMAAAAAAAAAAAAAAAAA9wAAAFtDb250ZW50X1R5cGVzXS54bWxQSwECLQAUAAIACACaSidVE0VmORUBAAC4AQAAEwAAAAAAAAAAAAAAAADoAQAARm9ybXVsYXMvU2VjdGlvbjEubVBLBQYAAAAAAwADAMIAAABKAwAAAAA=&quot;" command="SELECT * FROM [LineDetails]"/>
  </connection>
  <connection id="6" keepAlive="1" name="Query - LineDetailsParsed" description="Connection to the 'LineDetailsParsed' query in the workbook." type="5" refreshedVersion="4" saveData="1">
    <dbPr connection="provider=Microsoft.Mashup.OleDb.1;data source=$EmbeddedMashup(10e50818-ad6c-4383-9d62-2a0068a6372b)$;location=LineDetailsParsed;extended properties=&quot;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d8nsX3PAwAABA4AABMAHABGb3JtdWxhcy9TZWN0aW9uMS5tIKIYACigFAAAAAAAAAAAAAAAAAAAAAAAAAAAAKVX22obMRB9N+QfhAplDcLETdILbQrBaUtvSbBN+2AMUbxKvESWjFZOUoz/vSNpb5JX25YuGHtnRnM5c6SRc7bQmRRo4r6Hbw96B718SRVL0bdMsKPjM3SKnml6w1nSQ/DoX2uG7Lt9Nc+s+mWeKyXTjfVmHFzIU82eNEGezXfJ01LjKUaSSzWSKWvRTTIuWxeZOBNN9SZvW2UVY7ai6t7pK/XcWW4rwRZDvZggvPfZWZtdr98EaApQnDNNM54DSJzpA2s1kRu1YCD58LRgfDDaKMWE/inV/Y2U90l/O7ugK3aKG8vxfDcbSaHBbk6cl2d4tKTirgiDwd3UgD6YKiryW6lWANVmJYwyT1xIst1ap5Cx6xIUuyNQ1ScmmKK8VXchQfRZ6JfHA6O3shF9yPQvX77rH/Qy0ZqbxWSGzlm+UNna8ukU4SuqcoizLNiCMmFf8iVjGl2bnhXFj+njNaIiRTl9ADONtIxYXmM09+hZyG2o1PXgn1rgZ+F14X+a4KTDPayd/EVEfhSRH0fkJxH5y4j8VUT+OiJ/E5EPDz3Frl8xdswEwJoiZ5fXeDlFIU4CVH3EsDs1cACYFUOfNQ4Qw+4swQFgbiMEaOHqeMEBXtgdLjiAC9dHCw4RwN7Jgps4TFW2MjhMAZ8oaQwOIWAGiqJ+YlcPjKuwDRUUHTYFKh0WxWkQ1ddYdRgVsP0h2QLB7mAFE/9g8qYzG68jEUPoU9GmjxnnAP65fBR1l4zQSJKgjaTqTO1gzNacLsDi44sm163wB+UblvhBCAZDgofA28JKeebdMYbRGM08IMbQxDj5mxglYc/SFFaHk7uOB3oHf+InBLtgbxFBjC6WDvsrmkJPlE5mTjlHz9GspO+coCNwcIj7VbFn6zUTJhUzh6voI7m6gTXJNpooKS8rNW7fmbrzZ3Tt8ILlmqVfZGbq8WKSbXlwNBbWQm9mE+PgaybSwTd2qy83mqkq+oenNbVOW+M7rf1dwdqSb3GK1a/Vpg0muhvi5diu9n/EuOFz4BZOpaa8XN1vG321/d9Mwkj95f3EC962Mb0u+/GaTOxKsGZm8WpJmd2iWQONOXr3HokN5+a+IRxlC742rQga9oG4AaP9qDWZEeNw7zFe9/ewjWWBzlge3c775ROzkBxGd3TQwHJbT6QCnqOxfGwEM8IkmpPpUcv2ulQpRD3LF7BVMnHnD/2VfAA/l4Ch2h/9E8bhv0U98po5kcac8uZNPVf8+bF3wrfl2sn9BlABRbySpKm3/SZjVc0R3lY+aUXxv6vtqMxne8AIuLlHS3v7G1BLAQItABQAAgAIAJpKJ1WRP9Y8qwAAAPoAAAASAAAAAAAAAAAAAAAAAAAAAABDb25maWcvUGFja2FnZS54bWxQSwECLQAUAAIACACaSidVD8rpq6QAAADpAAAAEwAAAAAAAAAAAAAAAAD3AAAAW0NvbnRlbnRfVHlwZXNdLnhtbFBLAQItABQAAgAIAJpKJ1XfJ7F9zwMAAAQOAAATAAAAAAAAAAAAAAAAAOgBAABGb3JtdWxhcy9TZWN0aW9uMS5tUEsFBgAAAAADAAMAwgAAAAQGAAAAAA==&quot;" command="SELECT * FROM [LineDetailsParsed]"/>
  </connection>
  <connection id="7" keepAlive="1" name="Query - Present" description="Connection to the 'Present' query in the workbook." type="5" refreshedVersion="4" saveData="1">
    <dbPr connection="provider=Microsoft.Mashup.OleDb.1;data source=$EmbeddedMashup(10e50818-ad6c-4383-9d62-2a0068a6372b)$;location=Present;extended properties=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Rjcs9tWAwAAUwoAABMAHABGb3JtdWxhcy9TZWN0aW9uMS5tIKIYACigFAAAAAAAAAAAAAAAAAAAAAAAAAAAANVWwW7bOBC9G/A/EOzFXqhut1gsihY+BHK66G6dpLaLHlQhpaWxRUQiXZJqExj+9x2SsiwpcrCLnpqDQ84M5715M6KkITFcCrL0/39/OxwMBxGZgU4U3znXlNAL8q0E9UAUbECBSIAYSUwG5Ecmc9ywNf5y4Uw6AzDk6wcuYAaG8Vx/pSQeDnTGFKSkYcfMOZjhgODfUpYK007J5X0C+SQsFeKYz1LdraW8G4330RUrYEobx2+Y0pDS+BCFUhiMjgOf6xkNMya2CLZ62AHFpCtLcLJSTOiNVEUo87IQ1qlHHjjY7+mNkmnpVLAgV5IGxGAIMXBvDgHZ05U0LA/Zd24e0PdemD//mNgkzuntn4FvM3M8KcpiDcq5/wIBiuWOUDdvBfzIdxgPB1z01uTaVCl6o0Bj9V7NtpgXSQJaT2YMO8Q0jN5xlKFSS49o+ObLp9nF/MuGiyS73dX136br2/B6/mpSpGs6DkgUKmAGrrDELbMByHgHynDQU6NKiMeBw71tS7g0zJS2y57PPlomGRRsSmnw3kAxpX3htp+Wbxz8/1724rdbi6lrkVNco8hHoDmobXtAT3BXoA2kf0suRh1GQc/gHIJGkv6A5iDTwCb+h4t08q7M8+vSgKpZXd7vmEjP8fJet/ZCjHrrCEgbD4euoTh6m6N9OLqr8MkToUiz4nmRWpIf0ViTQ1NNqrcMzPbRPUvAkoxEy4xvTChLHE8Vk99I1ICKa0E80KfnC9vJXqwTFQSoAs9ihA9JDitewAemTUxekFevX798Oa6vEp9sASxvyPAEbI1HO2cqBnxDon5xY3vTLkohuNhSe5WKxhZyDYTO5A9Bu9wuv/03Zo/40NbJDr8eTgPHKWrnaUc4mn0RHeYLKOR35HSNKRXxRBvkl5Dj+6gyj3oL7XussCTXX7+cyzz1K0wkVShT15Ylz6U3t8WYY/VomGNYXmeqJsUncUs8oExrL3eNrZ0it22OlUvngLBupu4ePUf1g0CfGJ92u0731gKkSsG+CR7pWLlOQvbrfkbLDsNfR9qf0VLgZ0avktbRFLIr+plPCCcF7fl+oM3r9iSoXXlbS1q38faTynZ1uq5PxR3Lcpk72vuFB+gKWRsqoK6uxyW+NPHD5Ixkb/8FUEsBAi0AFAACAAgAmkonVZE/1jyrAAAA+gAAABIAAAAAAAAAAAAAAAAAAAAAAENvbmZpZy9QYWNrYWdlLnhtbFBLAQItABQAAgAIAJpKJ1UPyumrpAAAAOkAAAATAAAAAAAAAAAAAAAAAPcAAABbQ29udGVudF9UeXBlc10ueG1sUEsBAi0AFAACAAgAmkonVRjcs9tWAwAAUwoAABMAAAAAAAAAAAAAAAAA6AEAAEZvcm11bGFzL1NlY3Rpb24xLm1QSwUGAAAAAAMAAwDCAAAAiwUAAAAA" command="SELECT * FROM [Present]"/>
  </connection>
  <connection id="8" keepAlive="1" name="Query - ProductionSummary" description="Connection to the 'ProductionSummary' query in the workbook." type="5" refreshedVersion="4" saveData="1">
    <dbPr connection="provider=Microsoft.Mashup.OleDb.1;data source=$EmbeddedMashup(10e50818-ad6c-4383-9d62-2a0068a6372b)$;location=ProductionSummary;extended properties=&quot;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TsicslVAgAAugYAABMAHABGb3JtdWxhcy9TZWN0aW9uMS5tIKIYACigFAAAAAAAAAAAAAAAAAAAAAAAAAAAAH1UUWvbMBB+D+Q/CPfFATc07dhL10FwtzJo2i5O2UMIQ7GviYksFVluG0L++06yEzmWurwE7r777ru7Ty4hVbngJKn/R9f9Xr9XrqmEjDxJkVUmnFRFQeWW3BAGqkfwl4hKpoCBHx8psGFcSQlc/RFysxRiEw528wdawE1wS3O2bcqDxX4eC64QuIgMy1kQrylfYa/Z9hUCpJvRJYPhTFJevghZxIJVBdfJMqxbRrtdYIXd5xweRBARhRCi4EPtI7ILxqUCmZcbJzETirKYvuVqi7lfXH39MtTsJjkRLPOQoQYhY5GBk0lyJjwFWlSiqKpKJzWh6RqzE2RjLt3ot09WMnqW6gDmVbEEWccv/fDLT+BXfviVH2425cKfz6dUgQcf4zEd9B0TS8p8Ysx6poC22Lhbau5rPNHO7QcH22CleEPbPKo1SFK7pLT+SYChn5tw2HFZ1LnQcVQ73IkC23WcZUhyK965bYWxuk/4mSqkMyURAbw+yV/I3PZfIFGdJljEyYgAK4FcdHpOK85zvvK3bcnCXgdo025Ezslc5xYdyieQ+oVRnsL/aC1d0K5oDXN22Jue5aIeg1eM1ZO00kcBd1JUr5pbvLeOZqKhT17XE9ok1qFGSE2BhLGouAr/DlzPtY9wn5dqiJ+l8LAaB91Zoy1oEr6a+oF18EamD310my0Yv4GkKwhPluYUeu5wWt0CdOutmRMhlXMDHQw7B2p9cZsX+SgzkMNxmQLPcBWatN+w/swZfnpdXvMgdSw87dzoR822w4J8+24cNBj0ezn3U1//A1BLAQItABQAAgAIAJpKJ1WRP9Y8qwAAAPoAAAASAAAAAAAAAAAAAAAAAAAAAABDb25maWcvUGFja2FnZS54bWxQSwECLQAUAAIACACaSidVD8rpq6QAAADpAAAAEwAAAAAAAAAAAAAAAAD3AAAAW0NvbnRlbnRfVHlwZXNdLnhtbFBLAQItABQAAgAIAJpKJ1U7InLJVQIAALoGAAATAAAAAAAAAAAAAAAAAOgBAABGb3JtdWxhcy9TZWN0aW9uMS5tUEsFBgAAAAADAAMAwgAAAIoEAAAAAA==&quot;" command="SELECT * FROM [ProductionSummary]"/>
  </connection>
  <connection id="9" keepAlive="1" name="Query - Shift1" description="Connection to the 'Shift1' query in the workbook." type="5" refreshedVersion="4" saveData="1">
    <dbPr connection="provider=Microsoft.Mashup.OleDb.1;data source=$EmbeddedMashup(10e50818-ad6c-4383-9d62-2a0068a6372b)$;location=Shift1;extended properties=&quot;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dKdVV9dAQAA9wIAABMAHABGb3JtdWxhcy9TZWN0aW9uMS5tIKIYACigFAAAAAAAAAAAAAAAAAAAAAAAAAAAAH1SwWrCQBC9B/yHJb1ECAGh9CIeSmyhoLaYQA/iYU1Gs7jZkdkNVcR/75io1Zo2lw3zZt68mTcWMqfQiKR5e/2O1/FsIQlykRRq6XpiIDQ4T/CXYEUZcOBlm4GO4ooIjPtEWi8Q10F3P5vIEgb+UO78+WEWo3GMz8O6+MGPC2lWzJvuNuAzSyoXGqKUpLFLpDJGXZXmCNqg6RTu9/4HYV7V2obSgR8Kxwki5/9DKK7hkTIwwXOCg62rE+ohWuJj1HlLmEUgxZjDPZHS2FJwbJs46Sp730JmBaNjZtPtumKseEXE4JtxT4/RcfiTjBpgYnL/oLj5ExxJ21a5yzSkqoQTXGsyVbkAalTVk0yhlLS+HejQPdv4qjTzn+/jx8gENB/RFL9s8MvrUACvQgSzkxlzrmkW0PO7F94EyXHFkeCKlIPBXc/bw7g4/045UPRsMzC5MivW7HnKtND3vwFQSwECLQAUAAIACACaSidVkT/WPKsAAAD6AAAAEgAAAAAAAAAAAAAAAAAAAAAAQ29uZmlnL1BhY2thZ2UueG1sUEsBAi0AFAACAAgAmkonVQ/K6aukAAAA6QAAABMAAAAAAAAAAAAAAAAA9wAAAFtDb250ZW50X1R5cGVzXS54bWxQSwECLQAUAAIACACaSidV0p1VX10BAAD3AgAAEwAAAAAAAAAAAAAAAADoAQAARm9ybXVsYXMvU2VjdGlvbjEubVBLBQYAAAAAAwADAMIAAACSAwAAAAA=&quot;" command="SELECT * FROM [Shift1]"/>
  </connection>
  <connection id="10" keepAlive="1" name="Query - Shift2" description="Connection to the 'Shift2' query in the workbook." type="5" refreshedVersion="4" saveData="1">
    <dbPr connection="provider=Microsoft.Mashup.OleDb.1;data source=$EmbeddedMashup(10e50818-ad6c-4383-9d62-2a0068a6372b)$;location=Shift2;extended properties=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SJAEYpeAQAA+AIAABMAHABGb3JtdWxhcy9TZWN0aW9uMS5tIKIYACigFAAAAAAAAAAAAAAAAAAAAAAAAAAAAH1SwWrCQBC9B/IPS3qJEAKV0ov0UGILBbXFBHoQD2symsXNjkw2VBH/vZNErda0uWyYN/PmzbwpIbUKjYjb937gOq5T5pIgE3GulrYvnoQG6wj+YqwoBQ68bFPQYVQRgbGfSOsF4trv7WcTWcCTN5Q7b36YRWgs4/OgKb7zolyaFfMmuw14zJLIhYYwIWnKJVIRoa4KU4Ol33YK9nvvgzCrGm1DacELhOUEkfH/IRCX8EgZmOApwcLWNgnNEB3xMeqsI8wikCLM4JZIaewoqNvGVtqqvG0h05zRMbPpbl0RVrwiYvDN2MeHsB7+KKMBmJjsPyhu/gRHsuyq3KUaElXAEW40mapYALWqmkmmUEhaXw906J1sfFWa+U/38WNkDJqPaIpfpf/L60AAr0L4s6MZc65pF9D3emfeGMlyRU1wQcpB/6bn9WGcnX+nDCh8LlMwmTIr1uw6yrgd/INvUEsBAi0AFAACAAgAmkonVZE/1jyrAAAA+gAAABIAAAAAAAAAAAAAAAAAAAAAAENvbmZpZy9QYWNrYWdlLnhtbFBLAQItABQAAgAIAJpKJ1UPyumrpAAAAOkAAAATAAAAAAAAAAAAAAAAAPcAAABbQ29udGVudF9UeXBlc10ueG1sUEsBAi0AFAACAAgAmkonVSJAEYpeAQAA+AIAABMAAAAAAAAAAAAAAAAA6AEAAEZvcm11bGFzL1NlY3Rpb24xLm1QSwUGAAAAAAMAAwDCAAAAkwMAAAAA" command="SELECT * FROM [Shift2]"/>
  </connection>
  <connection id="11" keepAlive="1" name="Query - Shift3" description="Connection to the 'Shift3' query in the workbook." type="5" refreshedVersion="4" saveData="1">
    <dbPr connection="provider=Microsoft.Mashup.OleDb.1;data source=$EmbeddedMashup(10e50818-ad6c-4383-9d62-2a0068a6372b)$;location=Shift3;extended properties=&quot;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fFFHDZdAQAA9wIAABMAHABGb3JtdWxhcy9TZWN0aW9uMS5tIKIYACigFAAAAAAAAAAAAAAAAAAAAAAAAAAAAH1SwWrCQBC9B/yHJb1ECIFi6UV6KLGFgtpihB7Ew5qMZnGzI7Mbqoj/3kmiVmvaXDbMm3nzZt5YSJ1CI5Lmve93vI5nc0mQiSRXS9cTT0KD8wR/CZaUAgdetinoKC6JwLhPpPUCcR1097OxLODJH8idPz/MYjSO8XlYF9/5cS7Ninmnuw34zDKVCw3RlKSxS6QiRl0WpgJt0HQK93v/gzAra20D6cAPheMEkfH/IRSX8FAZGOMpwcHW1Qn1EC3xEeqsJcwikGLM4JZIaWwpqNomTrrS3raQac7oiNl0u64YS14RMfhm3ONDVA1/lFEDTEzuHxQ3f4JDadsqd6mGqSrgCNeaTFksgBpV9SQTKCStrwc6dE82virN/Kf7+DEyAc1HNMEvG/zyOhTAqxDB7GjGnGuaBfT87pk3QXJcURFckHIwuOl5fRhn598pA4qebQomU2bFmj1PmRb6/jdQSwECLQAUAAIACACaSidVkT/WPKsAAAD6AAAAEgAAAAAAAAAAAAAAAAAAAAAAQ29uZmlnL1BhY2thZ2UueG1sUEsBAi0AFAACAAgAmkonVQ/K6aukAAAA6QAAABMAAAAAAAAAAAAAAAAA9wAAAFtDb250ZW50X1R5cGVzXS54bWxQSwECLQAUAAIACACaSidV8UUcNl0BAAD3AgAAEwAAAAAAAAAAAAAAAADoAQAARm9ybXVsYXMvU2VjdGlvbjEubVBLBQYAAAAAAwADAMIAAACSAwAAAAA=&quot;" command="SELECT * FROM [Shift3]"/>
  </connection>
  <connection id="12" name="Query - TypeDetails" description="Connection to the 'TypeDetails' query in the workbook." type="5" refreshedVersion="0" background="1">
    <dbPr connection="provider=Microsoft.Mashup.OleDb.1;data source=$EmbeddedMashup(10e50818-ad6c-4383-9d62-2a0068a6372b)$;location=TypeDetails;extended properties=UEsDBBQAAgAIAJpKJ1W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CaSidV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mkonVfNxdvO/AAAAJQEAABMAHABGb3JtdWxhcy9TZWN0aW9uMS5tIKIYACigFAAAAAAAAAAAAAAAAAAAAAAAAAAAAG2OMQvCQAyF90L/w3EuFUpBEJfS6RRxcWnBQRyuNWrxmshdKpXS/+5pHRTM8uB7yXtxUHFNKPJRZ2kYhIG7aAtHUTxusATWtXEiEwY4DISfnFpbgSerrgKTqNZaQN6RvZZE12ja77e6gUx+ncvDsFeE7PcO8Zgykeqi8fypkT6u0KWBpLAa3Ylso8i0Db5MF42Vcd+/Q2Us2Itg6HiIRS/XgGC1+ettyaMN8mKevPw3U/pe8+OXD9MwqPHvb+kTUEsBAi0AFAACAAgAmkonVZE/1jyrAAAA+gAAABIAAAAAAAAAAAAAAAAAAAAAAENvbmZpZy9QYWNrYWdlLnhtbFBLAQItABQAAgAIAJpKJ1UPyumrpAAAAOkAAAATAAAAAAAAAAAAAAAAAPcAAABbQ29udGVudF9UeXBlc10ueG1sUEsBAi0AFAACAAgAmkonVfNxdvO/AAAAJQEAABMAAAAAAAAAAAAAAAAA6AEAAEZvcm11bGFzL1NlY3Rpb24xLm1QSwUGAAAAAAMAAwDCAAAA9AIAAAAA" command="SELECT * FROM [TypeDetails]"/>
  </connection>
</connections>
</file>

<file path=xl/sharedStrings.xml><?xml version="1.0" encoding="utf-8"?>
<sst xmlns="http://schemas.openxmlformats.org/spreadsheetml/2006/main" count="7854" uniqueCount="471">
  <si>
    <t>ProductionDate</t>
  </si>
  <si>
    <t>ProductionLineNo</t>
  </si>
  <si>
    <t>ShiftNo</t>
  </si>
  <si>
    <t>MoldNo</t>
  </si>
  <si>
    <t>ColorCode</t>
  </si>
  <si>
    <t>SiloNo</t>
  </si>
  <si>
    <t>LineStatus</t>
  </si>
  <si>
    <t>MachineModel</t>
  </si>
  <si>
    <t>ShiftCounter</t>
  </si>
  <si>
    <t>CounterStart</t>
  </si>
  <si>
    <t>CounterStop</t>
  </si>
  <si>
    <t>CounterLast</t>
  </si>
  <si>
    <t>CycleTimeLast</t>
  </si>
  <si>
    <t>StatusRemarks</t>
  </si>
  <si>
    <t>01A</t>
  </si>
  <si>
    <t>Shift1</t>
  </si>
  <si>
    <t>SBSSV-1</t>
  </si>
  <si>
    <t>Silo2</t>
  </si>
  <si>
    <t>Down</t>
  </si>
  <si>
    <t>SHI SE350E</t>
  </si>
  <si>
    <t>01B</t>
  </si>
  <si>
    <t>Clear</t>
  </si>
  <si>
    <t>Silo4</t>
  </si>
  <si>
    <t>02A</t>
  </si>
  <si>
    <t>Running</t>
  </si>
  <si>
    <t>02B</t>
  </si>
  <si>
    <t>03A</t>
  </si>
  <si>
    <t>03B</t>
  </si>
  <si>
    <t>04A</t>
  </si>
  <si>
    <t>04B</t>
  </si>
  <si>
    <t>05A</t>
  </si>
  <si>
    <t>XBOX Green</t>
  </si>
  <si>
    <t>05B</t>
  </si>
  <si>
    <t>06A</t>
  </si>
  <si>
    <t>06B</t>
  </si>
  <si>
    <t>White</t>
  </si>
  <si>
    <t>07A</t>
  </si>
  <si>
    <t>07B</t>
  </si>
  <si>
    <t>ELT-9</t>
  </si>
  <si>
    <t>08A</t>
  </si>
  <si>
    <t>A8F</t>
  </si>
  <si>
    <t>08B</t>
  </si>
  <si>
    <t>Black</t>
  </si>
  <si>
    <t>09A</t>
  </si>
  <si>
    <t>09B</t>
  </si>
  <si>
    <t>10A</t>
  </si>
  <si>
    <t>10B</t>
  </si>
  <si>
    <t>11A</t>
  </si>
  <si>
    <t>11B</t>
  </si>
  <si>
    <t>12A</t>
  </si>
  <si>
    <t>12B</t>
  </si>
  <si>
    <t>SHI SE450E</t>
  </si>
  <si>
    <t>13B</t>
  </si>
  <si>
    <t>A2F</t>
  </si>
  <si>
    <t>14A</t>
  </si>
  <si>
    <t>14B</t>
  </si>
  <si>
    <t>15B</t>
  </si>
  <si>
    <t>16A</t>
  </si>
  <si>
    <t>16B</t>
  </si>
  <si>
    <t>A1F</t>
  </si>
  <si>
    <t>17A</t>
  </si>
  <si>
    <t>17B</t>
  </si>
  <si>
    <t>18A</t>
  </si>
  <si>
    <t>18B</t>
  </si>
  <si>
    <t>UG</t>
  </si>
  <si>
    <t>19A</t>
  </si>
  <si>
    <t>19B</t>
  </si>
  <si>
    <t>Silo6</t>
  </si>
  <si>
    <t>20A</t>
  </si>
  <si>
    <t>20B</t>
  </si>
  <si>
    <t>21A</t>
  </si>
  <si>
    <t>21B</t>
  </si>
  <si>
    <t>22A</t>
  </si>
  <si>
    <t>22B</t>
  </si>
  <si>
    <t>SD688ecoII</t>
  </si>
  <si>
    <t>23A</t>
  </si>
  <si>
    <t>23B</t>
  </si>
  <si>
    <t>24A</t>
  </si>
  <si>
    <t>24B</t>
  </si>
  <si>
    <t>Silo7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</si>
  <si>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</si>
  <si>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</si>
  <si>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</si>
  <si>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</si>
  <si>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</si>
  <si>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</si>
  <si>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</si>
  <si>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</si>
  <si>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</si>
  <si>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</si>
  <si>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</si>
  <si>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</si>
  <si>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</si>
  <si>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</si>
  <si>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</si>
  <si>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SD691ecoII</t>
  </si>
  <si>
    <t>32B</t>
  </si>
  <si>
    <t>33A</t>
  </si>
  <si>
    <t>33B</t>
  </si>
  <si>
    <t>34B</t>
  </si>
  <si>
    <t>35U1</t>
  </si>
  <si>
    <t>35U2</t>
  </si>
  <si>
    <t>W96</t>
  </si>
  <si>
    <t>36A</t>
  </si>
  <si>
    <t>OTLH-3</t>
  </si>
  <si>
    <t>ABS1000</t>
  </si>
  <si>
    <t>TotalCavity</t>
  </si>
  <si>
    <t>CavityWeight</t>
  </si>
  <si>
    <t>ProductType</t>
  </si>
  <si>
    <t>Qty</t>
  </si>
  <si>
    <t>U-Rate</t>
  </si>
  <si>
    <t>Finch Plant Production Line Status Report</t>
  </si>
  <si>
    <t>Shift Summary:</t>
  </si>
  <si>
    <t>Date:</t>
  </si>
  <si>
    <t>01C</t>
  </si>
  <si>
    <t>JAB-007B</t>
  </si>
  <si>
    <t>PET-White</t>
  </si>
  <si>
    <t>PCR</t>
  </si>
  <si>
    <t>02C</t>
  </si>
  <si>
    <t>03C</t>
  </si>
  <si>
    <t>04C</t>
  </si>
  <si>
    <t>05C</t>
  </si>
  <si>
    <t>EV-39ecoIII</t>
  </si>
  <si>
    <t>34A</t>
  </si>
  <si>
    <t>Shift3</t>
  </si>
  <si>
    <t>13A</t>
  </si>
  <si>
    <t>15A</t>
  </si>
  <si>
    <t>Shift2</t>
  </si>
  <si>
    <t>Color</t>
  </si>
  <si>
    <t>Silo</t>
  </si>
  <si>
    <t>Status</t>
  </si>
  <si>
    <t>Model</t>
  </si>
  <si>
    <t>Total</t>
  </si>
  <si>
    <t>C #</t>
  </si>
  <si>
    <t>Global</t>
  </si>
  <si>
    <t/>
  </si>
  <si>
    <t>LineNo</t>
  </si>
  <si>
    <t>Performance of Running machines</t>
  </si>
  <si>
    <t>U-Rate of Finch Injection molding Machines</t>
  </si>
  <si>
    <t>Finch Plant Production Report - By Production</t>
  </si>
  <si>
    <t>GeneralType</t>
  </si>
  <si>
    <t>Media</t>
  </si>
  <si>
    <t>Healthcare</t>
  </si>
  <si>
    <t>C#</t>
  </si>
  <si>
    <t>PPH1</t>
  </si>
  <si>
    <t>PPH2</t>
  </si>
  <si>
    <t>val1</t>
  </si>
  <si>
    <t>val2</t>
  </si>
  <si>
    <t>val3</t>
  </si>
  <si>
    <t>val0</t>
  </si>
  <si>
    <t>Performance</t>
  </si>
  <si>
    <t>Asterisk</t>
  </si>
  <si>
    <t>S1Qty</t>
  </si>
  <si>
    <t>S2Qty</t>
  </si>
  <si>
    <t>S3Qty</t>
  </si>
  <si>
    <t>S1Urt</t>
  </si>
  <si>
    <t>S2Urt</t>
  </si>
  <si>
    <t>S3Urt</t>
  </si>
  <si>
    <t>JAB-014</t>
  </si>
  <si>
    <t>SD669ecoII</t>
  </si>
  <si>
    <t>Idle</t>
  </si>
  <si>
    <t xml:space="preserve">e </t>
  </si>
  <si>
    <t>CAP</t>
  </si>
  <si>
    <t>TUBE</t>
  </si>
  <si>
    <t>SD704ecoII</t>
  </si>
  <si>
    <t xml:space="preserve">Label FSM B19A  WO#  </t>
  </si>
  <si>
    <t>CycleTime</t>
  </si>
  <si>
    <t>A9F</t>
  </si>
  <si>
    <t>TEN-5 3T7</t>
  </si>
  <si>
    <t>A</t>
  </si>
  <si>
    <t>e</t>
  </si>
  <si>
    <t>B</t>
  </si>
  <si>
    <t>NX</t>
  </si>
  <si>
    <t>JAB</t>
  </si>
  <si>
    <t>Platform</t>
  </si>
  <si>
    <t>CC10288377M9</t>
  </si>
  <si>
    <t>Inner dome</t>
  </si>
  <si>
    <t>Screw</t>
  </si>
  <si>
    <t>SBSELeco</t>
  </si>
  <si>
    <t>CTR</t>
  </si>
  <si>
    <t>H</t>
  </si>
  <si>
    <t>PS4</t>
  </si>
  <si>
    <t>ELT</t>
  </si>
  <si>
    <t>ELT-L</t>
  </si>
  <si>
    <t>CC01053205M9</t>
  </si>
  <si>
    <t>DTE</t>
  </si>
  <si>
    <t>e,H</t>
  </si>
  <si>
    <t>Plug</t>
  </si>
  <si>
    <t>VC</t>
  </si>
  <si>
    <t>2701-3</t>
  </si>
  <si>
    <t>e4</t>
  </si>
  <si>
    <t>R,H</t>
  </si>
  <si>
    <t>EVecoIII</t>
  </si>
  <si>
    <t>SBSELecoIIl</t>
  </si>
  <si>
    <t>CC01055278M9</t>
  </si>
  <si>
    <t>SDecoW</t>
  </si>
  <si>
    <t>EVeco</t>
  </si>
  <si>
    <t>957-1</t>
  </si>
  <si>
    <t>SDecoII</t>
  </si>
  <si>
    <t>VM</t>
  </si>
  <si>
    <t>184-31488-2</t>
  </si>
  <si>
    <t>ELFS</t>
  </si>
  <si>
    <t>e8</t>
  </si>
  <si>
    <t>TEN</t>
  </si>
  <si>
    <t>SDeco</t>
  </si>
  <si>
    <t>TENEL</t>
  </si>
  <si>
    <t>SDCecoIIW</t>
  </si>
  <si>
    <t>DVFSII</t>
  </si>
  <si>
    <t>SDecoIII</t>
  </si>
  <si>
    <t>U1</t>
  </si>
  <si>
    <t>TIP-INSERT</t>
  </si>
  <si>
    <t>U2</t>
  </si>
  <si>
    <t>W-CLIP</t>
  </si>
  <si>
    <t>OTLH</t>
  </si>
  <si>
    <t>C</t>
  </si>
  <si>
    <t>Cap</t>
  </si>
  <si>
    <t>Barrel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</si>
  <si>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</si>
  <si>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</si>
  <si>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</si>
  <si>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</si>
  <si>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</si>
  <si>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</si>
  <si>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</si>
  <si>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</si>
  <si>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</si>
  <si>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</si>
  <si>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Elite Blue V3</t>
  </si>
  <si>
    <t>CC10353395M9</t>
  </si>
  <si>
    <t>Cavity</t>
  </si>
  <si>
    <t>Mold</t>
  </si>
  <si>
    <t>Remarks</t>
  </si>
  <si>
    <t>Line</t>
  </si>
  <si>
    <t>Type</t>
  </si>
  <si>
    <t>DVD</t>
  </si>
  <si>
    <t>DVDx8</t>
  </si>
  <si>
    <t>DVC</t>
  </si>
  <si>
    <t>DVH</t>
  </si>
  <si>
    <t>SD</t>
  </si>
  <si>
    <t>SDWii</t>
  </si>
  <si>
    <t>SDC</t>
  </si>
  <si>
    <t>SDH</t>
  </si>
  <si>
    <t>SBSD</t>
  </si>
  <si>
    <t>SBSDeco</t>
  </si>
  <si>
    <t>SSBS</t>
  </si>
  <si>
    <t>SSDV</t>
  </si>
  <si>
    <t>SSDVCL</t>
  </si>
  <si>
    <t>DVDeco</t>
  </si>
  <si>
    <t>DVecoWii</t>
  </si>
  <si>
    <t>DVDecoII</t>
  </si>
  <si>
    <t>DVDecox8</t>
  </si>
  <si>
    <t>DVCeco</t>
  </si>
  <si>
    <t>DVCecoII</t>
  </si>
  <si>
    <t>DVCecoW</t>
  </si>
  <si>
    <t>DVCecoIIW</t>
  </si>
  <si>
    <t>NGP</t>
  </si>
  <si>
    <t>SDCecoIII</t>
  </si>
  <si>
    <t>SDecoWii</t>
  </si>
  <si>
    <t>SDCecoW</t>
  </si>
  <si>
    <t>SDCeco</t>
  </si>
  <si>
    <t>SDCecoII</t>
  </si>
  <si>
    <t>SDecox8</t>
  </si>
  <si>
    <t>SSBSeco</t>
  </si>
  <si>
    <t>SSDVecoCL</t>
  </si>
  <si>
    <t>SSDVeco</t>
  </si>
  <si>
    <t>SSDVeCL</t>
  </si>
  <si>
    <t>RHB</t>
  </si>
  <si>
    <t>ZV</t>
  </si>
  <si>
    <t>ZD</t>
  </si>
  <si>
    <t>ZDFP</t>
  </si>
  <si>
    <t>OTAC</t>
  </si>
  <si>
    <t>OTSBS</t>
  </si>
  <si>
    <t>OTHB</t>
  </si>
  <si>
    <t>OTC</t>
  </si>
  <si>
    <t>OTCD</t>
  </si>
  <si>
    <t>OTFS</t>
  </si>
  <si>
    <t>EV</t>
  </si>
  <si>
    <t>15mm side by side</t>
  </si>
  <si>
    <t>SSEL</t>
  </si>
  <si>
    <t>SBDVE</t>
  </si>
  <si>
    <t>SBDVEeco</t>
  </si>
  <si>
    <t>SBDVEII</t>
  </si>
  <si>
    <t>SBSDEIIeco</t>
  </si>
  <si>
    <t>SBSDEIII</t>
  </si>
  <si>
    <t>SBSDEII</t>
  </si>
  <si>
    <t>SBSDE</t>
  </si>
  <si>
    <t>SBSDEL</t>
  </si>
  <si>
    <t>SBSEL</t>
  </si>
  <si>
    <t>SBSELecoll</t>
  </si>
  <si>
    <t>SDV</t>
  </si>
  <si>
    <t>SSBSEL</t>
  </si>
  <si>
    <t>SSBSELeco</t>
  </si>
  <si>
    <t>VM-N</t>
  </si>
  <si>
    <t>VM (BC)</t>
  </si>
  <si>
    <t>Gray Tray</t>
  </si>
  <si>
    <t>OTELFS</t>
  </si>
  <si>
    <t>CD Tray</t>
  </si>
  <si>
    <t>LB</t>
  </si>
  <si>
    <t>PS4 Tray</t>
  </si>
  <si>
    <t>Twin Tray</t>
  </si>
  <si>
    <t>OTDVD-6B</t>
  </si>
  <si>
    <t>OTDVD-4B</t>
  </si>
  <si>
    <t>PS3</t>
  </si>
  <si>
    <t>PS4-2</t>
  </si>
  <si>
    <t>STACK</t>
  </si>
  <si>
    <t>VM-Nologo</t>
  </si>
  <si>
    <t>VR</t>
  </si>
  <si>
    <t>VP</t>
  </si>
  <si>
    <t>VA</t>
  </si>
  <si>
    <t>VH</t>
  </si>
  <si>
    <t>VF</t>
  </si>
  <si>
    <t>One Time Single Blue</t>
  </si>
  <si>
    <t>One Time Single Black</t>
  </si>
  <si>
    <t>OTCEL</t>
  </si>
  <si>
    <t>BT</t>
  </si>
  <si>
    <t>OTDVD-1BR</t>
  </si>
  <si>
    <t>One Time Single-Clear</t>
  </si>
  <si>
    <t>No</t>
  </si>
  <si>
    <t>M110</t>
  </si>
  <si>
    <t>H117</t>
  </si>
  <si>
    <t>H111</t>
  </si>
  <si>
    <t>H114</t>
  </si>
  <si>
    <t>H113</t>
  </si>
  <si>
    <t>H115</t>
  </si>
  <si>
    <t>M076</t>
  </si>
  <si>
    <t>M082</t>
  </si>
  <si>
    <t>H116</t>
  </si>
  <si>
    <t>M052</t>
  </si>
  <si>
    <t>M066</t>
  </si>
  <si>
    <t>M025</t>
  </si>
  <si>
    <t>M026</t>
  </si>
  <si>
    <t>M072</t>
  </si>
  <si>
    <t>M094</t>
  </si>
  <si>
    <t>M095</t>
  </si>
  <si>
    <t>M049</t>
  </si>
  <si>
    <t>M083</t>
  </si>
  <si>
    <t>M105</t>
  </si>
  <si>
    <t>SD515ecoW</t>
  </si>
  <si>
    <t>Regrind</t>
  </si>
  <si>
    <t>UP1189PCR PP</t>
  </si>
  <si>
    <t>With Tray</t>
  </si>
  <si>
    <t>DEO-U02</t>
  </si>
  <si>
    <t>SD521ecoW</t>
  </si>
  <si>
    <t>A5F</t>
  </si>
  <si>
    <t>A4F</t>
  </si>
  <si>
    <t>JAB-007A</t>
  </si>
  <si>
    <t>DEO-S02</t>
  </si>
  <si>
    <t>RealLineStatus</t>
  </si>
  <si>
    <t>EqLineStatus</t>
  </si>
  <si>
    <t>S1Shot</t>
  </si>
  <si>
    <t>S2Shot</t>
  </si>
  <si>
    <t>S3Shot</t>
  </si>
  <si>
    <t>PPDTE7</t>
  </si>
  <si>
    <t>NewCycle</t>
  </si>
  <si>
    <t>OldCycle</t>
  </si>
  <si>
    <t>Empty</t>
  </si>
  <si>
    <t>Setup</t>
  </si>
  <si>
    <t>DNE</t>
  </si>
  <si>
    <t>Empty, NA</t>
  </si>
  <si>
    <t>Fixing, NA</t>
  </si>
  <si>
    <t>This table is not used in PowerQuery</t>
  </si>
  <si>
    <t>SD703ecoII</t>
  </si>
  <si>
    <t>DVFSII-9 2T4</t>
  </si>
  <si>
    <t>PPH90+胶头</t>
  </si>
  <si>
    <t xml:space="preserve">10%3962 With Tray </t>
  </si>
  <si>
    <t>VC-TUBE</t>
  </si>
  <si>
    <t>DEO-D02</t>
  </si>
  <si>
    <t xml:space="preserve">PPH90+MIX </t>
  </si>
  <si>
    <t>DEO-C02</t>
  </si>
  <si>
    <t>DEO-B02</t>
  </si>
  <si>
    <t>H112</t>
  </si>
  <si>
    <t>JAB-050A</t>
  </si>
  <si>
    <t>Ink Tray</t>
  </si>
  <si>
    <t>JAC-02</t>
  </si>
  <si>
    <t>SD529ecoW</t>
  </si>
  <si>
    <t>DEO-P02</t>
  </si>
  <si>
    <t>ELT-15</t>
  </si>
  <si>
    <t xml:space="preserve">Label FSM B04A  WO# </t>
  </si>
  <si>
    <t>Silo8</t>
  </si>
  <si>
    <t>MoldType</t>
  </si>
  <si>
    <t>TEN-5 4T10</t>
  </si>
  <si>
    <t>SDC201ecoIII1T3</t>
  </si>
  <si>
    <t>M028</t>
  </si>
  <si>
    <t>PPH90</t>
  </si>
  <si>
    <t>PPH90+B料</t>
  </si>
  <si>
    <t>JAB-014B</t>
  </si>
  <si>
    <t xml:space="preserve">Label FSM B04B WO#  </t>
  </si>
  <si>
    <t>Black ABS</t>
  </si>
  <si>
    <t>ABS691651</t>
  </si>
  <si>
    <t xml:space="preserve">Label FSM B20B  WO#  </t>
  </si>
  <si>
    <t>DER-U02</t>
  </si>
  <si>
    <t>Wheel</t>
  </si>
  <si>
    <t>DER-D02</t>
  </si>
  <si>
    <t>Dome</t>
  </si>
  <si>
    <t>DER-R01</t>
  </si>
  <si>
    <t>Cartridge</t>
  </si>
  <si>
    <t>DER-B02</t>
  </si>
  <si>
    <t>H121</t>
  </si>
  <si>
    <t>H123</t>
  </si>
  <si>
    <t>H122</t>
  </si>
  <si>
    <t>TENEL-4 4T8</t>
  </si>
  <si>
    <t>DER-C03</t>
  </si>
  <si>
    <t>DER-S02</t>
  </si>
  <si>
    <t>SD702ecoII</t>
  </si>
  <si>
    <t>DER-P02</t>
  </si>
  <si>
    <t>SD507ecoW</t>
  </si>
  <si>
    <t>ELFS-4 2T6</t>
  </si>
  <si>
    <t>M074</t>
  </si>
  <si>
    <t>5%8401</t>
  </si>
  <si>
    <t xml:space="preserve">Label FSM B05C WO#  </t>
  </si>
  <si>
    <t>Label FSM B05C WO#</t>
  </si>
  <si>
    <t>Label FSM B04A  WO#</t>
  </si>
  <si>
    <t>Label FSM B04B WO#</t>
  </si>
  <si>
    <t>PPH90+MIX</t>
  </si>
  <si>
    <t>10%3962 With Tray</t>
  </si>
  <si>
    <t>Label FSM B20B  WO#</t>
  </si>
  <si>
    <t>Label FSM B19A  WO#</t>
  </si>
  <si>
    <t>A3F</t>
  </si>
  <si>
    <t>SD678ecoII</t>
  </si>
  <si>
    <t>A10F</t>
  </si>
  <si>
    <t>SBSSV</t>
  </si>
  <si>
    <t>M068</t>
  </si>
  <si>
    <t>注塑机故障</t>
  </si>
  <si>
    <t>DEO-M01</t>
  </si>
  <si>
    <t>Stick Stopper</t>
  </si>
  <si>
    <t>PD633160</t>
  </si>
  <si>
    <t>H124</t>
  </si>
  <si>
    <t>SD645ecoII</t>
  </si>
  <si>
    <t>VM7</t>
  </si>
  <si>
    <t>DER-C02</t>
  </si>
  <si>
    <t xml:space="preserve">5%8401 </t>
  </si>
  <si>
    <t>SD699ecoII</t>
  </si>
  <si>
    <t>DEO-C04</t>
  </si>
  <si>
    <t>DER-W01</t>
  </si>
  <si>
    <t>SBDVEII-2</t>
  </si>
  <si>
    <t>M057</t>
  </si>
  <si>
    <t xml:space="preserve"> </t>
  </si>
  <si>
    <t>SBSEL-25ecoIII</t>
  </si>
  <si>
    <t>VM6</t>
  </si>
  <si>
    <t>DEO-D03</t>
  </si>
  <si>
    <t>SBSEL-32eco</t>
  </si>
  <si>
    <t>M064</t>
  </si>
  <si>
    <t>SD534ecoW</t>
  </si>
  <si>
    <t xml:space="preserve">5%8401  </t>
  </si>
  <si>
    <t xml:space="preserve">5%8401   </t>
  </si>
  <si>
    <t>PET-Blue</t>
  </si>
  <si>
    <t>58037-PETC/2</t>
  </si>
  <si>
    <t>CC10349874P2</t>
  </si>
  <si>
    <t>PCR（KW621）</t>
  </si>
  <si>
    <t>CC10365512PV</t>
  </si>
  <si>
    <t>Silver DER</t>
  </si>
  <si>
    <t>*</t>
  </si>
  <si>
    <t>OTC-21</t>
  </si>
  <si>
    <t>M046</t>
  </si>
  <si>
    <t xml:space="preserve">With Tray  </t>
  </si>
  <si>
    <t>JAB-014C</t>
  </si>
  <si>
    <t>#A水位圈崩模，D#扣模，修模后开机</t>
  </si>
  <si>
    <t>Label FSM A07B  WO#</t>
  </si>
  <si>
    <t>5%8401  // STOP</t>
  </si>
  <si>
    <t>PPDTE6</t>
  </si>
  <si>
    <t>Label FSM A07B  WO#  //  转模</t>
  </si>
  <si>
    <t>D#扣模,修模</t>
  </si>
  <si>
    <t>压盒不好，维修</t>
  </si>
  <si>
    <t>Line Filter Alarm/S.2  // 维修后开机</t>
  </si>
  <si>
    <t>转色开机</t>
  </si>
  <si>
    <t>DEO-Yellow</t>
  </si>
  <si>
    <t>CC10366217P2</t>
  </si>
  <si>
    <t>D#脚洞披锋,修模  // 1出3</t>
  </si>
  <si>
    <t xml:space="preserve">Label FSM A07B  WO# </t>
  </si>
  <si>
    <t>#D脚洞披锋, 1出3</t>
  </si>
  <si>
    <t>转料开机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</si>
</sst>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3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trike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1" fillId="0" borderId="0"/>
    <xf numFmtId="164" fontId="5" fillId="0" borderId="0" applyFont="0" applyFill="0" applyBorder="0" applyAlignment="0" applyProtection="0"/>
    <xf numFmtId="0" fontId="12" fillId="0" borderId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69">
    <xf numFmtId="0" fontId="0" fillId="0" borderId="0" xfId="0"/>
    <xf numFmtId="14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22" fontId="0" fillId="0" borderId="0" xfId="0" applyNumberFormat="1" applyAlignment="1"/>
    <xf numFmtId="0" fontId="2" fillId="0" borderId="0" xfId="0" applyFont="1" applyAlignment="1"/>
    <xf numFmtId="3" fontId="1" fillId="0" borderId="0" xfId="0" applyNumberFormat="1" applyFont="1"/>
    <xf numFmtId="3" fontId="1" fillId="3" borderId="0" xfId="0" applyNumberFormat="1" applyFont="1" applyFill="1"/>
    <xf numFmtId="10" fontId="1" fillId="2" borderId="0" xfId="1" applyNumberFormat="1" applyFont="1" applyFill="1"/>
    <xf numFmtId="0" fontId="0" fillId="0" borderId="0" xfId="0" applyBorder="1"/>
    <xf numFmtId="4" fontId="0" fillId="0" borderId="0" xfId="0" applyNumberFormat="1"/>
    <xf numFmtId="10" fontId="1" fillId="0" borderId="0" xfId="1" applyNumberFormat="1" applyFont="1"/>
    <xf numFmtId="10" fontId="3" fillId="0" borderId="0" xfId="1" applyNumberFormat="1" applyFont="1"/>
    <xf numFmtId="4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3" fontId="0" fillId="0" borderId="2" xfId="0" applyNumberFormat="1" applyBorder="1" applyAlignment="1"/>
    <xf numFmtId="10" fontId="0" fillId="0" borderId="3" xfId="1" applyNumberFormat="1" applyFont="1" applyBorder="1" applyAlignment="1">
      <alignment horizontal="center"/>
    </xf>
    <xf numFmtId="0" fontId="0" fillId="0" borderId="0" xfId="0" applyNumberFormat="1" applyBorder="1" applyAlignment="1"/>
    <xf numFmtId="49" fontId="0" fillId="0" borderId="3" xfId="0" applyNumberFormat="1" applyBorder="1" applyAlignment="1">
      <alignment horizontal="center"/>
    </xf>
    <xf numFmtId="0" fontId="0" fillId="0" borderId="0" xfId="0" quotePrefix="1" applyNumberFormat="1" applyBorder="1" applyAlignment="1"/>
    <xf numFmtId="3" fontId="0" fillId="0" borderId="0" xfId="0" applyNumberFormat="1" applyBorder="1" applyAlignment="1"/>
    <xf numFmtId="49" fontId="0" fillId="0" borderId="0" xfId="0" quotePrefix="1" applyNumberFormat="1" applyBorder="1" applyAlignment="1"/>
    <xf numFmtId="0" fontId="6" fillId="0" borderId="0" xfId="2" applyFont="1"/>
    <xf numFmtId="14" fontId="1" fillId="0" borderId="0" xfId="0" applyNumberFormat="1" applyFont="1"/>
    <xf numFmtId="3" fontId="1" fillId="3" borderId="7" xfId="0" applyNumberFormat="1" applyFont="1" applyFill="1" applyBorder="1"/>
    <xf numFmtId="10" fontId="1" fillId="2" borderId="8" xfId="1" applyNumberFormat="1" applyFont="1" applyFill="1" applyBorder="1"/>
    <xf numFmtId="0" fontId="7" fillId="0" borderId="0" xfId="1" applyNumberFormat="1" applyFont="1" applyBorder="1" applyAlignment="1"/>
    <xf numFmtId="0" fontId="0" fillId="0" borderId="9" xfId="0" applyNumberFormat="1" applyBorder="1" applyAlignment="1"/>
    <xf numFmtId="3" fontId="7" fillId="0" borderId="0" xfId="1" applyNumberFormat="1" applyFont="1" applyBorder="1" applyAlignment="1"/>
    <xf numFmtId="3" fontId="0" fillId="0" borderId="0" xfId="0" quotePrefix="1" applyNumberFormat="1" applyBorder="1" applyAlignment="1"/>
    <xf numFmtId="10" fontId="0" fillId="0" borderId="0" xfId="1" quotePrefix="1" applyNumberFormat="1" applyFont="1" applyBorder="1" applyAlignment="1"/>
    <xf numFmtId="10" fontId="0" fillId="0" borderId="0" xfId="1" applyNumberFormat="1" applyFont="1" applyBorder="1" applyAlignment="1"/>
    <xf numFmtId="0" fontId="0" fillId="0" borderId="0" xfId="1" applyNumberFormat="1" applyFont="1" applyBorder="1" applyAlignment="1"/>
    <xf numFmtId="3" fontId="0" fillId="0" borderId="0" xfId="1" applyNumberFormat="1" applyFont="1" applyBorder="1" applyAlignment="1"/>
    <xf numFmtId="0" fontId="9" fillId="0" borderId="0" xfId="2" quotePrefix="1" applyNumberFormat="1" applyFont="1" applyFill="1" applyAlignment="1">
      <alignment horizontal="center"/>
    </xf>
    <xf numFmtId="0" fontId="5" fillId="0" borderId="0" xfId="2" quotePrefix="1" applyNumberFormat="1" applyFont="1" applyFill="1" applyAlignment="1"/>
    <xf numFmtId="0" fontId="5" fillId="0" borderId="0" xfId="2" quotePrefix="1" applyNumberFormat="1" applyFont="1" applyFill="1" applyAlignment="1">
      <alignment horizontal="center"/>
    </xf>
    <xf numFmtId="10" fontId="5" fillId="0" borderId="0" xfId="1" quotePrefix="1" applyNumberFormat="1" applyFont="1" applyFill="1" applyAlignment="1"/>
    <xf numFmtId="37" fontId="5" fillId="0" borderId="0" xfId="7" quotePrefix="1" applyNumberFormat="1" applyFont="1" applyFill="1" applyAlignment="1"/>
    <xf numFmtId="37" fontId="9" fillId="0" borderId="0" xfId="2" quotePrefix="1" applyNumberFormat="1" applyFont="1" applyFill="1" applyAlignment="1">
      <alignment horizontal="center"/>
    </xf>
    <xf numFmtId="10" fontId="6" fillId="0" borderId="0" xfId="2" quotePrefix="1" applyNumberFormat="1" applyFont="1" applyAlignment="1">
      <alignment horizontal="center"/>
    </xf>
    <xf numFmtId="10" fontId="9" fillId="0" borderId="0" xfId="2" quotePrefix="1" applyNumberFormat="1" applyFont="1" applyFill="1" applyAlignment="1">
      <alignment horizontal="center"/>
    </xf>
    <xf numFmtId="37" fontId="1" fillId="0" borderId="0" xfId="7" applyNumberFormat="1" applyFont="1"/>
    <xf numFmtId="0" fontId="1" fillId="4" borderId="0" xfId="0" applyFont="1" applyFill="1" applyAlignment="1">
      <alignment horizontal="center"/>
    </xf>
    <xf numFmtId="0" fontId="6" fillId="4" borderId="0" xfId="2" applyFont="1" applyFill="1" applyAlignment="1">
      <alignment horizontal="center"/>
    </xf>
    <xf numFmtId="3" fontId="0" fillId="0" borderId="9" xfId="0" applyNumberFormat="1" applyBorder="1" applyAlignment="1"/>
    <xf numFmtId="10" fontId="0" fillId="0" borderId="9" xfId="0" applyNumberFormat="1" applyBorder="1" applyAlignment="1"/>
    <xf numFmtId="14" fontId="0" fillId="0" borderId="9" xfId="0" applyNumberFormat="1" applyBorder="1" applyAlignment="1"/>
    <xf numFmtId="14" fontId="7" fillId="0" borderId="0" xfId="1" applyNumberFormat="1" applyFont="1" applyBorder="1" applyAlignment="1"/>
    <xf numFmtId="14" fontId="0" fillId="0" borderId="0" xfId="0" applyNumberFormat="1" applyBorder="1" applyAlignment="1"/>
    <xf numFmtId="0" fontId="0" fillId="0" borderId="0" xfId="0" applyNumberFormat="1" applyFill="1" applyAlignment="1"/>
    <xf numFmtId="0" fontId="13" fillId="0" borderId="0" xfId="0" applyNumberFormat="1" applyFont="1" applyFill="1" applyAlignment="1"/>
    <xf numFmtId="0" fontId="13" fillId="0" borderId="0" xfId="0" quotePrefix="1" applyNumberFormat="1" applyFont="1" applyFill="1" applyAlignment="1"/>
    <xf numFmtId="0" fontId="2" fillId="0" borderId="0" xfId="0" applyFont="1" applyAlignment="1"/>
    <xf numFmtId="0" fontId="0" fillId="0" borderId="0" xfId="0" quotePrefix="1" applyNumberFormat="1" applyFont="1" applyBorder="1" applyAlignment="1"/>
    <xf numFmtId="0" fontId="0" fillId="0" borderId="0" xfId="0" applyFont="1"/>
    <xf numFmtId="10" fontId="0" fillId="0" borderId="0" xfId="1" applyNumberFormat="1" applyFont="1"/>
    <xf numFmtId="3" fontId="1" fillId="2" borderId="0" xfId="0" applyNumberFormat="1" applyFont="1" applyFill="1"/>
    <xf numFmtId="0" fontId="0" fillId="0" borderId="0" xfId="1" quotePrefix="1" applyNumberFormat="1" applyFont="1" applyBorder="1" applyAlignment="1"/>
    <xf numFmtId="1" fontId="0" fillId="0" borderId="0" xfId="0" applyNumberFormat="1"/>
    <xf numFmtId="0" fontId="0" fillId="0" borderId="0" xfId="0"/>
    <xf numFmtId="3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0" xfId="0" quotePrefix="1" applyNumberFormat="1" applyFont="1" applyBorder="1" applyAlignment="1"/>
    <xf numFmtId="3" fontId="1" fillId="0" borderId="0" xfId="0" quotePrefix="1" applyNumberFormat="1" applyFont="1" applyBorder="1" applyAlignment="1"/>
    <xf numFmtId="10" fontId="1" fillId="0" borderId="0" xfId="0" quotePrefix="1" applyNumberFormat="1" applyFont="1" applyBorder="1" applyAlignment="1"/>
    <xf numFmtId="0" fontId="10" fillId="0" borderId="0" xfId="2" applyFont="1"/>
    <xf numFmtId="0" fontId="16" fillId="0" borderId="0" xfId="1" quotePrefix="1" applyNumberFormat="1" applyFont="1" applyBorder="1" applyAlignment="1"/>
    <xf numFmtId="10" fontId="4" fillId="0" borderId="0" xfId="1" applyNumberFormat="1" applyFont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3" fontId="0" fillId="0" borderId="1" xfId="0" applyNumberFormat="1" applyBorder="1" applyAlignment="1"/>
    <xf numFmtId="3" fontId="0" fillId="0" borderId="5" xfId="0" applyNumberFormat="1" applyBorder="1" applyAlignment="1"/>
    <xf numFmtId="0" fontId="1" fillId="4" borderId="14" xfId="0" applyFont="1" applyFill="1" applyBorder="1" applyAlignment="1">
      <alignment horizontal="center"/>
    </xf>
    <xf numFmtId="0" fontId="0" fillId="0" borderId="10" xfId="0" quotePrefix="1" applyNumberFormat="1" applyBorder="1" applyAlignment="1"/>
    <xf numFmtId="0" fontId="1" fillId="4" borderId="17" xfId="0" applyFont="1" applyFill="1" applyBorder="1" applyAlignment="1">
      <alignment horizontal="center"/>
    </xf>
    <xf numFmtId="0" fontId="0" fillId="0" borderId="2" xfId="0" quotePrefix="1" applyNumberFormat="1" applyBorder="1" applyAlignment="1"/>
    <xf numFmtId="0" fontId="0" fillId="0" borderId="3" xfId="0" quotePrefix="1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0" fontId="1" fillId="0" borderId="1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3" fontId="0" fillId="0" borderId="5" xfId="7" applyNumberFormat="1" applyFont="1" applyBorder="1" applyAlignment="1"/>
    <xf numFmtId="10" fontId="0" fillId="0" borderId="5" xfId="1" quotePrefix="1" applyNumberFormat="1" applyFont="1" applyBorder="1" applyAlignment="1"/>
    <xf numFmtId="10" fontId="0" fillId="0" borderId="5" xfId="1" applyNumberFormat="1" applyFont="1" applyBorder="1" applyAlignment="1"/>
    <xf numFmtId="3" fontId="16" fillId="0" borderId="0" xfId="7" quotePrefix="1" applyNumberFormat="1" applyFont="1" applyBorder="1" applyAlignment="1"/>
    <xf numFmtId="10" fontId="0" fillId="0" borderId="3" xfId="0" applyNumberFormat="1" applyBorder="1" applyAlignment="1"/>
    <xf numFmtId="3" fontId="0" fillId="0" borderId="2" xfId="1" applyNumberFormat="1" applyFont="1" applyBorder="1" applyAlignment="1"/>
    <xf numFmtId="3" fontId="0" fillId="0" borderId="4" xfId="0" quotePrefix="1" applyNumberFormat="1" applyBorder="1" applyAlignment="1"/>
    <xf numFmtId="10" fontId="0" fillId="0" borderId="4" xfId="0" quotePrefix="1" applyNumberFormat="1" applyBorder="1" applyAlignment="1"/>
    <xf numFmtId="10" fontId="0" fillId="0" borderId="18" xfId="1" applyNumberFormat="1" applyFont="1" applyBorder="1" applyAlignment="1">
      <alignment horizontal="center"/>
    </xf>
    <xf numFmtId="0" fontId="0" fillId="0" borderId="5" xfId="0" applyNumberFormat="1" applyBorder="1" applyAlignment="1"/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14" fontId="0" fillId="0" borderId="0" xfId="0" applyNumberFormat="1" applyAlignment="1"/>
    <xf numFmtId="3" fontId="0" fillId="0" borderId="0" xfId="0" applyNumberFormat="1" applyAlignment="1"/>
    <xf numFmtId="10" fontId="0" fillId="0" borderId="0" xfId="0" applyNumberFormat="1" applyAlignment="1"/>
    <xf numFmtId="0" fontId="5" fillId="0" borderId="0" xfId="2" applyNumberFormat="1" applyFont="1" applyFill="1" applyAlignment="1"/>
    <xf numFmtId="0" fontId="5" fillId="0" borderId="0" xfId="2" applyNumberFormat="1" applyFont="1" applyFill="1" applyAlignment="1">
      <alignment horizontal="center"/>
    </xf>
    <xf numFmtId="37" fontId="5" fillId="0" borderId="0" xfId="7" applyNumberFormat="1" applyFont="1" applyFill="1" applyAlignment="1"/>
    <xf numFmtId="10" fontId="5" fillId="0" borderId="0" xfId="1" applyNumberFormat="1" applyFont="1" applyFill="1" applyAlignment="1"/>
    <xf numFmtId="3" fontId="0" fillId="0" borderId="19" xfId="0" applyNumberFormat="1" applyBorder="1" applyAlignment="1"/>
    <xf numFmtId="3" fontId="0" fillId="0" borderId="18" xfId="0" applyNumberFormat="1" applyBorder="1" applyAlignment="1"/>
    <xf numFmtId="0" fontId="0" fillId="0" borderId="10" xfId="0" applyNumberFormat="1" applyBorder="1" applyAlignment="1"/>
    <xf numFmtId="0" fontId="0" fillId="0" borderId="21" xfId="0" applyNumberFormat="1" applyBorder="1" applyAlignment="1"/>
    <xf numFmtId="0" fontId="1" fillId="4" borderId="25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0" fillId="0" borderId="30" xfId="0" applyNumberFormat="1" applyBorder="1" applyAlignment="1">
      <alignment horizontal="center"/>
    </xf>
    <xf numFmtId="0" fontId="0" fillId="0" borderId="32" xfId="0" quotePrefix="1" applyNumberFormat="1" applyBorder="1" applyAlignment="1"/>
    <xf numFmtId="0" fontId="0" fillId="0" borderId="33" xfId="0" quotePrefix="1" applyNumberFormat="1" applyBorder="1" applyAlignment="1"/>
    <xf numFmtId="0" fontId="0" fillId="0" borderId="33" xfId="0" applyNumberFormat="1" applyBorder="1" applyAlignment="1"/>
    <xf numFmtId="49" fontId="0" fillId="0" borderId="34" xfId="0" applyNumberForma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3" fontId="0" fillId="0" borderId="35" xfId="0" applyNumberFormat="1" applyBorder="1" applyAlignment="1">
      <alignment horizontal="center"/>
    </xf>
    <xf numFmtId="49" fontId="0" fillId="0" borderId="35" xfId="0" applyNumberFormat="1" applyBorder="1" applyAlignment="1"/>
    <xf numFmtId="49" fontId="0" fillId="0" borderId="36" xfId="0" applyNumberFormat="1" applyBorder="1" applyAlignment="1">
      <alignment horizontal="center"/>
    </xf>
    <xf numFmtId="3" fontId="0" fillId="0" borderId="37" xfId="0" applyNumberFormat="1" applyBorder="1" applyAlignment="1"/>
    <xf numFmtId="3" fontId="0" fillId="0" borderId="38" xfId="0" applyNumberFormat="1" applyBorder="1" applyAlignment="1"/>
    <xf numFmtId="10" fontId="0" fillId="0" borderId="36" xfId="1" applyNumberFormat="1" applyFont="1" applyBorder="1" applyAlignment="1">
      <alignment horizontal="center"/>
    </xf>
    <xf numFmtId="3" fontId="0" fillId="0" borderId="40" xfId="7" applyNumberFormat="1" applyFont="1" applyBorder="1" applyAlignment="1"/>
    <xf numFmtId="0" fontId="0" fillId="0" borderId="40" xfId="0" applyNumberFormat="1" applyBorder="1" applyAlignment="1"/>
    <xf numFmtId="3" fontId="0" fillId="0" borderId="40" xfId="0" applyNumberFormat="1" applyBorder="1" applyAlignment="1"/>
    <xf numFmtId="10" fontId="0" fillId="0" borderId="40" xfId="1" applyNumberFormat="1" applyFont="1" applyBorder="1" applyAlignment="1"/>
    <xf numFmtId="0" fontId="0" fillId="0" borderId="39" xfId="0" applyNumberFormat="1" applyBorder="1" applyAlignment="1"/>
    <xf numFmtId="0" fontId="0" fillId="0" borderId="36" xfId="0" applyNumberFormat="1" applyBorder="1" applyAlignment="1"/>
    <xf numFmtId="0" fontId="0" fillId="0" borderId="41" xfId="0" applyNumberFormat="1" applyBorder="1" applyAlignment="1"/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3" fontId="0" fillId="0" borderId="18" xfId="1" applyNumberFormat="1" applyFont="1" applyBorder="1" applyAlignment="1">
      <alignment horizontal="center"/>
    </xf>
    <xf numFmtId="0" fontId="1" fillId="4" borderId="44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3" fontId="0" fillId="0" borderId="30" xfId="1" applyNumberFormat="1" applyFont="1" applyBorder="1" applyAlignment="1">
      <alignment horizontal="center"/>
    </xf>
    <xf numFmtId="10" fontId="0" fillId="0" borderId="46" xfId="0" applyNumberFormat="1" applyBorder="1" applyAlignment="1"/>
    <xf numFmtId="10" fontId="0" fillId="0" borderId="47" xfId="1" applyNumberFormat="1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10" fontId="0" fillId="0" borderId="46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10" fontId="0" fillId="0" borderId="48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2" fillId="0" borderId="0" xfId="0" applyFont="1" applyAlignment="1"/>
    <xf numFmtId="14" fontId="1" fillId="2" borderId="6" xfId="0" applyNumberFormat="1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</cellXfs>
  <cellStyles count="15">
    <cellStyle name="Comma" xfId="7" builtinId="3"/>
    <cellStyle name="Comma 2" xfId="5"/>
    <cellStyle name="Comma 3" xfId="4"/>
    <cellStyle name="Comma 4" xfId="11"/>
    <cellStyle name="Comma 5" xfId="12"/>
    <cellStyle name="Comma 6" xfId="13"/>
    <cellStyle name="Currency 2" xfId="9"/>
    <cellStyle name="Currency 3" xfId="14"/>
    <cellStyle name="Normal" xfId="0" builtinId="0"/>
    <cellStyle name="Normal 2" xfId="2"/>
    <cellStyle name="Normal 3" xfId="3"/>
    <cellStyle name="Normal 4" xfId="8"/>
    <cellStyle name="Normal 5" xfId="10"/>
    <cellStyle name="Percent" xfId="1" builtinId="5"/>
    <cellStyle name="Percent 2" xfId="6"/>
  </cellStyles>
  <dxfs count="2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5" formatCode="#,##0_);\(#,##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general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 outline="0">
        <left style="medium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general" vertical="bottom" textRotation="0" wrapText="0" indent="0" justifyLastLine="0" shrinkToFit="0" readingOrder="0"/>
      <border diagonalUp="0" diagonalDown="0" outline="0">
        <left style="thick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i/>
        <color auto="1"/>
      </font>
      <numFmt numFmtId="3" formatCode="#,##0"/>
      <alignment horizontal="general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0000"/>
        </patternFill>
      </fill>
    </dxf>
    <dxf>
      <numFmt numFmtId="1" formatCode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</font>
      <fill>
        <patternFill>
          <bgColor theme="0" tint="-0.2499465926084170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CFFFF"/>
        </patternFill>
      </fill>
    </dxf>
  </dxfs>
  <tableStyles count="4" defaultTableStyle="TableStyleMedium2" defaultPivotStyle="PivotStyleLight16">
    <tableStyle name="DailySummary" pivot="0" count="1">
      <tableStyleElement type="secondRowStripe" dxfId="221"/>
    </tableStyle>
    <tableStyle name="Shift" pivot="0" count="2">
      <tableStyleElement type="wholeTable" dxfId="220"/>
      <tableStyleElement type="headerRow" dxfId="219"/>
    </tableStyle>
    <tableStyle name="TableStyleQueryPreview" pivot="0" count="3">
      <tableStyleElement type="wholeTable" dxfId="218"/>
      <tableStyleElement type="headerRow" dxfId="217"/>
      <tableStyleElement type="firstRowStripe" dxfId="216"/>
    </tableStyle>
    <tableStyle name="TableStyleQueryResult" pivot="0" count="3">
      <tableStyleElement type="wholeTable" dxfId="215"/>
      <tableStyleElement type="headerRow" dxfId="214"/>
      <tableStyleElement type="firstRowStripe" dxfId="213"/>
    </tableStyle>
  </tableStyles>
  <colors>
    <mruColors>
      <color rgb="FFFFFFCC"/>
      <color rgb="FFFF00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backgroundRefresh="0" adjustColumnWidth="0" connectionId="7" autoFormatId="16" applyNumberFormats="0" applyBorderFormats="0" applyFontFormats="1" applyPatternFormats="1" applyAlignmentFormats="0" applyWidthHeightFormats="0">
  <queryTableRefresh nextId="19">
    <queryTableFields count="18">
      <queryTableField id="1" name="Line" tableColumnId="57"/>
      <queryTableField id="2" name="Cavity" tableColumnId="58"/>
      <queryTableField id="3" name="ShiftNo" tableColumnId="59"/>
      <queryTableField id="4" name="Mold" tableColumnId="60"/>
      <queryTableField id="5" name="Color" tableColumnId="61"/>
      <queryTableField id="6" name="Silo" tableColumnId="62"/>
      <queryTableField id="7" name="Status" tableColumnId="63"/>
      <queryTableField id="8" name="Model" tableColumnId="64"/>
      <queryTableField id="9" name="CounterStart" tableColumnId="65"/>
      <queryTableField id="10" name="CounterStop" tableColumnId="66"/>
      <queryTableField id="11" name="CounterLast" tableColumnId="67"/>
      <queryTableField id="12" name="CycleTime" tableColumnId="68"/>
      <queryTableField id="13" name="Remarks" tableColumnId="69"/>
      <queryTableField id="14" name="Qty" tableColumnId="70"/>
      <queryTableField id="15" name="U-Rate" tableColumnId="71"/>
      <queryTableField id="16" name="RealLineStatus" tableColumnId="1"/>
      <queryTableField id="17" name="EqLineStatus" tableColumnId="2"/>
      <queryTableField id="18" name="ShiftCounter" tableColumnId="3"/>
    </queryTableFields>
  </queryTableRefresh>
</queryTable>
</file>

<file path=xl/queryTables/queryTable2.xml><?xml version="1.0" encoding="utf-8"?>
<queryTable xmlns="http://schemas.openxmlformats.org/spreadsheetml/2006/main" name="ExternalData_1" backgroundRefresh="0" adjustColumnWidth="0" connectionId="2" autoFormatId="16" applyNumberFormats="0" applyBorderFormats="0" applyFontFormats="1" applyPatternFormats="1" applyAlignmentFormats="0" applyWidthHeightFormats="0">
  <queryTableRefresh preserveSortFilterLayout="0" nextId="25">
    <queryTableFields count="24">
      <queryTableField id="1" name="ProductionLineNo" tableColumnId="169"/>
      <queryTableField id="2" name="Asterisk" tableColumnId="170"/>
      <queryTableField id="3" name="TotalCavity" tableColumnId="171"/>
      <queryTableField id="4" name="MoldNo" tableColumnId="172"/>
      <queryTableField id="5" name="ColorCode" tableColumnId="173"/>
      <queryTableField id="6" name="SiloNo" tableColumnId="174"/>
      <queryTableField id="7" name="LineStatus" tableColumnId="175"/>
      <queryTableField id="8" name="MachineModel" tableColumnId="176"/>
      <queryTableField id="9" name="S1Shot" tableColumnId="177"/>
      <queryTableField id="10" name="S1Qty" tableColumnId="178"/>
      <queryTableField id="11" name="S1Urt" tableColumnId="179"/>
      <queryTableField id="12" name="S2Shot" tableColumnId="180"/>
      <queryTableField id="13" name="S2Qty" tableColumnId="181"/>
      <queryTableField id="14" name="S2Urt" tableColumnId="182"/>
      <queryTableField id="15" name="S3Shot" tableColumnId="183"/>
      <queryTableField id="16" name="S3Qty" tableColumnId="184"/>
      <queryTableField id="17" name="S3Urt" tableColumnId="185"/>
      <queryTableField id="18" name="CycleTime" tableColumnId="186"/>
      <queryTableField id="19" name="Total" tableColumnId="187"/>
      <queryTableField id="20" name="U-Rate" tableColumnId="188"/>
      <queryTableField id="21" name="C #" tableColumnId="189"/>
      <queryTableField id="22" name="Global" tableColumnId="190"/>
      <queryTableField id="23" name="StatusRemarks" tableColumnId="191"/>
      <queryTableField id="24" name="ProductType" tableColumnId="192"/>
    </queryTableFields>
  </queryTableRefresh>
</queryTable>
</file>

<file path=xl/queryTables/queryTable3.xml><?xml version="1.0" encoding="utf-8"?>
<queryTable xmlns="http://schemas.openxmlformats.org/spreadsheetml/2006/main" name="ExternalData_2" backgroundRefresh="0" adjustColumnWidth="0" connectionId="8" autoFormatId="16" applyNumberFormats="0" applyBorderFormats="0" applyFontFormats="1" applyPatternFormats="1" applyAlignmentFormats="0" applyWidthHeightFormats="0">
  <queryTableRefresh nextId="8">
    <queryTableFields count="7">
      <queryTableField id="1" name="ProductType" tableColumnId="33"/>
      <queryTableField id="2" name="Total" tableColumnId="34"/>
      <queryTableField id="3" name="Down" tableColumnId="35"/>
      <queryTableField id="4" name="Running" tableColumnId="36"/>
      <queryTableField id="5" name="Qty" tableColumnId="37"/>
      <queryTableField id="6" name="U-Rate" tableColumnId="38"/>
      <queryTableField id="7" name="Performance" tableColumnId="39"/>
    </queryTableFields>
  </queryTableRefresh>
</queryTable>
</file>

<file path=xl/queryTables/queryTable4.xml><?xml version="1.0" encoding="utf-8"?>
<queryTable xmlns="http://schemas.openxmlformats.org/spreadsheetml/2006/main" name="ExternalData_1" backgroundRefresh="0" adjustColumnWidth="0" connectionId="9" autoFormatId="16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ProductionDate" tableColumnId="197"/>
      <queryTableField id="2" name="ProductionLineNo" tableColumnId="198"/>
      <queryTableField id="3" name="ShiftNo" tableColumnId="199"/>
      <queryTableField id="4" name="MoldNo" tableColumnId="200"/>
      <queryTableField id="5" name="ColorCode" tableColumnId="201"/>
      <queryTableField id="6" name="SiloNo" tableColumnId="202"/>
      <queryTableField id="7" name="LineStatus" tableColumnId="203"/>
      <queryTableField id="8" name="MachineModel" tableColumnId="204"/>
      <queryTableField id="9" name="ShiftCounter" tableColumnId="205"/>
      <queryTableField id="10" name="CounterStart" tableColumnId="206"/>
      <queryTableField id="11" name="CounterStop" tableColumnId="207"/>
      <queryTableField id="12" name="CounterLast" tableColumnId="208"/>
      <queryTableField id="13" name="CycleTimeLast" tableColumnId="209"/>
      <queryTableField id="14" name="StatusRemarks" tableColumnId="210"/>
      <queryTableField id="15" name="MoldType" tableColumnId="211"/>
      <queryTableField id="16" name="TotalCavity" tableColumnId="212"/>
      <queryTableField id="17" name="CavityWeight" tableColumnId="213"/>
      <queryTableField id="18" name="GeneralType" tableColumnId="214"/>
      <queryTableField id="19" name="ProductType" tableColumnId="215"/>
      <queryTableField id="20" name="Qty" tableColumnId="216"/>
      <queryTableField id="21" name="U-Rate" tableColumnId="217"/>
      <queryTableField id="22" name="val0" tableColumnId="218"/>
      <queryTableField id="23" name="val1" tableColumnId="219"/>
      <queryTableField id="24" name="val2" tableColumnId="220"/>
      <queryTableField id="25" name="val3" tableColumnId="221"/>
      <queryTableField id="26" name="C#" tableColumnId="222"/>
      <queryTableField id="27" name="PPH1" tableColumnId="223"/>
      <queryTableField id="28" name="PPH2" tableColumnId="224"/>
    </queryTableFields>
  </queryTableRefresh>
</queryTable>
</file>

<file path=xl/queryTables/queryTable5.xml><?xml version="1.0" encoding="utf-8"?>
<queryTable xmlns="http://schemas.openxmlformats.org/spreadsheetml/2006/main" name="ExternalData_1" backgroundRefresh="0" adjustColumnWidth="0" connectionId="10" autoFormatId="16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ProductionDate" tableColumnId="197"/>
      <queryTableField id="2" name="ProductionLineNo" tableColumnId="198"/>
      <queryTableField id="3" name="ShiftNo" tableColumnId="199"/>
      <queryTableField id="4" name="MoldNo" tableColumnId="200"/>
      <queryTableField id="5" name="ColorCode" tableColumnId="201"/>
      <queryTableField id="6" name="SiloNo" tableColumnId="202"/>
      <queryTableField id="7" name="LineStatus" tableColumnId="203"/>
      <queryTableField id="8" name="MachineModel" tableColumnId="204"/>
      <queryTableField id="9" name="ShiftCounter" tableColumnId="205"/>
      <queryTableField id="10" name="CounterStart" tableColumnId="206"/>
      <queryTableField id="11" name="CounterStop" tableColumnId="207"/>
      <queryTableField id="12" name="CounterLast" tableColumnId="208"/>
      <queryTableField id="13" name="CycleTimeLast" tableColumnId="209"/>
      <queryTableField id="14" name="StatusRemarks" tableColumnId="210"/>
      <queryTableField id="15" name="MoldType" tableColumnId="211"/>
      <queryTableField id="16" name="TotalCavity" tableColumnId="212"/>
      <queryTableField id="17" name="CavityWeight" tableColumnId="213"/>
      <queryTableField id="18" name="GeneralType" tableColumnId="214"/>
      <queryTableField id="19" name="ProductType" tableColumnId="215"/>
      <queryTableField id="20" name="Qty" tableColumnId="216"/>
      <queryTableField id="21" name="U-Rate" tableColumnId="217"/>
      <queryTableField id="22" name="val0" tableColumnId="218"/>
      <queryTableField id="23" name="val1" tableColumnId="219"/>
      <queryTableField id="24" name="val2" tableColumnId="220"/>
      <queryTableField id="25" name="val3" tableColumnId="221"/>
      <queryTableField id="26" name="C#" tableColumnId="222"/>
      <queryTableField id="27" name="PPH1" tableColumnId="223"/>
      <queryTableField id="28" name="PPH2" tableColumnId="224"/>
    </queryTableFields>
  </queryTableRefresh>
</queryTable>
</file>

<file path=xl/queryTables/queryTable6.xml><?xml version="1.0" encoding="utf-8"?>
<queryTable xmlns="http://schemas.openxmlformats.org/spreadsheetml/2006/main" name="ExternalData_1" backgroundRefresh="0" adjustColumnWidth="0" connectionId="11" autoFormatId="16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ProductionDate" tableColumnId="197"/>
      <queryTableField id="2" name="ProductionLineNo" tableColumnId="198"/>
      <queryTableField id="3" name="ShiftNo" tableColumnId="199"/>
      <queryTableField id="4" name="MoldNo" tableColumnId="200"/>
      <queryTableField id="5" name="ColorCode" tableColumnId="201"/>
      <queryTableField id="6" name="SiloNo" tableColumnId="202"/>
      <queryTableField id="7" name="LineStatus" tableColumnId="203"/>
      <queryTableField id="8" name="MachineModel" tableColumnId="204"/>
      <queryTableField id="9" name="ShiftCounter" tableColumnId="205"/>
      <queryTableField id="10" name="CounterStart" tableColumnId="206"/>
      <queryTableField id="11" name="CounterStop" tableColumnId="207"/>
      <queryTableField id="12" name="CounterLast" tableColumnId="208"/>
      <queryTableField id="13" name="CycleTimeLast" tableColumnId="209"/>
      <queryTableField id="14" name="StatusRemarks" tableColumnId="210"/>
      <queryTableField id="15" name="MoldType" tableColumnId="211"/>
      <queryTableField id="16" name="TotalCavity" tableColumnId="212"/>
      <queryTableField id="17" name="CavityWeight" tableColumnId="213"/>
      <queryTableField id="18" name="GeneralType" tableColumnId="214"/>
      <queryTableField id="19" name="ProductType" tableColumnId="215"/>
      <queryTableField id="20" name="Qty" tableColumnId="216"/>
      <queryTableField id="21" name="U-Rate" tableColumnId="217"/>
      <queryTableField id="22" name="val0" tableColumnId="218"/>
      <queryTableField id="23" name="val1" tableColumnId="219"/>
      <queryTableField id="24" name="val2" tableColumnId="220"/>
      <queryTableField id="25" name="val3" tableColumnId="221"/>
      <queryTableField id="26" name="C#" tableColumnId="222"/>
      <queryTableField id="27" name="PPH1" tableColumnId="223"/>
      <queryTableField id="28" name="PPH2" tableColumnId="224"/>
    </queryTableFields>
  </queryTableRefresh>
</queryTable>
</file>

<file path=xl/queryTables/queryTable7.xml><?xml version="1.0" encoding="utf-8"?>
<queryTable xmlns="http://schemas.openxmlformats.org/spreadsheetml/2006/main" name="ExternalData_1" backgroundRefresh="0" adjustColumnWidth="0" connectionId="3" autoFormatId="16" applyNumberFormats="0" applyBorderFormats="0" applyFontFormats="1" applyPatternFormats="1" applyAlignmentFormats="0" applyWidthHeightFormats="0">
  <queryTableRefresh preserveSortFilterLayout="0" nextId="29">
    <queryTableFields count="28">
      <queryTableField id="1" name="ProductionDate" tableColumnId="197"/>
      <queryTableField id="2" name="ProductionLineNo" tableColumnId="198"/>
      <queryTableField id="3" name="ShiftNo" tableColumnId="199"/>
      <queryTableField id="4" name="MoldNo" tableColumnId="200"/>
      <queryTableField id="5" name="ColorCode" tableColumnId="201"/>
      <queryTableField id="6" name="SiloNo" tableColumnId="202"/>
      <queryTableField id="7" name="LineStatus" tableColumnId="203"/>
      <queryTableField id="8" name="MachineModel" tableColumnId="204"/>
      <queryTableField id="9" name="ShiftCounter" tableColumnId="205"/>
      <queryTableField id="10" name="CounterStart" tableColumnId="206"/>
      <queryTableField id="11" name="CounterStop" tableColumnId="207"/>
      <queryTableField id="12" name="CounterLast" tableColumnId="208"/>
      <queryTableField id="13" name="CycleTimeLast" tableColumnId="209"/>
      <queryTableField id="14" name="StatusRemarks" tableColumnId="210"/>
      <queryTableField id="15" name="MoldType" tableColumnId="211"/>
      <queryTableField id="16" name="TotalCavity" tableColumnId="212"/>
      <queryTableField id="17" name="CavityWeight" tableColumnId="213"/>
      <queryTableField id="18" name="GeneralType" tableColumnId="214"/>
      <queryTableField id="19" name="ProductType" tableColumnId="215"/>
      <queryTableField id="20" name="Qty" tableColumnId="216"/>
      <queryTableField id="21" name="U-Rate" tableColumnId="217"/>
      <queryTableField id="22" name="val0" tableColumnId="218"/>
      <queryTableField id="23" name="val1" tableColumnId="219"/>
      <queryTableField id="24" name="val2" tableColumnId="220"/>
      <queryTableField id="25" name="val3" tableColumnId="221"/>
      <queryTableField id="26" name="C#" tableColumnId="222"/>
      <queryTableField id="27" name="PPH1" tableColumnId="223"/>
      <queryTableField id="28" name="PPH2" tableColumnId="224"/>
    </queryTableFields>
  </queryTableRefresh>
</queryTable>
</file>

<file path=xl/queryTables/queryTable8.xml><?xml version="1.0" encoding="utf-8"?>
<queryTable xmlns="http://schemas.openxmlformats.org/spreadsheetml/2006/main" name="ExternalData_1" backgroundRefresh="0" adjustColumnWidth="0" connectionId="6" autoFormatId="16" applyNumberFormats="0" applyBorderFormats="0" applyFontFormats="1" applyPatternFormats="1" applyAlignmentFormats="0" applyWidthHeightFormats="0">
  <queryTableRefresh preserveSortFilterLayout="0" nextId="13" unboundColumnsRight="2">
    <queryTableFields count="12">
      <queryTableField id="1" name="ProductionLineNo" tableColumnId="85"/>
      <queryTableField id="2" name="MoldNo" tableColumnId="86"/>
      <queryTableField id="3" name="ColorCode" tableColumnId="87"/>
      <queryTableField id="4" name="SiloNo" tableColumnId="88"/>
      <queryTableField id="5" name="LineStatus" tableColumnId="89"/>
      <queryTableField id="6" name="StatusRemarks" tableColumnId="90"/>
      <queryTableField id="7" name="MoldType" tableColumnId="91"/>
      <queryTableField id="8" name="GeneralType" tableColumnId="92"/>
      <queryTableField id="9" name="ProductType" tableColumnId="93"/>
      <queryTableField id="10" name="TotalCavity" tableColumnId="94"/>
      <queryTableField id="12" dataBound="0" tableColumnId="95"/>
      <queryTableField id="11" dataBound="0" tableColumnId="9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0" name="Present" displayName="Present" ref="A3:R79" tableType="queryTable" totalsRowShown="0" headerRowDxfId="212" dataDxfId="211" tableBorderDxfId="210">
  <autoFilter ref="A3:R79"/>
  <tableColumns count="18">
    <tableColumn id="57" uniqueName="57" name="Line" queryTableFieldId="1" dataDxfId="160"/>
    <tableColumn id="58" uniqueName="58" name="Cavity" queryTableFieldId="2" dataDxfId="159"/>
    <tableColumn id="59" uniqueName="59" name="ShiftNo" queryTableFieldId="3" dataDxfId="158"/>
    <tableColumn id="60" uniqueName="60" name="Mold" queryTableFieldId="4" dataDxfId="157"/>
    <tableColumn id="61" uniqueName="61" name="Color" queryTableFieldId="5" dataDxfId="156"/>
    <tableColumn id="62" uniqueName="62" name="Silo" queryTableFieldId="6" dataDxfId="155"/>
    <tableColumn id="63" uniqueName="63" name="Status" queryTableFieldId="7" dataDxfId="154"/>
    <tableColumn id="64" uniqueName="64" name="Model" queryTableFieldId="8" dataDxfId="153"/>
    <tableColumn id="65" uniqueName="65" name="CounterStart" queryTableFieldId="9" dataDxfId="152"/>
    <tableColumn id="66" uniqueName="66" name="CounterStop" queryTableFieldId="10" dataDxfId="151"/>
    <tableColumn id="67" uniqueName="67" name="CounterLast" queryTableFieldId="11" dataDxfId="150"/>
    <tableColumn id="68" uniqueName="68" name="CycleTime" queryTableFieldId="12" dataDxfId="149"/>
    <tableColumn id="69" uniqueName="69" name="Remarks" queryTableFieldId="13" dataDxfId="148"/>
    <tableColumn id="70" uniqueName="70" name="Qty" queryTableFieldId="14" dataDxfId="147" dataCellStyle="Percent"/>
    <tableColumn id="71" uniqueName="71" name="U-Rate" queryTableFieldId="15" dataDxfId="146" dataCellStyle="Percent"/>
    <tableColumn id="1" uniqueName="1" name="RealLineStatus" queryTableFieldId="16" dataDxfId="145" dataCellStyle="Percent"/>
    <tableColumn id="2" uniqueName="2" name="EqLineStatus" queryTableFieldId="17" dataDxfId="144" dataCellStyle="Percent"/>
    <tableColumn id="3" uniqueName="3" name="ShiftCounter" queryTableFieldId="18" dataDxfId="143" dataCellStyle="Comma"/>
  </tableColumns>
  <tableStyleInfo name="Shift" showFirstColumn="0" showLastColumn="0" showRowStripes="1" showColumnStripes="0"/>
</table>
</file>

<file path=xl/tables/table10.xml><?xml version="1.0" encoding="utf-8"?>
<table xmlns="http://schemas.openxmlformats.org/spreadsheetml/2006/main" id="19" name="TypeDetails" displayName="TypeDetails" ref="A1:D127" totalsRowShown="0">
  <autoFilter ref="A1:D127"/>
  <tableColumns count="4">
    <tableColumn id="1" name="Type"/>
    <tableColumn id="6" name="GeneralType"/>
    <tableColumn id="2" name="No" dataDxfId="192"/>
    <tableColumn id="3" name="Cavity"/>
  </tableColumns>
  <tableStyleInfo name="Shift" showFirstColumn="0" showLastColumn="0" showRowStripes="1" showColumnStripes="0"/>
</table>
</file>

<file path=xl/tables/table11.xml><?xml version="1.0" encoding="utf-8"?>
<table xmlns="http://schemas.openxmlformats.org/spreadsheetml/2006/main" id="15" name="LineDetailsRaw" displayName="LineDetailsRaw" ref="A3:J78" totalsRowShown="0">
  <autoFilter ref="A3:J78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2" name="DailySummary" displayName="DailySummary" ref="A6:X82" tableType="queryTable" totalsRowShown="0" headerRowDxfId="209" dataDxfId="208">
  <autoFilter ref="A6:X82"/>
  <tableColumns count="24">
    <tableColumn id="169" uniqueName="169" name="ProductionLineNo" queryTableFieldId="1" dataDxfId="114"/>
    <tableColumn id="170" uniqueName="170" name="Asterisk" queryTableFieldId="2" dataDxfId="113"/>
    <tableColumn id="171" uniqueName="171" name="TotalCavity" queryTableFieldId="3" dataDxfId="112"/>
    <tableColumn id="172" uniqueName="172" name="MoldNo" queryTableFieldId="4" dataDxfId="111"/>
    <tableColumn id="173" uniqueName="173" name="ColorCode" queryTableFieldId="5" dataDxfId="110"/>
    <tableColumn id="174" uniqueName="174" name="SiloNo" queryTableFieldId="6" dataDxfId="109"/>
    <tableColumn id="175" uniqueName="175" name="LineStatus" queryTableFieldId="7" dataDxfId="108"/>
    <tableColumn id="176" uniqueName="176" name="MachineModel" queryTableFieldId="8" dataDxfId="107"/>
    <tableColumn id="177" uniqueName="177" name="S1Shot" queryTableFieldId="9" dataDxfId="106"/>
    <tableColumn id="178" uniqueName="178" name="S1Qty" queryTableFieldId="10" dataDxfId="105"/>
    <tableColumn id="179" uniqueName="179" name="S1Urt" queryTableFieldId="11" dataDxfId="104"/>
    <tableColumn id="180" uniqueName="180" name="S2Shot" queryTableFieldId="12" dataDxfId="103"/>
    <tableColumn id="181" uniqueName="181" name="S2Qty" queryTableFieldId="13" dataDxfId="102"/>
    <tableColumn id="182" uniqueName="182" name="S2Urt" queryTableFieldId="14" dataDxfId="101" dataCellStyle="Percent"/>
    <tableColumn id="183" uniqueName="183" name="S3Shot" queryTableFieldId="15" dataDxfId="100" dataCellStyle="Comma"/>
    <tableColumn id="184" uniqueName="184" name="S3Qty" queryTableFieldId="16" dataDxfId="99"/>
    <tableColumn id="185" uniqueName="185" name="S3Urt" queryTableFieldId="17" dataDxfId="98" dataCellStyle="Percent"/>
    <tableColumn id="186" uniqueName="186" name="CycleTime" queryTableFieldId="18" dataDxfId="97"/>
    <tableColumn id="187" uniqueName="187" name="Total" queryTableFieldId="19" dataDxfId="96"/>
    <tableColumn id="188" uniqueName="188" name="U-Rate" queryTableFieldId="20" dataDxfId="95" dataCellStyle="Percent"/>
    <tableColumn id="189" uniqueName="189" name="C #" queryTableFieldId="21" dataDxfId="94"/>
    <tableColumn id="190" uniqueName="190" name="Global" queryTableFieldId="22" dataDxfId="93"/>
    <tableColumn id="191" uniqueName="191" name="StatusRemarks" queryTableFieldId="23" dataDxfId="92"/>
    <tableColumn id="192" uniqueName="192" name="ProductType" queryTableFieldId="24" dataDxfId="91"/>
  </tableColumns>
  <tableStyleInfo name="DailySummary" showFirstColumn="0" showLastColumn="0" showRowStripes="1" showColumnStripes="0"/>
</table>
</file>

<file path=xl/tables/table3.xml><?xml version="1.0" encoding="utf-8"?>
<table xmlns="http://schemas.openxmlformats.org/spreadsheetml/2006/main" id="1" name="ProductionSummary" displayName="ProductionSummary" ref="Z6:AF36" tableType="queryTable" totalsRowShown="0" headerRowDxfId="207" dataDxfId="206" headerRowCellStyle="Normal 2" dataCellStyle="Normal 2">
  <autoFilter ref="Z6:AF36"/>
  <tableColumns count="7">
    <tableColumn id="33" uniqueName="33" name="ProductType" queryTableFieldId="1" dataDxfId="6" dataCellStyle="Normal 2"/>
    <tableColumn id="34" uniqueName="34" name="Total" queryTableFieldId="2" dataDxfId="5" dataCellStyle="Normal 2"/>
    <tableColumn id="35" uniqueName="35" name="Down" queryTableFieldId="3" dataDxfId="4" dataCellStyle="Normal 2"/>
    <tableColumn id="36" uniqueName="36" name="Running" queryTableFieldId="4" dataDxfId="3" dataCellStyle="Normal 2"/>
    <tableColumn id="37" uniqueName="37" name="Qty" queryTableFieldId="5" dataDxfId="2" dataCellStyle="Comma"/>
    <tableColumn id="38" uniqueName="38" name="U-Rate" queryTableFieldId="6" dataDxfId="1" dataCellStyle="Percent"/>
    <tableColumn id="39" uniqueName="39" name="Performance" queryTableFieldId="7" dataDxfId="0" dataCellStyle="Percent"/>
  </tableColumns>
  <tableStyleInfo name="Shift" showFirstColumn="0" showLastColumn="0" showRowStripes="1" showColumnStripes="0"/>
</table>
</file>

<file path=xl/tables/table4.xml><?xml version="1.0" encoding="utf-8"?>
<table xmlns="http://schemas.openxmlformats.org/spreadsheetml/2006/main" id="8" name="Shift1" displayName="Shift1" ref="A3:AB79" tableType="queryTable" totalsRowShown="0" headerRowDxfId="205" dataDxfId="204" tableBorderDxfId="203">
  <autoFilter ref="A3:AB79"/>
  <tableColumns count="28">
    <tableColumn id="197" uniqueName="197" name="ProductionDate" queryTableFieldId="1" dataDxfId="90"/>
    <tableColumn id="198" uniqueName="198" name="ProductionLineNo" queryTableFieldId="2" dataDxfId="89"/>
    <tableColumn id="199" uniqueName="199" name="ShiftNo" queryTableFieldId="3" dataDxfId="88"/>
    <tableColumn id="200" uniqueName="200" name="MoldNo" queryTableFieldId="4" dataDxfId="87"/>
    <tableColumn id="201" uniqueName="201" name="ColorCode" queryTableFieldId="5" dataDxfId="86"/>
    <tableColumn id="202" uniqueName="202" name="SiloNo" queryTableFieldId="6" dataDxfId="85"/>
    <tableColumn id="203" uniqueName="203" name="LineStatus" queryTableFieldId="7" dataDxfId="84"/>
    <tableColumn id="204" uniqueName="204" name="MachineModel" queryTableFieldId="8" dataDxfId="83"/>
    <tableColumn id="205" uniqueName="205" name="ShiftCounter" queryTableFieldId="9" dataDxfId="82"/>
    <tableColumn id="206" uniqueName="206" name="CounterStart" queryTableFieldId="10" dataDxfId="81"/>
    <tableColumn id="207" uniqueName="207" name="CounterStop" queryTableFieldId="11" dataDxfId="80"/>
    <tableColumn id="208" uniqueName="208" name="CounterLast" queryTableFieldId="12" dataDxfId="79"/>
    <tableColumn id="209" uniqueName="209" name="CycleTimeLast" queryTableFieldId="13" dataDxfId="78"/>
    <tableColumn id="210" uniqueName="210" name="StatusRemarks" queryTableFieldId="14" dataDxfId="77"/>
    <tableColumn id="211" uniqueName="211" name="MoldType" queryTableFieldId="15" dataDxfId="76"/>
    <tableColumn id="212" uniqueName="212" name="TotalCavity" queryTableFieldId="16" dataDxfId="75"/>
    <tableColumn id="213" uniqueName="213" name="CavityWeight" queryTableFieldId="17" dataDxfId="74"/>
    <tableColumn id="214" uniqueName="214" name="GeneralType" queryTableFieldId="18" dataDxfId="73"/>
    <tableColumn id="215" uniqueName="215" name="ProductType" queryTableFieldId="19" dataDxfId="72"/>
    <tableColumn id="216" uniqueName="216" name="Qty" queryTableFieldId="20" dataDxfId="71"/>
    <tableColumn id="217" uniqueName="217" name="U-Rate" queryTableFieldId="21" dataDxfId="70"/>
    <tableColumn id="218" uniqueName="218" name="val0" queryTableFieldId="22" dataDxfId="69"/>
    <tableColumn id="219" uniqueName="219" name="val1" queryTableFieldId="23" dataDxfId="68"/>
    <tableColumn id="220" uniqueName="220" name="val2" queryTableFieldId="24" dataDxfId="67"/>
    <tableColumn id="221" uniqueName="221" name="val3" queryTableFieldId="25" dataDxfId="66"/>
    <tableColumn id="222" uniqueName="222" name="C#" queryTableFieldId="26" dataDxfId="65"/>
    <tableColumn id="223" uniqueName="223" name="PPH1" queryTableFieldId="27" dataDxfId="64"/>
    <tableColumn id="224" uniqueName="224" name="PPH2" queryTableFieldId="28" dataDxfId="63"/>
  </tableColumns>
  <tableStyleInfo name="Shift" showFirstColumn="0" showLastColumn="0" showRowStripes="1" showColumnStripes="0"/>
</table>
</file>

<file path=xl/tables/table5.xml><?xml version="1.0" encoding="utf-8"?>
<table xmlns="http://schemas.openxmlformats.org/spreadsheetml/2006/main" id="7" name="Shift2" displayName="Shift2" ref="A3:AB79" tableType="queryTable" totalsRowShown="0" headerRowDxfId="202" dataDxfId="201" tableBorderDxfId="200">
  <autoFilter ref="A3:AB79"/>
  <tableColumns count="28">
    <tableColumn id="197" uniqueName="197" name="ProductionDate" queryTableFieldId="1" dataDxfId="62"/>
    <tableColumn id="198" uniqueName="198" name="ProductionLineNo" queryTableFieldId="2" dataDxfId="61"/>
    <tableColumn id="199" uniqueName="199" name="ShiftNo" queryTableFieldId="3" dataDxfId="60"/>
    <tableColumn id="200" uniqueName="200" name="MoldNo" queryTableFieldId="4" dataDxfId="59"/>
    <tableColumn id="201" uniqueName="201" name="ColorCode" queryTableFieldId="5" dataDxfId="58"/>
    <tableColumn id="202" uniqueName="202" name="SiloNo" queryTableFieldId="6" dataDxfId="57"/>
    <tableColumn id="203" uniqueName="203" name="LineStatus" queryTableFieldId="7" dataDxfId="56"/>
    <tableColumn id="204" uniqueName="204" name="MachineModel" queryTableFieldId="8" dataDxfId="55"/>
    <tableColumn id="205" uniqueName="205" name="ShiftCounter" queryTableFieldId="9" dataDxfId="54"/>
    <tableColumn id="206" uniqueName="206" name="CounterStart" queryTableFieldId="10" dataDxfId="53"/>
    <tableColumn id="207" uniqueName="207" name="CounterStop" queryTableFieldId="11" dataDxfId="52"/>
    <tableColumn id="208" uniqueName="208" name="CounterLast" queryTableFieldId="12" dataDxfId="51"/>
    <tableColumn id="209" uniqueName="209" name="CycleTimeLast" queryTableFieldId="13" dataDxfId="50"/>
    <tableColumn id="210" uniqueName="210" name="StatusRemarks" queryTableFieldId="14" dataDxfId="49"/>
    <tableColumn id="211" uniqueName="211" name="MoldType" queryTableFieldId="15" dataDxfId="48"/>
    <tableColumn id="212" uniqueName="212" name="TotalCavity" queryTableFieldId="16" dataDxfId="47"/>
    <tableColumn id="213" uniqueName="213" name="CavityWeight" queryTableFieldId="17" dataDxfId="46"/>
    <tableColumn id="214" uniqueName="214" name="GeneralType" queryTableFieldId="18" dataDxfId="45"/>
    <tableColumn id="215" uniqueName="215" name="ProductType" queryTableFieldId="19" dataDxfId="44"/>
    <tableColumn id="216" uniqueName="216" name="Qty" queryTableFieldId="20" dataDxfId="43"/>
    <tableColumn id="217" uniqueName="217" name="U-Rate" queryTableFieldId="21" dataDxfId="42"/>
    <tableColumn id="218" uniqueName="218" name="val0" queryTableFieldId="22" dataDxfId="41"/>
    <tableColumn id="219" uniqueName="219" name="val1" queryTableFieldId="23" dataDxfId="40"/>
    <tableColumn id="220" uniqueName="220" name="val2" queryTableFieldId="24" dataDxfId="39"/>
    <tableColumn id="221" uniqueName="221" name="val3" queryTableFieldId="25" dataDxfId="38"/>
    <tableColumn id="222" uniqueName="222" name="C#" queryTableFieldId="26" dataDxfId="37"/>
    <tableColumn id="223" uniqueName="223" name="PPH1" queryTableFieldId="27" dataDxfId="36"/>
    <tableColumn id="224" uniqueName="224" name="PPH2" queryTableFieldId="28" dataDxfId="35"/>
  </tableColumns>
  <tableStyleInfo name="Shift" showFirstColumn="0" showLastColumn="0" showRowStripes="1" showColumnStripes="0"/>
</table>
</file>

<file path=xl/tables/table6.xml><?xml version="1.0" encoding="utf-8"?>
<table xmlns="http://schemas.openxmlformats.org/spreadsheetml/2006/main" id="9" name="Shift3" displayName="Shift3" ref="A3:AB79" tableType="queryTable" totalsRowShown="0" headerRowDxfId="199" dataDxfId="198" tableBorderDxfId="197">
  <autoFilter ref="A3:AB79"/>
  <tableColumns count="28">
    <tableColumn id="197" uniqueName="197" name="ProductionDate" queryTableFieldId="1" dataDxfId="142"/>
    <tableColumn id="198" uniqueName="198" name="ProductionLineNo" queryTableFieldId="2" dataDxfId="141"/>
    <tableColumn id="199" uniqueName="199" name="ShiftNo" queryTableFieldId="3" dataDxfId="140"/>
    <tableColumn id="200" uniqueName="200" name="MoldNo" queryTableFieldId="4" dataDxfId="139"/>
    <tableColumn id="201" uniqueName="201" name="ColorCode" queryTableFieldId="5" dataDxfId="138"/>
    <tableColumn id="202" uniqueName="202" name="SiloNo" queryTableFieldId="6" dataDxfId="137"/>
    <tableColumn id="203" uniqueName="203" name="LineStatus" queryTableFieldId="7" dataDxfId="136"/>
    <tableColumn id="204" uniqueName="204" name="MachineModel" queryTableFieldId="8" dataDxfId="135"/>
    <tableColumn id="205" uniqueName="205" name="ShiftCounter" queryTableFieldId="9" dataDxfId="134"/>
    <tableColumn id="206" uniqueName="206" name="CounterStart" queryTableFieldId="10" dataDxfId="133"/>
    <tableColumn id="207" uniqueName="207" name="CounterStop" queryTableFieldId="11" dataDxfId="132"/>
    <tableColumn id="208" uniqueName="208" name="CounterLast" queryTableFieldId="12" dataDxfId="131"/>
    <tableColumn id="209" uniqueName="209" name="CycleTimeLast" queryTableFieldId="13" dataDxfId="130"/>
    <tableColumn id="210" uniqueName="210" name="StatusRemarks" queryTableFieldId="14" dataDxfId="129"/>
    <tableColumn id="211" uniqueName="211" name="MoldType" queryTableFieldId="15" dataDxfId="128"/>
    <tableColumn id="212" uniqueName="212" name="TotalCavity" queryTableFieldId="16" dataDxfId="127"/>
    <tableColumn id="213" uniqueName="213" name="CavityWeight" queryTableFieldId="17" dataDxfId="126"/>
    <tableColumn id="214" uniqueName="214" name="GeneralType" queryTableFieldId="18" dataDxfId="125"/>
    <tableColumn id="215" uniqueName="215" name="ProductType" queryTableFieldId="19" dataDxfId="124"/>
    <tableColumn id="216" uniqueName="216" name="Qty" queryTableFieldId="20" dataDxfId="123"/>
    <tableColumn id="217" uniqueName="217" name="U-Rate" queryTableFieldId="21" dataDxfId="122"/>
    <tableColumn id="218" uniqueName="218" name="val0" queryTableFieldId="22" dataDxfId="121"/>
    <tableColumn id="219" uniqueName="219" name="val1" queryTableFieldId="23" dataDxfId="120"/>
    <tableColumn id="220" uniqueName="220" name="val2" queryTableFieldId="24" dataDxfId="119"/>
    <tableColumn id="221" uniqueName="221" name="val3" queryTableFieldId="25" dataDxfId="118"/>
    <tableColumn id="222" uniqueName="222" name="C#" queryTableFieldId="26" dataDxfId="117"/>
    <tableColumn id="223" uniqueName="223" name="PPH1" queryTableFieldId="27" dataDxfId="116"/>
    <tableColumn id="224" uniqueName="224" name="PPH2" queryTableFieldId="28" dataDxfId="115"/>
  </tableColumns>
  <tableStyleInfo name="Shift" showFirstColumn="0" showLastColumn="0" showRowStripes="1" showColumnStripes="0"/>
</table>
</file>

<file path=xl/tables/table7.xml><?xml version="1.0" encoding="utf-8"?>
<table xmlns="http://schemas.openxmlformats.org/spreadsheetml/2006/main" id="21" name="Day" displayName="Day" ref="A1:AB229" tableType="queryTable" totalsRowShown="0" headerRowDxfId="196" dataDxfId="195">
  <autoFilter ref="A1:AB229"/>
  <tableColumns count="28">
    <tableColumn id="197" uniqueName="197" name="ProductionDate" queryTableFieldId="1" dataDxfId="34"/>
    <tableColumn id="198" uniqueName="198" name="ProductionLineNo" queryTableFieldId="2" dataDxfId="33"/>
    <tableColumn id="199" uniqueName="199" name="ShiftNo" queryTableFieldId="3" dataDxfId="32"/>
    <tableColumn id="200" uniqueName="200" name="MoldNo" queryTableFieldId="4" dataDxfId="31"/>
    <tableColumn id="201" uniqueName="201" name="ColorCode" queryTableFieldId="5" dataDxfId="30"/>
    <tableColumn id="202" uniqueName="202" name="SiloNo" queryTableFieldId="6" dataDxfId="29"/>
    <tableColumn id="203" uniqueName="203" name="LineStatus" queryTableFieldId="7" dataDxfId="28"/>
    <tableColumn id="204" uniqueName="204" name="MachineModel" queryTableFieldId="8" dataDxfId="27"/>
    <tableColumn id="205" uniqueName="205" name="ShiftCounter" queryTableFieldId="9" dataDxfId="26"/>
    <tableColumn id="206" uniqueName="206" name="CounterStart" queryTableFieldId="10" dataDxfId="25"/>
    <tableColumn id="207" uniqueName="207" name="CounterStop" queryTableFieldId="11" dataDxfId="24"/>
    <tableColumn id="208" uniqueName="208" name="CounterLast" queryTableFieldId="12" dataDxfId="23"/>
    <tableColumn id="209" uniqueName="209" name="CycleTimeLast" queryTableFieldId="13" dataDxfId="22"/>
    <tableColumn id="210" uniqueName="210" name="StatusRemarks" queryTableFieldId="14" dataDxfId="21"/>
    <tableColumn id="211" uniqueName="211" name="MoldType" queryTableFieldId="15" dataDxfId="20"/>
    <tableColumn id="212" uniqueName="212" name="TotalCavity" queryTableFieldId="16" dataDxfId="19"/>
    <tableColumn id="213" uniqueName="213" name="CavityWeight" queryTableFieldId="17" dataDxfId="18"/>
    <tableColumn id="214" uniqueName="214" name="GeneralType" queryTableFieldId="18" dataDxfId="17"/>
    <tableColumn id="215" uniqueName="215" name="ProductType" queryTableFieldId="19" dataDxfId="16"/>
    <tableColumn id="216" uniqueName="216" name="Qty" queryTableFieldId="20" dataDxfId="15"/>
    <tableColumn id="217" uniqueName="217" name="U-Rate" queryTableFieldId="21" dataDxfId="14"/>
    <tableColumn id="218" uniqueName="218" name="val0" queryTableFieldId="22" dataDxfId="13"/>
    <tableColumn id="219" uniqueName="219" name="val1" queryTableFieldId="23" dataDxfId="12"/>
    <tableColumn id="220" uniqueName="220" name="val2" queryTableFieldId="24" dataDxfId="11"/>
    <tableColumn id="221" uniqueName="221" name="val3" queryTableFieldId="25" dataDxfId="10"/>
    <tableColumn id="222" uniqueName="222" name="C#" queryTableFieldId="26" dataDxfId="9"/>
    <tableColumn id="223" uniqueName="223" name="PPH1" queryTableFieldId="27" dataDxfId="8"/>
    <tableColumn id="224" uniqueName="224" name="PPH2" queryTableFieldId="28" dataDxfId="7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4" name="LineDetailsParsed" displayName="LineDetailsParsed" ref="A1:L77" tableType="queryTable" totalsRowShown="0" headerRowDxfId="194" dataDxfId="193">
  <autoFilter ref="A1:L77"/>
  <tableColumns count="12">
    <tableColumn id="85" uniqueName="85" name="ProductionLineNo" queryTableFieldId="1" dataDxfId="171"/>
    <tableColumn id="86" uniqueName="86" name="MoldNo" queryTableFieldId="2" dataDxfId="170"/>
    <tableColumn id="87" uniqueName="87" name="ColorCode" queryTableFieldId="3" dataDxfId="169"/>
    <tableColumn id="88" uniqueName="88" name="SiloNo" queryTableFieldId="4" dataDxfId="168"/>
    <tableColumn id="89" uniqueName="89" name="LineStatus" queryTableFieldId="5" dataDxfId="167"/>
    <tableColumn id="90" uniqueName="90" name="StatusRemarks" queryTableFieldId="6" dataDxfId="166"/>
    <tableColumn id="91" uniqueName="91" name="MoldType" queryTableFieldId="7" dataDxfId="165"/>
    <tableColumn id="92" uniqueName="92" name="GeneralType" queryTableFieldId="8" dataDxfId="164"/>
    <tableColumn id="93" uniqueName="93" name="ProductType" queryTableFieldId="9" dataDxfId="163"/>
    <tableColumn id="94" uniqueName="94" name="TotalCavity" queryTableFieldId="10" dataDxfId="161"/>
    <tableColumn id="95" uniqueName="95" name="CycleTime" queryTableFieldId="12" dataDxfId="162"/>
    <tableColumn id="96" uniqueName="96" name="CavityWeight" queryTableFieldId="11" dataDxfId="172"/>
  </tableColumns>
  <tableStyleInfo name="Shift" showFirstColumn="0" showLastColumn="0" showRowStripes="1" showColumnStripes="0"/>
</table>
</file>

<file path=xl/tables/table9.xml><?xml version="1.0" encoding="utf-8"?>
<table xmlns="http://schemas.openxmlformats.org/spreadsheetml/2006/main" id="2" name="ProductDetails" displayName="ProductDetails" ref="A2:E78" totalsRowShown="0">
  <autoFilter ref="A2:E78"/>
  <tableColumns count="5">
    <tableColumn id="5" name="ProductionLineNo"/>
    <tableColumn id="2" name="CavityWeight"/>
    <tableColumn id="1" name="OldCycle"/>
    <tableColumn id="3" name="NewCycle"/>
    <tableColumn id="4" name="Remarks"/>
  </tableColumns>
  <tableStyleInfo name="Shif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79"/>
  <sheetViews>
    <sheetView zoomScaleNormal="100" workbookViewId="0">
      <selection activeCell="J19" sqref="J19"/>
    </sheetView>
  </sheetViews>
  <sheetFormatPr defaultRowHeight="15" x14ac:dyDescent="0.25"/>
  <cols>
    <col min="1" max="1" width="5.42578125" customWidth="1"/>
    <col min="2" max="2" width="6.7109375" customWidth="1"/>
    <col min="3" max="3" width="10" hidden="1" customWidth="1"/>
    <col min="4" max="4" width="15" bestFit="1" customWidth="1"/>
    <col min="5" max="5" width="13.5703125" bestFit="1" customWidth="1"/>
    <col min="6" max="6" width="15.140625" bestFit="1" customWidth="1"/>
    <col min="7" max="7" width="8.7109375" bestFit="1" customWidth="1"/>
    <col min="8" max="8" width="10.42578125" bestFit="1" customWidth="1"/>
    <col min="9" max="9" width="14.5703125" bestFit="1" customWidth="1"/>
    <col min="10" max="10" width="14.42578125" bestFit="1" customWidth="1"/>
    <col min="11" max="11" width="13.85546875" bestFit="1" customWidth="1"/>
    <col min="12" max="12" width="12.42578125" bestFit="1" customWidth="1"/>
    <col min="13" max="13" width="43.42578125" bestFit="1" customWidth="1"/>
    <col min="14" max="14" width="13.5703125" bestFit="1" customWidth="1"/>
    <col min="15" max="15" width="14.28515625" bestFit="1" customWidth="1"/>
    <col min="16" max="18" width="14.28515625" style="62" customWidth="1"/>
    <col min="19" max="19" width="14.28515625" bestFit="1" customWidth="1"/>
    <col min="20" max="20" width="12.42578125" bestFit="1" customWidth="1"/>
    <col min="21" max="21" width="17" bestFit="1" customWidth="1"/>
    <col min="22" max="22" width="19.42578125" bestFit="1" customWidth="1"/>
    <col min="23" max="23" width="14.42578125" bestFit="1" customWidth="1"/>
    <col min="24" max="24" width="13.85546875" customWidth="1"/>
    <col min="25" max="25" width="16" customWidth="1"/>
    <col min="26" max="26" width="43.42578125" bestFit="1" customWidth="1"/>
    <col min="27" max="27" width="6.42578125" bestFit="1" customWidth="1"/>
    <col min="28" max="28" width="12" bestFit="1" customWidth="1"/>
    <col min="29" max="29" width="14.28515625" bestFit="1" customWidth="1"/>
    <col min="30" max="30" width="13.28515625" customWidth="1"/>
    <col min="31" max="31" width="13.5703125" bestFit="1" customWidth="1"/>
    <col min="32" max="32" width="13.7109375" bestFit="1" customWidth="1"/>
    <col min="33" max="33" width="12.42578125" bestFit="1" customWidth="1"/>
    <col min="34" max="34" width="17" bestFit="1" customWidth="1"/>
    <col min="35" max="36" width="14.5703125" bestFit="1" customWidth="1"/>
    <col min="37" max="37" width="14.42578125" bestFit="1" customWidth="1"/>
    <col min="38" max="38" width="13.85546875" bestFit="1" customWidth="1"/>
    <col min="39" max="39" width="16" bestFit="1" customWidth="1"/>
    <col min="40" max="40" width="32" bestFit="1" customWidth="1"/>
  </cols>
  <sheetData>
    <row r="1" spans="1:19" ht="18.75" x14ac:dyDescent="0.3">
      <c r="A1" s="60" t="s">
        <v>111</v>
      </c>
      <c r="B1" s="60"/>
      <c r="C1" s="60"/>
      <c r="D1" s="60"/>
      <c r="E1" s="60"/>
      <c r="L1" s="9">
        <f ca="1">TODAY()</f>
        <v>44881</v>
      </c>
      <c r="M1" s="64" t="str">
        <f>C4</f>
        <v>Shift1</v>
      </c>
    </row>
    <row r="2" spans="1:19" x14ac:dyDescent="0.25">
      <c r="G2" s="5" t="s">
        <v>24</v>
      </c>
      <c r="H2" s="62">
        <f>COUNTIF(Present[Status], "Running")</f>
        <v>17</v>
      </c>
      <c r="I2" s="5" t="s">
        <v>18</v>
      </c>
      <c r="J2" s="62">
        <f>COUNTIF(Present[Status], "Down")</f>
        <v>59</v>
      </c>
      <c r="N2" s="3">
        <f>SUM(Present[Qty])</f>
        <v>255488</v>
      </c>
      <c r="O2" s="63">
        <f>AVERAGE(Present[U-Rate])</f>
        <v>82435.182898985731</v>
      </c>
      <c r="P2" s="75"/>
      <c r="Q2" s="75"/>
      <c r="R2" s="75"/>
    </row>
    <row r="3" spans="1:19" x14ac:dyDescent="0.25">
      <c r="A3" s="68" t="s">
        <v>232</v>
      </c>
      <c r="B3" s="68" t="s">
        <v>229</v>
      </c>
      <c r="C3" s="68" t="s">
        <v>2</v>
      </c>
      <c r="D3" s="69" t="s">
        <v>230</v>
      </c>
      <c r="E3" s="70" t="s">
        <v>128</v>
      </c>
      <c r="F3" s="70" t="s">
        <v>129</v>
      </c>
      <c r="G3" s="70" t="s">
        <v>130</v>
      </c>
      <c r="H3" s="70" t="s">
        <v>131</v>
      </c>
      <c r="I3" s="71" t="s">
        <v>9</v>
      </c>
      <c r="J3" s="71" t="s">
        <v>10</v>
      </c>
      <c r="K3" s="71" t="s">
        <v>11</v>
      </c>
      <c r="L3" s="70" t="s">
        <v>166</v>
      </c>
      <c r="M3" s="70" t="s">
        <v>231</v>
      </c>
      <c r="N3" s="71" t="s">
        <v>109</v>
      </c>
      <c r="O3" s="72" t="s">
        <v>110</v>
      </c>
      <c r="P3" s="72" t="s">
        <v>347</v>
      </c>
      <c r="Q3" s="72" t="s">
        <v>348</v>
      </c>
      <c r="R3" s="72" t="s">
        <v>8</v>
      </c>
      <c r="S3" s="61"/>
    </row>
    <row r="4" spans="1:19" x14ac:dyDescent="0.25">
      <c r="A4" s="27" t="s">
        <v>14</v>
      </c>
      <c r="B4" s="27">
        <v>16</v>
      </c>
      <c r="C4" s="27" t="s">
        <v>15</v>
      </c>
      <c r="D4" s="24" t="s">
        <v>404</v>
      </c>
      <c r="E4" s="26" t="s">
        <v>35</v>
      </c>
      <c r="F4" s="26" t="s">
        <v>339</v>
      </c>
      <c r="G4" s="26" t="s">
        <v>18</v>
      </c>
      <c r="H4" s="26" t="s">
        <v>19</v>
      </c>
      <c r="I4" s="36">
        <v>40586337</v>
      </c>
      <c r="J4" s="36">
        <v>40588562</v>
      </c>
      <c r="K4" s="36">
        <v>0</v>
      </c>
      <c r="L4" s="26">
        <v>40572377</v>
      </c>
      <c r="M4" s="26" t="s">
        <v>135</v>
      </c>
      <c r="N4" s="36">
        <v>35600</v>
      </c>
      <c r="O4" s="37">
        <v>3134497.8758680555</v>
      </c>
      <c r="P4" s="74" t="s">
        <v>18</v>
      </c>
      <c r="Q4" s="74" t="b">
        <v>1</v>
      </c>
      <c r="R4" s="92">
        <v>2225</v>
      </c>
      <c r="S4" s="65"/>
    </row>
    <row r="5" spans="1:19" x14ac:dyDescent="0.25">
      <c r="A5" s="27" t="s">
        <v>20</v>
      </c>
      <c r="B5" s="27">
        <v>0</v>
      </c>
      <c r="C5" s="27" t="s">
        <v>15</v>
      </c>
      <c r="D5" s="24" t="s">
        <v>135</v>
      </c>
      <c r="E5" s="26" t="s">
        <v>21</v>
      </c>
      <c r="F5" s="26" t="s">
        <v>22</v>
      </c>
      <c r="G5" s="26" t="s">
        <v>18</v>
      </c>
      <c r="H5" s="26" t="s">
        <v>19</v>
      </c>
      <c r="I5" s="36">
        <v>37393887</v>
      </c>
      <c r="J5" s="36">
        <v>37393887</v>
      </c>
      <c r="K5" s="36">
        <v>0</v>
      </c>
      <c r="L5" s="26">
        <v>12.3</v>
      </c>
      <c r="M5" s="26" t="s">
        <v>135</v>
      </c>
      <c r="N5" s="36">
        <v>0</v>
      </c>
      <c r="O5" s="37">
        <v>0</v>
      </c>
      <c r="P5" s="74" t="s">
        <v>18</v>
      </c>
      <c r="Q5" s="74" t="b">
        <v>1</v>
      </c>
      <c r="R5" s="92">
        <v>0</v>
      </c>
      <c r="S5" s="65"/>
    </row>
    <row r="6" spans="1:19" x14ac:dyDescent="0.25">
      <c r="A6" s="27" t="s">
        <v>114</v>
      </c>
      <c r="B6" s="27">
        <v>8</v>
      </c>
      <c r="C6" s="27" t="s">
        <v>15</v>
      </c>
      <c r="D6" s="24" t="s">
        <v>429</v>
      </c>
      <c r="E6" s="26" t="s">
        <v>35</v>
      </c>
      <c r="F6" s="26" t="s">
        <v>339</v>
      </c>
      <c r="G6" s="26" t="s">
        <v>18</v>
      </c>
      <c r="H6" s="26" t="s">
        <v>19</v>
      </c>
      <c r="I6" s="36">
        <v>38687686</v>
      </c>
      <c r="J6" s="36">
        <v>38687686</v>
      </c>
      <c r="K6" s="36">
        <v>0</v>
      </c>
      <c r="L6" s="26">
        <v>0</v>
      </c>
      <c r="M6" s="26" t="s">
        <v>135</v>
      </c>
      <c r="N6" s="36">
        <v>0</v>
      </c>
      <c r="O6" s="37">
        <v>0</v>
      </c>
      <c r="P6" s="74" t="s">
        <v>18</v>
      </c>
      <c r="Q6" s="74" t="b">
        <v>1</v>
      </c>
      <c r="R6" s="92">
        <v>0</v>
      </c>
      <c r="S6" s="65"/>
    </row>
    <row r="7" spans="1:19" x14ac:dyDescent="0.25">
      <c r="A7" s="27" t="s">
        <v>23</v>
      </c>
      <c r="B7" s="27">
        <v>12</v>
      </c>
      <c r="C7" s="27" t="s">
        <v>15</v>
      </c>
      <c r="D7" s="24" t="s">
        <v>115</v>
      </c>
      <c r="E7" s="26" t="s">
        <v>116</v>
      </c>
      <c r="F7" s="26" t="s">
        <v>117</v>
      </c>
      <c r="G7" s="26" t="s">
        <v>24</v>
      </c>
      <c r="H7" s="26" t="s">
        <v>19</v>
      </c>
      <c r="I7" s="36">
        <v>537984631</v>
      </c>
      <c r="J7" s="36">
        <v>537985363</v>
      </c>
      <c r="K7" s="36">
        <v>537985363</v>
      </c>
      <c r="L7" s="26">
        <v>38.24</v>
      </c>
      <c r="M7" s="26" t="s">
        <v>135</v>
      </c>
      <c r="N7" s="36">
        <v>8712</v>
      </c>
      <c r="O7" s="37">
        <v>0.96396666666666675</v>
      </c>
      <c r="P7" s="74" t="s">
        <v>24</v>
      </c>
      <c r="Q7" s="74" t="b">
        <v>1</v>
      </c>
      <c r="R7" s="92">
        <v>726</v>
      </c>
      <c r="S7" s="65"/>
    </row>
    <row r="8" spans="1:19" x14ac:dyDescent="0.25">
      <c r="A8" s="27" t="s">
        <v>25</v>
      </c>
      <c r="B8" s="27">
        <v>16</v>
      </c>
      <c r="C8" s="27" t="s">
        <v>15</v>
      </c>
      <c r="D8" s="24" t="s">
        <v>390</v>
      </c>
      <c r="E8" s="26" t="s">
        <v>35</v>
      </c>
      <c r="F8" s="26" t="s">
        <v>339</v>
      </c>
      <c r="G8" s="26" t="s">
        <v>18</v>
      </c>
      <c r="H8" s="26" t="s">
        <v>19</v>
      </c>
      <c r="I8" s="36">
        <v>38292355</v>
      </c>
      <c r="J8" s="36">
        <v>38292355</v>
      </c>
      <c r="K8" s="36">
        <v>0</v>
      </c>
      <c r="L8" s="26">
        <v>23.93</v>
      </c>
      <c r="M8" s="26" t="s">
        <v>135</v>
      </c>
      <c r="N8" s="36">
        <v>0</v>
      </c>
      <c r="O8" s="37">
        <v>0</v>
      </c>
      <c r="P8" s="74" t="s">
        <v>18</v>
      </c>
      <c r="Q8" s="74" t="b">
        <v>1</v>
      </c>
      <c r="R8" s="92">
        <v>0</v>
      </c>
      <c r="S8" s="65"/>
    </row>
    <row r="9" spans="1:19" x14ac:dyDescent="0.25">
      <c r="A9" s="27" t="s">
        <v>118</v>
      </c>
      <c r="B9" s="27">
        <v>8</v>
      </c>
      <c r="C9" s="27" t="s">
        <v>15</v>
      </c>
      <c r="D9" s="24" t="s">
        <v>368</v>
      </c>
      <c r="E9" s="26" t="s">
        <v>465</v>
      </c>
      <c r="F9" s="26" t="s">
        <v>339</v>
      </c>
      <c r="G9" s="26" t="s">
        <v>18</v>
      </c>
      <c r="H9" s="26" t="s">
        <v>19</v>
      </c>
      <c r="I9" s="36">
        <v>22588416</v>
      </c>
      <c r="J9" s="36">
        <v>22589804</v>
      </c>
      <c r="K9" s="36">
        <v>22589804</v>
      </c>
      <c r="L9" s="26">
        <v>19.510000000000002</v>
      </c>
      <c r="M9" s="26" t="s">
        <v>135</v>
      </c>
      <c r="N9" s="36">
        <v>11104</v>
      </c>
      <c r="O9" s="37">
        <v>0.94027361111111118</v>
      </c>
      <c r="P9" s="74" t="s">
        <v>24</v>
      </c>
      <c r="Q9" s="74" t="b">
        <v>0</v>
      </c>
      <c r="R9" s="92">
        <v>1388</v>
      </c>
      <c r="S9" s="65"/>
    </row>
    <row r="10" spans="1:19" x14ac:dyDescent="0.25">
      <c r="A10" s="27" t="s">
        <v>26</v>
      </c>
      <c r="B10" s="27">
        <v>12</v>
      </c>
      <c r="C10" s="27" t="s">
        <v>15</v>
      </c>
      <c r="D10" s="24" t="s">
        <v>158</v>
      </c>
      <c r="E10" s="26" t="s">
        <v>445</v>
      </c>
      <c r="F10" s="26" t="s">
        <v>117</v>
      </c>
      <c r="G10" s="26" t="s">
        <v>18</v>
      </c>
      <c r="H10" s="26" t="s">
        <v>19</v>
      </c>
      <c r="I10" s="36">
        <v>42066124</v>
      </c>
      <c r="J10" s="36">
        <v>42066569</v>
      </c>
      <c r="K10" s="36">
        <v>0</v>
      </c>
      <c r="L10" s="26">
        <v>41.24</v>
      </c>
      <c r="M10" s="26" t="s">
        <v>135</v>
      </c>
      <c r="N10" s="36">
        <v>5340</v>
      </c>
      <c r="O10" s="37">
        <v>0.63721527777777776</v>
      </c>
      <c r="P10" s="74" t="s">
        <v>24</v>
      </c>
      <c r="Q10" s="74" t="b">
        <v>0</v>
      </c>
      <c r="R10" s="92">
        <v>445</v>
      </c>
      <c r="S10" s="65"/>
    </row>
    <row r="11" spans="1:19" x14ac:dyDescent="0.25">
      <c r="A11" s="27" t="s">
        <v>27</v>
      </c>
      <c r="B11" s="27">
        <v>4</v>
      </c>
      <c r="C11" s="27" t="s">
        <v>15</v>
      </c>
      <c r="D11" s="24" t="s">
        <v>167</v>
      </c>
      <c r="E11" s="26" t="s">
        <v>21</v>
      </c>
      <c r="F11" s="26" t="s">
        <v>17</v>
      </c>
      <c r="G11" s="26" t="s">
        <v>18</v>
      </c>
      <c r="H11" s="26" t="s">
        <v>19</v>
      </c>
      <c r="I11" s="36">
        <v>40586391</v>
      </c>
      <c r="J11" s="36">
        <v>40587488</v>
      </c>
      <c r="K11" s="36">
        <v>0</v>
      </c>
      <c r="L11" s="26">
        <v>12.59</v>
      </c>
      <c r="M11" s="26" t="s">
        <v>408</v>
      </c>
      <c r="N11" s="36">
        <v>2896</v>
      </c>
      <c r="O11" s="37">
        <v>0.31649861111111111</v>
      </c>
      <c r="P11" s="74" t="s">
        <v>24</v>
      </c>
      <c r="Q11" s="74" t="b">
        <v>0</v>
      </c>
      <c r="R11" s="92">
        <v>724</v>
      </c>
      <c r="S11" s="65"/>
    </row>
    <row r="12" spans="1:19" x14ac:dyDescent="0.25">
      <c r="A12" s="27" t="s">
        <v>119</v>
      </c>
      <c r="B12" s="27">
        <v>8</v>
      </c>
      <c r="C12" s="27" t="s">
        <v>15</v>
      </c>
      <c r="D12" s="24" t="s">
        <v>369</v>
      </c>
      <c r="E12" s="26" t="s">
        <v>465</v>
      </c>
      <c r="F12" s="26" t="s">
        <v>339</v>
      </c>
      <c r="G12" s="26" t="s">
        <v>24</v>
      </c>
      <c r="H12" s="26" t="s">
        <v>19</v>
      </c>
      <c r="I12" s="36">
        <v>23357250</v>
      </c>
      <c r="J12" s="36">
        <v>23358578</v>
      </c>
      <c r="K12" s="36">
        <v>23358578</v>
      </c>
      <c r="L12" s="26">
        <v>18.8</v>
      </c>
      <c r="M12" s="26" t="s">
        <v>135</v>
      </c>
      <c r="N12" s="36">
        <v>10536</v>
      </c>
      <c r="O12" s="37">
        <v>0.85970833333333341</v>
      </c>
      <c r="P12" s="74" t="s">
        <v>24</v>
      </c>
      <c r="Q12" s="74" t="b">
        <v>1</v>
      </c>
      <c r="R12" s="92">
        <v>1317</v>
      </c>
      <c r="S12" s="65"/>
    </row>
    <row r="13" spans="1:19" x14ac:dyDescent="0.25">
      <c r="A13" s="27" t="s">
        <v>28</v>
      </c>
      <c r="B13" s="27">
        <v>12</v>
      </c>
      <c r="C13" s="27" t="s">
        <v>15</v>
      </c>
      <c r="D13" s="24" t="s">
        <v>345</v>
      </c>
      <c r="E13" s="26" t="s">
        <v>116</v>
      </c>
      <c r="F13" s="26" t="s">
        <v>117</v>
      </c>
      <c r="G13" s="26" t="s">
        <v>18</v>
      </c>
      <c r="H13" s="26" t="s">
        <v>19</v>
      </c>
      <c r="I13" s="36">
        <v>40585975</v>
      </c>
      <c r="J13" s="36">
        <v>40588274</v>
      </c>
      <c r="K13" s="36">
        <v>0</v>
      </c>
      <c r="L13" s="26">
        <v>39217084</v>
      </c>
      <c r="M13" s="26" t="s">
        <v>135</v>
      </c>
      <c r="N13" s="36">
        <v>27588</v>
      </c>
      <c r="O13" s="37">
        <v>3130558.1984722223</v>
      </c>
      <c r="P13" s="74" t="s">
        <v>24</v>
      </c>
      <c r="Q13" s="74" t="b">
        <v>0</v>
      </c>
      <c r="R13" s="92">
        <v>2299</v>
      </c>
      <c r="S13" s="65"/>
    </row>
    <row r="14" spans="1:19" x14ac:dyDescent="0.25">
      <c r="A14" s="27" t="s">
        <v>29</v>
      </c>
      <c r="B14" s="27">
        <v>8</v>
      </c>
      <c r="C14" s="27" t="s">
        <v>15</v>
      </c>
      <c r="D14" s="24" t="s">
        <v>346</v>
      </c>
      <c r="E14" s="26" t="s">
        <v>465</v>
      </c>
      <c r="F14" s="26" t="s">
        <v>339</v>
      </c>
      <c r="G14" s="26" t="s">
        <v>18</v>
      </c>
      <c r="H14" s="26" t="s">
        <v>19</v>
      </c>
      <c r="I14" s="36">
        <v>39849671</v>
      </c>
      <c r="J14" s="36">
        <v>39849671</v>
      </c>
      <c r="K14" s="36">
        <v>39849671</v>
      </c>
      <c r="L14" s="26">
        <v>19.91</v>
      </c>
      <c r="M14" s="26" t="s">
        <v>135</v>
      </c>
      <c r="N14" s="36">
        <v>0</v>
      </c>
      <c r="O14" s="37">
        <v>0</v>
      </c>
      <c r="P14" s="74" t="s">
        <v>24</v>
      </c>
      <c r="Q14" s="74" t="b">
        <v>0</v>
      </c>
      <c r="R14" s="92">
        <v>0</v>
      </c>
      <c r="S14" s="65"/>
    </row>
    <row r="15" spans="1:19" x14ac:dyDescent="0.25">
      <c r="A15" s="27" t="s">
        <v>120</v>
      </c>
      <c r="B15" s="27">
        <v>8</v>
      </c>
      <c r="C15" s="27" t="s">
        <v>15</v>
      </c>
      <c r="D15" s="24" t="s">
        <v>396</v>
      </c>
      <c r="E15" s="26" t="s">
        <v>35</v>
      </c>
      <c r="F15" s="26" t="s">
        <v>339</v>
      </c>
      <c r="G15" s="26" t="s">
        <v>18</v>
      </c>
      <c r="H15" s="26" t="s">
        <v>19</v>
      </c>
      <c r="I15" s="36">
        <v>6890650</v>
      </c>
      <c r="J15" s="36">
        <v>6891165</v>
      </c>
      <c r="K15" s="36">
        <v>6891165</v>
      </c>
      <c r="L15" s="26">
        <v>26.45</v>
      </c>
      <c r="M15" s="26" t="s">
        <v>135</v>
      </c>
      <c r="N15" s="36">
        <v>4120</v>
      </c>
      <c r="O15" s="37">
        <v>0.47297743055555558</v>
      </c>
      <c r="P15" s="74" t="s">
        <v>24</v>
      </c>
      <c r="Q15" s="74" t="b">
        <v>0</v>
      </c>
      <c r="R15" s="92">
        <v>515</v>
      </c>
      <c r="S15" s="65"/>
    </row>
    <row r="16" spans="1:19" x14ac:dyDescent="0.25">
      <c r="A16" s="27" t="s">
        <v>30</v>
      </c>
      <c r="B16" s="27">
        <v>12</v>
      </c>
      <c r="C16" s="27" t="s">
        <v>15</v>
      </c>
      <c r="D16" s="24" t="s">
        <v>385</v>
      </c>
      <c r="E16" s="26" t="s">
        <v>116</v>
      </c>
      <c r="F16" s="26" t="s">
        <v>117</v>
      </c>
      <c r="G16" s="26" t="s">
        <v>24</v>
      </c>
      <c r="H16" s="26" t="s">
        <v>19</v>
      </c>
      <c r="I16" s="36">
        <v>39349433</v>
      </c>
      <c r="J16" s="36">
        <v>39350105</v>
      </c>
      <c r="K16" s="36">
        <v>39350105</v>
      </c>
      <c r="L16" s="26">
        <v>41.55</v>
      </c>
      <c r="M16" s="26" t="s">
        <v>135</v>
      </c>
      <c r="N16" s="36">
        <v>8004</v>
      </c>
      <c r="O16" s="37">
        <v>0.96228645833333326</v>
      </c>
      <c r="P16" s="74" t="s">
        <v>24</v>
      </c>
      <c r="Q16" s="74" t="b">
        <v>1</v>
      </c>
      <c r="R16" s="92">
        <v>667</v>
      </c>
      <c r="S16" s="65"/>
    </row>
    <row r="17" spans="1:19" x14ac:dyDescent="0.25">
      <c r="A17" s="27" t="s">
        <v>32</v>
      </c>
      <c r="B17" s="27">
        <v>16</v>
      </c>
      <c r="C17" s="27" t="s">
        <v>15</v>
      </c>
      <c r="D17" s="24" t="s">
        <v>341</v>
      </c>
      <c r="E17" s="26" t="s">
        <v>465</v>
      </c>
      <c r="F17" s="26" t="s">
        <v>339</v>
      </c>
      <c r="G17" s="26" t="s">
        <v>18</v>
      </c>
      <c r="H17" s="26" t="s">
        <v>19</v>
      </c>
      <c r="I17" s="36">
        <v>35738984</v>
      </c>
      <c r="J17" s="36">
        <v>35738984</v>
      </c>
      <c r="K17" s="36">
        <v>35738984</v>
      </c>
      <c r="L17" s="26">
        <v>11.74</v>
      </c>
      <c r="M17" s="26" t="s">
        <v>135</v>
      </c>
      <c r="N17" s="36">
        <v>0</v>
      </c>
      <c r="O17" s="37">
        <v>0</v>
      </c>
      <c r="P17" s="74" t="s">
        <v>24</v>
      </c>
      <c r="Q17" s="74" t="b">
        <v>0</v>
      </c>
      <c r="R17" s="92">
        <v>0</v>
      </c>
      <c r="S17" s="65"/>
    </row>
    <row r="18" spans="1:19" x14ac:dyDescent="0.25">
      <c r="A18" s="27" t="s">
        <v>121</v>
      </c>
      <c r="B18" s="27">
        <v>8</v>
      </c>
      <c r="C18" s="27" t="s">
        <v>15</v>
      </c>
      <c r="D18" s="24" t="s">
        <v>373</v>
      </c>
      <c r="E18" s="26" t="s">
        <v>35</v>
      </c>
      <c r="F18" s="26" t="s">
        <v>425</v>
      </c>
      <c r="G18" s="26" t="s">
        <v>18</v>
      </c>
      <c r="H18" s="26" t="s">
        <v>19</v>
      </c>
      <c r="I18" s="36">
        <v>278296714</v>
      </c>
      <c r="J18" s="36">
        <v>278296714</v>
      </c>
      <c r="K18" s="36">
        <v>278296714</v>
      </c>
      <c r="L18" s="26">
        <v>22.19</v>
      </c>
      <c r="M18" s="26" t="s">
        <v>135</v>
      </c>
      <c r="N18" s="36">
        <v>0</v>
      </c>
      <c r="O18" s="37">
        <v>0</v>
      </c>
      <c r="P18" s="74" t="s">
        <v>18</v>
      </c>
      <c r="Q18" s="74" t="b">
        <v>1</v>
      </c>
      <c r="R18" s="92">
        <v>0</v>
      </c>
      <c r="S18" s="65"/>
    </row>
    <row r="19" spans="1:19" x14ac:dyDescent="0.25">
      <c r="A19" s="27" t="s">
        <v>33</v>
      </c>
      <c r="B19" s="27">
        <v>12</v>
      </c>
      <c r="C19" s="27" t="s">
        <v>15</v>
      </c>
      <c r="D19" s="24" t="s">
        <v>455</v>
      </c>
      <c r="E19" s="26" t="s">
        <v>116</v>
      </c>
      <c r="F19" s="26" t="s">
        <v>117</v>
      </c>
      <c r="G19" s="26" t="s">
        <v>18</v>
      </c>
      <c r="H19" s="26" t="s">
        <v>19</v>
      </c>
      <c r="I19" s="36">
        <v>41080666</v>
      </c>
      <c r="J19" s="36">
        <v>41080666</v>
      </c>
      <c r="K19" s="36">
        <v>41080666</v>
      </c>
      <c r="L19" s="26">
        <v>41.13</v>
      </c>
      <c r="M19" s="26" t="s">
        <v>135</v>
      </c>
      <c r="N19" s="36">
        <v>0</v>
      </c>
      <c r="O19" s="37">
        <v>0</v>
      </c>
      <c r="P19" s="74" t="s">
        <v>18</v>
      </c>
      <c r="Q19" s="74" t="b">
        <v>1</v>
      </c>
      <c r="R19" s="92">
        <v>0</v>
      </c>
      <c r="S19" s="65"/>
    </row>
    <row r="20" spans="1:19" x14ac:dyDescent="0.25">
      <c r="A20" s="27" t="s">
        <v>34</v>
      </c>
      <c r="B20" s="27">
        <v>16</v>
      </c>
      <c r="C20" s="27" t="s">
        <v>15</v>
      </c>
      <c r="D20" s="24" t="s">
        <v>375</v>
      </c>
      <c r="E20" s="26" t="s">
        <v>35</v>
      </c>
      <c r="F20" s="26" t="s">
        <v>339</v>
      </c>
      <c r="G20" s="26" t="s">
        <v>24</v>
      </c>
      <c r="H20" s="26" t="s">
        <v>19</v>
      </c>
      <c r="I20" s="36">
        <v>37507245</v>
      </c>
      <c r="J20" s="36">
        <v>37508502</v>
      </c>
      <c r="K20" s="36">
        <v>37508502</v>
      </c>
      <c r="L20" s="26">
        <v>22.7</v>
      </c>
      <c r="M20" s="26" t="s">
        <v>135</v>
      </c>
      <c r="N20" s="36">
        <v>19952</v>
      </c>
      <c r="O20" s="37">
        <v>0.98287847222222213</v>
      </c>
      <c r="P20" s="74" t="s">
        <v>24</v>
      </c>
      <c r="Q20" s="74" t="b">
        <v>1</v>
      </c>
      <c r="R20" s="92">
        <v>1247</v>
      </c>
      <c r="S20" s="65"/>
    </row>
    <row r="21" spans="1:19" x14ac:dyDescent="0.25">
      <c r="A21" s="27" t="s">
        <v>36</v>
      </c>
      <c r="B21" s="27">
        <v>12</v>
      </c>
      <c r="C21" s="27" t="s">
        <v>15</v>
      </c>
      <c r="D21" s="24" t="s">
        <v>371</v>
      </c>
      <c r="E21" s="26" t="s">
        <v>116</v>
      </c>
      <c r="F21" s="26" t="s">
        <v>117</v>
      </c>
      <c r="G21" s="26" t="s">
        <v>18</v>
      </c>
      <c r="H21" s="26" t="s">
        <v>19</v>
      </c>
      <c r="I21" s="36">
        <v>39903014</v>
      </c>
      <c r="J21" s="36">
        <v>39903014</v>
      </c>
      <c r="K21" s="36">
        <v>39903014</v>
      </c>
      <c r="L21" s="26">
        <v>41.18</v>
      </c>
      <c r="M21" s="26" t="s">
        <v>135</v>
      </c>
      <c r="N21" s="36">
        <v>0</v>
      </c>
      <c r="O21" s="37">
        <v>0</v>
      </c>
      <c r="P21" s="74" t="s">
        <v>18</v>
      </c>
      <c r="Q21" s="74" t="b">
        <v>1</v>
      </c>
      <c r="R21" s="92">
        <v>0</v>
      </c>
      <c r="S21" s="65"/>
    </row>
    <row r="22" spans="1:19" x14ac:dyDescent="0.25">
      <c r="A22" s="27" t="s">
        <v>37</v>
      </c>
      <c r="B22" s="27">
        <v>8</v>
      </c>
      <c r="C22" s="27" t="s">
        <v>15</v>
      </c>
      <c r="D22" s="24" t="s">
        <v>38</v>
      </c>
      <c r="E22" s="26" t="s">
        <v>42</v>
      </c>
      <c r="F22" s="26" t="s">
        <v>17</v>
      </c>
      <c r="G22" s="26" t="s">
        <v>18</v>
      </c>
      <c r="H22" s="26" t="s">
        <v>19</v>
      </c>
      <c r="I22" s="36">
        <v>1075572930</v>
      </c>
      <c r="J22" s="36">
        <v>1075572930</v>
      </c>
      <c r="K22" s="36">
        <v>1075572930</v>
      </c>
      <c r="L22" s="26">
        <v>13.79</v>
      </c>
      <c r="M22" s="26" t="s">
        <v>410</v>
      </c>
      <c r="N22" s="36">
        <v>0</v>
      </c>
      <c r="O22" s="37">
        <v>0</v>
      </c>
      <c r="P22" s="74" t="s">
        <v>18</v>
      </c>
      <c r="Q22" s="74" t="b">
        <v>1</v>
      </c>
      <c r="R22" s="92">
        <v>0</v>
      </c>
      <c r="S22" s="65"/>
    </row>
    <row r="23" spans="1:19" x14ac:dyDescent="0.25">
      <c r="A23" s="27" t="s">
        <v>39</v>
      </c>
      <c r="B23" s="27">
        <v>4</v>
      </c>
      <c r="C23" s="27" t="s">
        <v>15</v>
      </c>
      <c r="D23" s="24" t="s">
        <v>40</v>
      </c>
      <c r="E23" s="26" t="s">
        <v>21</v>
      </c>
      <c r="F23" s="26" t="s">
        <v>17</v>
      </c>
      <c r="G23" s="26" t="s">
        <v>18</v>
      </c>
      <c r="H23" s="26" t="s">
        <v>19</v>
      </c>
      <c r="I23" s="36">
        <v>44157548</v>
      </c>
      <c r="J23" s="36">
        <v>44157548</v>
      </c>
      <c r="K23" s="36">
        <v>44157548</v>
      </c>
      <c r="L23" s="26">
        <v>12.9</v>
      </c>
      <c r="M23" s="26" t="s">
        <v>408</v>
      </c>
      <c r="N23" s="36">
        <v>0</v>
      </c>
      <c r="O23" s="37">
        <v>0</v>
      </c>
      <c r="P23" s="74" t="s">
        <v>18</v>
      </c>
      <c r="Q23" s="74" t="b">
        <v>1</v>
      </c>
      <c r="R23" s="92">
        <v>0</v>
      </c>
      <c r="S23" s="65"/>
    </row>
    <row r="24" spans="1:19" x14ac:dyDescent="0.25">
      <c r="A24" s="27" t="s">
        <v>41</v>
      </c>
      <c r="B24" s="27">
        <v>0</v>
      </c>
      <c r="C24" s="27" t="s">
        <v>15</v>
      </c>
      <c r="D24" s="24" t="s">
        <v>392</v>
      </c>
      <c r="E24" s="26" t="s">
        <v>35</v>
      </c>
      <c r="F24" s="26" t="s">
        <v>339</v>
      </c>
      <c r="G24" s="26" t="s">
        <v>18</v>
      </c>
      <c r="H24" s="26" t="s">
        <v>19</v>
      </c>
      <c r="I24" s="36">
        <v>39920436</v>
      </c>
      <c r="J24" s="36">
        <v>39920436</v>
      </c>
      <c r="K24" s="36">
        <v>39920436</v>
      </c>
      <c r="L24" s="26">
        <v>16.36</v>
      </c>
      <c r="M24" s="26" t="s">
        <v>135</v>
      </c>
      <c r="N24" s="36">
        <v>0</v>
      </c>
      <c r="O24" s="37">
        <v>0</v>
      </c>
      <c r="P24" s="74" t="s">
        <v>18</v>
      </c>
      <c r="Q24" s="74" t="b">
        <v>1</v>
      </c>
      <c r="R24" s="92">
        <v>0</v>
      </c>
      <c r="S24" s="65"/>
    </row>
    <row r="25" spans="1:19" x14ac:dyDescent="0.25">
      <c r="A25" s="27" t="s">
        <v>43</v>
      </c>
      <c r="B25" s="27">
        <v>8</v>
      </c>
      <c r="C25" s="27" t="s">
        <v>15</v>
      </c>
      <c r="D25" s="24" t="s">
        <v>459</v>
      </c>
      <c r="E25" s="26" t="s">
        <v>21</v>
      </c>
      <c r="F25" s="26" t="s">
        <v>17</v>
      </c>
      <c r="G25" s="26" t="s">
        <v>24</v>
      </c>
      <c r="H25" s="26" t="s">
        <v>19</v>
      </c>
      <c r="I25" s="36">
        <v>42392330</v>
      </c>
      <c r="J25" s="36">
        <v>42394045</v>
      </c>
      <c r="K25" s="36">
        <v>42394045</v>
      </c>
      <c r="L25" s="26">
        <v>13</v>
      </c>
      <c r="M25" s="26" t="s">
        <v>457</v>
      </c>
      <c r="N25" s="36">
        <v>13720</v>
      </c>
      <c r="O25" s="37">
        <v>0.77413194444444444</v>
      </c>
      <c r="P25" s="74" t="s">
        <v>24</v>
      </c>
      <c r="Q25" s="74" t="b">
        <v>1</v>
      </c>
      <c r="R25" s="92">
        <v>1715</v>
      </c>
      <c r="S25" s="65"/>
    </row>
    <row r="26" spans="1:19" x14ac:dyDescent="0.25">
      <c r="A26" s="27" t="s">
        <v>44</v>
      </c>
      <c r="B26" s="27">
        <v>8</v>
      </c>
      <c r="C26" s="27" t="s">
        <v>15</v>
      </c>
      <c r="D26" s="24" t="s">
        <v>376</v>
      </c>
      <c r="E26" s="26" t="s">
        <v>21</v>
      </c>
      <c r="F26" s="26" t="s">
        <v>17</v>
      </c>
      <c r="G26" s="26" t="s">
        <v>18</v>
      </c>
      <c r="H26" s="26" t="s">
        <v>19</v>
      </c>
      <c r="I26" s="36">
        <v>36466905</v>
      </c>
      <c r="J26" s="36">
        <v>36466905</v>
      </c>
      <c r="K26" s="36">
        <v>36466905</v>
      </c>
      <c r="L26" s="26">
        <v>13.49</v>
      </c>
      <c r="M26" s="26" t="s">
        <v>411</v>
      </c>
      <c r="N26" s="36">
        <v>0</v>
      </c>
      <c r="O26" s="37">
        <v>0</v>
      </c>
      <c r="P26" s="74" t="s">
        <v>18</v>
      </c>
      <c r="Q26" s="74" t="b">
        <v>1</v>
      </c>
      <c r="R26" s="92">
        <v>0</v>
      </c>
      <c r="S26" s="65"/>
    </row>
    <row r="27" spans="1:19" x14ac:dyDescent="0.25">
      <c r="A27" s="27" t="s">
        <v>45</v>
      </c>
      <c r="B27" s="27">
        <v>8</v>
      </c>
      <c r="C27" s="27" t="s">
        <v>15</v>
      </c>
      <c r="D27" s="24" t="s">
        <v>439</v>
      </c>
      <c r="E27" s="26" t="s">
        <v>135</v>
      </c>
      <c r="F27" s="26" t="s">
        <v>135</v>
      </c>
      <c r="G27" s="26" t="s">
        <v>18</v>
      </c>
      <c r="H27" s="26" t="s">
        <v>19</v>
      </c>
      <c r="I27" s="36">
        <v>18825506</v>
      </c>
      <c r="J27" s="36">
        <v>18825506</v>
      </c>
      <c r="K27" s="36">
        <v>18825506</v>
      </c>
      <c r="L27" s="26">
        <v>14.55</v>
      </c>
      <c r="M27" s="26" t="s">
        <v>135</v>
      </c>
      <c r="N27" s="36">
        <v>0</v>
      </c>
      <c r="O27" s="37">
        <v>0</v>
      </c>
      <c r="P27" s="74" t="s">
        <v>18</v>
      </c>
      <c r="Q27" s="74" t="b">
        <v>1</v>
      </c>
      <c r="R27" s="92">
        <v>0</v>
      </c>
      <c r="S27" s="65"/>
    </row>
    <row r="28" spans="1:19" x14ac:dyDescent="0.25">
      <c r="A28" s="27" t="s">
        <v>46</v>
      </c>
      <c r="B28" s="27">
        <v>4</v>
      </c>
      <c r="C28" s="27" t="s">
        <v>15</v>
      </c>
      <c r="D28" s="24" t="s">
        <v>419</v>
      </c>
      <c r="E28" s="26" t="s">
        <v>21</v>
      </c>
      <c r="F28" s="26" t="s">
        <v>17</v>
      </c>
      <c r="G28" s="26" t="s">
        <v>18</v>
      </c>
      <c r="H28" s="26" t="s">
        <v>19</v>
      </c>
      <c r="I28" s="36">
        <v>43684895</v>
      </c>
      <c r="J28" s="36">
        <v>43684895</v>
      </c>
      <c r="K28" s="36">
        <v>43684895</v>
      </c>
      <c r="L28" s="26">
        <v>12.79</v>
      </c>
      <c r="M28" s="26" t="s">
        <v>408</v>
      </c>
      <c r="N28" s="36">
        <v>0</v>
      </c>
      <c r="O28" s="37">
        <v>0</v>
      </c>
      <c r="P28" s="74" t="s">
        <v>18</v>
      </c>
      <c r="Q28" s="74" t="b">
        <v>1</v>
      </c>
      <c r="R28" s="92">
        <v>0</v>
      </c>
      <c r="S28" s="65"/>
    </row>
    <row r="29" spans="1:19" x14ac:dyDescent="0.25">
      <c r="A29" s="27" t="s">
        <v>47</v>
      </c>
      <c r="B29" s="27">
        <v>16</v>
      </c>
      <c r="C29" s="27" t="s">
        <v>15</v>
      </c>
      <c r="D29" s="24" t="s">
        <v>433</v>
      </c>
      <c r="E29" s="26" t="s">
        <v>135</v>
      </c>
      <c r="F29" s="26" t="s">
        <v>135</v>
      </c>
      <c r="G29" s="26" t="s">
        <v>18</v>
      </c>
      <c r="H29" s="26" t="s">
        <v>19</v>
      </c>
      <c r="I29" s="36">
        <v>40253991</v>
      </c>
      <c r="J29" s="36">
        <v>40253991</v>
      </c>
      <c r="K29" s="36">
        <v>40253991</v>
      </c>
      <c r="L29" s="26">
        <v>12.55</v>
      </c>
      <c r="M29" s="26" t="s">
        <v>135</v>
      </c>
      <c r="N29" s="36">
        <v>0</v>
      </c>
      <c r="O29" s="37">
        <v>0</v>
      </c>
      <c r="P29" s="74" t="s">
        <v>18</v>
      </c>
      <c r="Q29" s="74" t="b">
        <v>1</v>
      </c>
      <c r="R29" s="92">
        <v>0</v>
      </c>
      <c r="S29" s="65"/>
    </row>
    <row r="30" spans="1:19" x14ac:dyDescent="0.25">
      <c r="A30" s="27" t="s">
        <v>48</v>
      </c>
      <c r="B30" s="27">
        <v>4</v>
      </c>
      <c r="C30" s="27" t="s">
        <v>15</v>
      </c>
      <c r="D30" s="24" t="s">
        <v>343</v>
      </c>
      <c r="E30" s="26" t="s">
        <v>21</v>
      </c>
      <c r="F30" s="26" t="s">
        <v>17</v>
      </c>
      <c r="G30" s="26" t="s">
        <v>18</v>
      </c>
      <c r="H30" s="26" t="s">
        <v>19</v>
      </c>
      <c r="I30" s="36">
        <v>38063815</v>
      </c>
      <c r="J30" s="36">
        <v>38063815</v>
      </c>
      <c r="K30" s="36">
        <v>38063815</v>
      </c>
      <c r="L30" s="26">
        <v>12.39</v>
      </c>
      <c r="M30" s="26" t="s">
        <v>408</v>
      </c>
      <c r="N30" s="36">
        <v>0</v>
      </c>
      <c r="O30" s="37">
        <v>0</v>
      </c>
      <c r="P30" s="74" t="s">
        <v>18</v>
      </c>
      <c r="Q30" s="74" t="b">
        <v>1</v>
      </c>
      <c r="R30" s="92">
        <v>0</v>
      </c>
      <c r="S30" s="65"/>
    </row>
    <row r="31" spans="1:19" x14ac:dyDescent="0.25">
      <c r="A31" s="27" t="s">
        <v>49</v>
      </c>
      <c r="B31" s="27">
        <v>8</v>
      </c>
      <c r="C31" s="27" t="s">
        <v>15</v>
      </c>
      <c r="D31" s="24" t="s">
        <v>366</v>
      </c>
      <c r="E31" s="26" t="s">
        <v>35</v>
      </c>
      <c r="F31" s="26" t="s">
        <v>425</v>
      </c>
      <c r="G31" s="26" t="s">
        <v>18</v>
      </c>
      <c r="H31" s="26" t="s">
        <v>19</v>
      </c>
      <c r="I31" s="36">
        <v>35776040</v>
      </c>
      <c r="J31" s="36">
        <v>35776040</v>
      </c>
      <c r="K31" s="36">
        <v>35776040</v>
      </c>
      <c r="L31" s="26">
        <v>14.61</v>
      </c>
      <c r="M31" s="26" t="s">
        <v>135</v>
      </c>
      <c r="N31" s="36">
        <v>0</v>
      </c>
      <c r="O31" s="37">
        <v>0</v>
      </c>
      <c r="P31" s="74" t="s">
        <v>18</v>
      </c>
      <c r="Q31" s="74" t="b">
        <v>1</v>
      </c>
      <c r="R31" s="92">
        <v>0</v>
      </c>
      <c r="S31" s="65"/>
    </row>
    <row r="32" spans="1:19" x14ac:dyDescent="0.25">
      <c r="A32" s="27" t="s">
        <v>50</v>
      </c>
      <c r="B32" s="27">
        <v>4</v>
      </c>
      <c r="C32" s="27" t="s">
        <v>15</v>
      </c>
      <c r="D32" s="24" t="s">
        <v>59</v>
      </c>
      <c r="E32" s="26" t="s">
        <v>21</v>
      </c>
      <c r="F32" s="26" t="s">
        <v>22</v>
      </c>
      <c r="G32" s="26" t="s">
        <v>24</v>
      </c>
      <c r="H32" s="26" t="s">
        <v>19</v>
      </c>
      <c r="I32" s="36">
        <v>38931590</v>
      </c>
      <c r="J32" s="36">
        <v>38933830</v>
      </c>
      <c r="K32" s="36">
        <v>38933830</v>
      </c>
      <c r="L32" s="26">
        <v>12.59</v>
      </c>
      <c r="M32" s="26" t="s">
        <v>408</v>
      </c>
      <c r="N32" s="36">
        <v>8960</v>
      </c>
      <c r="O32" s="37">
        <v>0.97922222222222222</v>
      </c>
      <c r="P32" s="74" t="s">
        <v>24</v>
      </c>
      <c r="Q32" s="74" t="b">
        <v>1</v>
      </c>
      <c r="R32" s="92">
        <v>2240</v>
      </c>
      <c r="S32" s="65"/>
    </row>
    <row r="33" spans="1:19" x14ac:dyDescent="0.25">
      <c r="A33" s="27" t="s">
        <v>125</v>
      </c>
      <c r="B33" s="27">
        <v>0</v>
      </c>
      <c r="C33" s="27" t="s">
        <v>15</v>
      </c>
      <c r="D33" s="24" t="s">
        <v>394</v>
      </c>
      <c r="E33" s="26" t="s">
        <v>35</v>
      </c>
      <c r="F33" s="26" t="s">
        <v>339</v>
      </c>
      <c r="G33" s="26" t="s">
        <v>18</v>
      </c>
      <c r="H33" s="26" t="s">
        <v>51</v>
      </c>
      <c r="I33" s="36">
        <v>53394</v>
      </c>
      <c r="J33" s="36">
        <v>53394</v>
      </c>
      <c r="K33" s="36">
        <v>0</v>
      </c>
      <c r="L33" s="26">
        <v>23.57</v>
      </c>
      <c r="M33" s="26" t="s">
        <v>135</v>
      </c>
      <c r="N33" s="36">
        <v>0</v>
      </c>
      <c r="O33" s="37">
        <v>0</v>
      </c>
      <c r="P33" s="74" t="s">
        <v>18</v>
      </c>
      <c r="Q33" s="74" t="b">
        <v>1</v>
      </c>
      <c r="R33" s="92">
        <v>0</v>
      </c>
      <c r="S33" s="65"/>
    </row>
    <row r="34" spans="1:19" x14ac:dyDescent="0.25">
      <c r="A34" s="27" t="s">
        <v>52</v>
      </c>
      <c r="B34" s="27">
        <v>4</v>
      </c>
      <c r="C34" s="27" t="s">
        <v>15</v>
      </c>
      <c r="D34" s="24" t="s">
        <v>53</v>
      </c>
      <c r="E34" s="26" t="s">
        <v>21</v>
      </c>
      <c r="F34" s="26" t="s">
        <v>22</v>
      </c>
      <c r="G34" s="26" t="s">
        <v>24</v>
      </c>
      <c r="H34" s="26" t="s">
        <v>19</v>
      </c>
      <c r="I34" s="36">
        <v>41601192</v>
      </c>
      <c r="J34" s="36">
        <v>41603382</v>
      </c>
      <c r="K34" s="36">
        <v>41603382</v>
      </c>
      <c r="L34" s="26">
        <v>12.89</v>
      </c>
      <c r="M34" s="26" t="s">
        <v>408</v>
      </c>
      <c r="N34" s="36">
        <v>8760</v>
      </c>
      <c r="O34" s="37">
        <v>0.98017708333333342</v>
      </c>
      <c r="P34" s="74" t="s">
        <v>24</v>
      </c>
      <c r="Q34" s="74" t="b">
        <v>1</v>
      </c>
      <c r="R34" s="92">
        <v>2190</v>
      </c>
      <c r="S34" s="65"/>
    </row>
    <row r="35" spans="1:19" x14ac:dyDescent="0.25">
      <c r="A35" s="27" t="s">
        <v>54</v>
      </c>
      <c r="B35" s="27">
        <v>0</v>
      </c>
      <c r="C35" s="27" t="s">
        <v>15</v>
      </c>
      <c r="D35" s="24" t="s">
        <v>135</v>
      </c>
      <c r="E35" s="26" t="s">
        <v>135</v>
      </c>
      <c r="F35" s="26" t="s">
        <v>135</v>
      </c>
      <c r="G35" s="26" t="s">
        <v>18</v>
      </c>
      <c r="H35" s="26"/>
      <c r="I35" s="36">
        <v>40393297</v>
      </c>
      <c r="J35" s="36">
        <v>40393297</v>
      </c>
      <c r="K35" s="36">
        <v>0</v>
      </c>
      <c r="L35" s="26">
        <v>0</v>
      </c>
      <c r="M35" s="26" t="s">
        <v>135</v>
      </c>
      <c r="N35" s="36">
        <v>0</v>
      </c>
      <c r="O35" s="37">
        <v>0</v>
      </c>
      <c r="P35" s="74" t="s">
        <v>18</v>
      </c>
      <c r="Q35" s="74" t="b">
        <v>1</v>
      </c>
      <c r="R35" s="92">
        <v>0</v>
      </c>
      <c r="S35" s="65"/>
    </row>
    <row r="36" spans="1:19" x14ac:dyDescent="0.25">
      <c r="A36" s="27" t="s">
        <v>55</v>
      </c>
      <c r="B36" s="27">
        <v>8</v>
      </c>
      <c r="C36" s="27" t="s">
        <v>15</v>
      </c>
      <c r="D36" s="24" t="s">
        <v>401</v>
      </c>
      <c r="E36" s="26" t="s">
        <v>450</v>
      </c>
      <c r="F36" s="26" t="s">
        <v>339</v>
      </c>
      <c r="G36" s="26" t="s">
        <v>24</v>
      </c>
      <c r="H36" s="26" t="s">
        <v>19</v>
      </c>
      <c r="I36" s="36">
        <v>33113127</v>
      </c>
      <c r="J36" s="36">
        <v>33113897</v>
      </c>
      <c r="K36" s="36">
        <v>33113897</v>
      </c>
      <c r="L36" s="26">
        <v>26.09</v>
      </c>
      <c r="M36" s="26" t="s">
        <v>412</v>
      </c>
      <c r="N36" s="36">
        <v>6160</v>
      </c>
      <c r="O36" s="37">
        <v>0.69754513888888892</v>
      </c>
      <c r="P36" s="74" t="s">
        <v>18</v>
      </c>
      <c r="Q36" s="74" t="b">
        <v>0</v>
      </c>
      <c r="R36" s="92">
        <v>770</v>
      </c>
      <c r="S36" s="65"/>
    </row>
    <row r="37" spans="1:19" x14ac:dyDescent="0.25">
      <c r="A37" s="27" t="s">
        <v>126</v>
      </c>
      <c r="B37" s="27">
        <v>8</v>
      </c>
      <c r="C37" s="27" t="s">
        <v>15</v>
      </c>
      <c r="D37" s="24" t="s">
        <v>402</v>
      </c>
      <c r="E37" s="26" t="s">
        <v>35</v>
      </c>
      <c r="F37" s="26" t="s">
        <v>339</v>
      </c>
      <c r="G37" s="26" t="s">
        <v>18</v>
      </c>
      <c r="H37" s="26" t="s">
        <v>51</v>
      </c>
      <c r="I37" s="36">
        <v>24113853</v>
      </c>
      <c r="J37" s="36">
        <v>24114058</v>
      </c>
      <c r="K37" s="36">
        <v>24114058</v>
      </c>
      <c r="L37" s="26">
        <v>21.65</v>
      </c>
      <c r="M37" s="26" t="s">
        <v>135</v>
      </c>
      <c r="N37" s="36">
        <v>1640</v>
      </c>
      <c r="O37" s="37">
        <v>0.15410590277777778</v>
      </c>
      <c r="P37" s="74" t="s">
        <v>24</v>
      </c>
      <c r="Q37" s="74" t="b">
        <v>0</v>
      </c>
      <c r="R37" s="92">
        <v>205</v>
      </c>
      <c r="S37" s="65"/>
    </row>
    <row r="38" spans="1:19" x14ac:dyDescent="0.25">
      <c r="A38" s="27" t="s">
        <v>56</v>
      </c>
      <c r="B38" s="27">
        <v>4</v>
      </c>
      <c r="C38" s="27" t="s">
        <v>15</v>
      </c>
      <c r="D38" s="24" t="s">
        <v>135</v>
      </c>
      <c r="E38" s="26" t="s">
        <v>31</v>
      </c>
      <c r="F38" s="26" t="s">
        <v>17</v>
      </c>
      <c r="G38" s="26" t="s">
        <v>18</v>
      </c>
      <c r="H38" s="26" t="s">
        <v>19</v>
      </c>
      <c r="I38" s="36">
        <v>48587668</v>
      </c>
      <c r="J38" s="36">
        <v>48587668</v>
      </c>
      <c r="K38" s="36">
        <v>48587668</v>
      </c>
      <c r="L38" s="26">
        <v>12.79</v>
      </c>
      <c r="M38" s="26" t="s">
        <v>135</v>
      </c>
      <c r="N38" s="36">
        <v>0</v>
      </c>
      <c r="O38" s="37">
        <v>0</v>
      </c>
      <c r="P38" s="74" t="s">
        <v>18</v>
      </c>
      <c r="Q38" s="74" t="b">
        <v>1</v>
      </c>
      <c r="R38" s="92">
        <v>0</v>
      </c>
      <c r="S38" s="65"/>
    </row>
    <row r="39" spans="1:19" x14ac:dyDescent="0.25">
      <c r="A39" s="27" t="s">
        <v>57</v>
      </c>
      <c r="B39" s="27">
        <v>0</v>
      </c>
      <c r="C39" s="27" t="s">
        <v>15</v>
      </c>
      <c r="D39" s="24" t="s">
        <v>135</v>
      </c>
      <c r="E39" s="26" t="s">
        <v>135</v>
      </c>
      <c r="F39" s="26" t="s">
        <v>135</v>
      </c>
      <c r="G39" s="26" t="s">
        <v>18</v>
      </c>
      <c r="H39" s="26"/>
      <c r="I39" s="36">
        <v>255</v>
      </c>
      <c r="J39" s="36">
        <v>255</v>
      </c>
      <c r="K39" s="36">
        <v>0</v>
      </c>
      <c r="L39" s="26">
        <v>0</v>
      </c>
      <c r="M39" s="26" t="s">
        <v>135</v>
      </c>
      <c r="N39" s="36">
        <v>0</v>
      </c>
      <c r="O39" s="37">
        <v>0</v>
      </c>
      <c r="P39" s="74" t="s">
        <v>18</v>
      </c>
      <c r="Q39" s="74" t="b">
        <v>1</v>
      </c>
      <c r="R39" s="92">
        <v>0</v>
      </c>
      <c r="S39" s="65"/>
    </row>
    <row r="40" spans="1:19" x14ac:dyDescent="0.25">
      <c r="A40" s="27" t="s">
        <v>58</v>
      </c>
      <c r="B40" s="27">
        <v>4</v>
      </c>
      <c r="C40" s="27" t="s">
        <v>15</v>
      </c>
      <c r="D40" s="24" t="s">
        <v>344</v>
      </c>
      <c r="E40" s="26" t="s">
        <v>21</v>
      </c>
      <c r="F40" s="26" t="s">
        <v>22</v>
      </c>
      <c r="G40" s="26" t="s">
        <v>18</v>
      </c>
      <c r="H40" s="26" t="s">
        <v>19</v>
      </c>
      <c r="I40" s="36">
        <v>38735821</v>
      </c>
      <c r="J40" s="36">
        <v>38735821</v>
      </c>
      <c r="K40" s="36">
        <v>0</v>
      </c>
      <c r="L40" s="26">
        <v>12.59</v>
      </c>
      <c r="M40" s="26" t="s">
        <v>408</v>
      </c>
      <c r="N40" s="36">
        <v>0</v>
      </c>
      <c r="O40" s="37">
        <v>0</v>
      </c>
      <c r="P40" s="74" t="s">
        <v>18</v>
      </c>
      <c r="Q40" s="74" t="b">
        <v>1</v>
      </c>
      <c r="R40" s="92">
        <v>0</v>
      </c>
      <c r="S40" s="65"/>
    </row>
    <row r="41" spans="1:19" x14ac:dyDescent="0.25">
      <c r="A41" s="27" t="s">
        <v>60</v>
      </c>
      <c r="B41" s="27">
        <v>0</v>
      </c>
      <c r="C41" s="27" t="s">
        <v>15</v>
      </c>
      <c r="D41" s="24" t="s">
        <v>135</v>
      </c>
      <c r="E41" s="26" t="s">
        <v>135</v>
      </c>
      <c r="F41" s="26" t="s">
        <v>135</v>
      </c>
      <c r="G41" s="26" t="s">
        <v>18</v>
      </c>
      <c r="H41" s="26" t="s">
        <v>51</v>
      </c>
      <c r="I41" s="36">
        <v>34880892</v>
      </c>
      <c r="J41" s="36">
        <v>34880892</v>
      </c>
      <c r="K41" s="36">
        <v>0</v>
      </c>
      <c r="L41" s="26">
        <v>17.23</v>
      </c>
      <c r="M41" s="26" t="s">
        <v>135</v>
      </c>
      <c r="N41" s="36">
        <v>0</v>
      </c>
      <c r="O41" s="37">
        <v>0</v>
      </c>
      <c r="P41" s="74" t="s">
        <v>18</v>
      </c>
      <c r="Q41" s="74" t="b">
        <v>1</v>
      </c>
      <c r="R41" s="92">
        <v>0</v>
      </c>
      <c r="S41" s="65"/>
    </row>
    <row r="42" spans="1:19" x14ac:dyDescent="0.25">
      <c r="A42" s="27" t="s">
        <v>61</v>
      </c>
      <c r="B42" s="27">
        <v>4</v>
      </c>
      <c r="C42" s="27" t="s">
        <v>15</v>
      </c>
      <c r="D42" s="24" t="s">
        <v>417</v>
      </c>
      <c r="E42" s="26" t="s">
        <v>21</v>
      </c>
      <c r="F42" s="26" t="s">
        <v>22</v>
      </c>
      <c r="G42" s="26" t="s">
        <v>18</v>
      </c>
      <c r="H42" s="26" t="s">
        <v>19</v>
      </c>
      <c r="I42" s="36">
        <v>42049001</v>
      </c>
      <c r="J42" s="36">
        <v>42049001</v>
      </c>
      <c r="K42" s="36">
        <v>42049001</v>
      </c>
      <c r="L42" s="26">
        <v>13</v>
      </c>
      <c r="M42" s="26" t="s">
        <v>135</v>
      </c>
      <c r="N42" s="36">
        <v>0</v>
      </c>
      <c r="O42" s="37">
        <v>0</v>
      </c>
      <c r="P42" s="74" t="s">
        <v>18</v>
      </c>
      <c r="Q42" s="74" t="b">
        <v>1</v>
      </c>
      <c r="R42" s="92">
        <v>0</v>
      </c>
      <c r="S42" s="65"/>
    </row>
    <row r="43" spans="1:19" x14ac:dyDescent="0.25">
      <c r="A43" s="27" t="s">
        <v>62</v>
      </c>
      <c r="B43" s="27">
        <v>0</v>
      </c>
      <c r="C43" s="27" t="s">
        <v>15</v>
      </c>
      <c r="D43" s="24" t="s">
        <v>135</v>
      </c>
      <c r="E43" s="26" t="s">
        <v>135</v>
      </c>
      <c r="F43" s="26" t="s">
        <v>135</v>
      </c>
      <c r="G43" s="26" t="s">
        <v>18</v>
      </c>
      <c r="H43" s="26"/>
      <c r="I43" s="36">
        <v>37393887</v>
      </c>
      <c r="J43" s="36">
        <v>37393887</v>
      </c>
      <c r="K43" s="36">
        <v>0</v>
      </c>
      <c r="L43" s="26">
        <v>38.08</v>
      </c>
      <c r="M43" s="26" t="s">
        <v>135</v>
      </c>
      <c r="N43" s="36">
        <v>0</v>
      </c>
      <c r="O43" s="37">
        <v>0</v>
      </c>
      <c r="P43" s="74" t="s">
        <v>18</v>
      </c>
      <c r="Q43" s="74" t="b">
        <v>1</v>
      </c>
      <c r="R43" s="92">
        <v>0</v>
      </c>
      <c r="S43" s="65"/>
    </row>
    <row r="44" spans="1:19" x14ac:dyDescent="0.25">
      <c r="A44" s="27" t="s">
        <v>63</v>
      </c>
      <c r="B44" s="27">
        <v>4</v>
      </c>
      <c r="C44" s="27" t="s">
        <v>15</v>
      </c>
      <c r="D44" s="24" t="s">
        <v>16</v>
      </c>
      <c r="E44" s="26" t="s">
        <v>227</v>
      </c>
      <c r="F44" s="26" t="s">
        <v>67</v>
      </c>
      <c r="G44" s="26" t="s">
        <v>24</v>
      </c>
      <c r="H44" s="26" t="s">
        <v>19</v>
      </c>
      <c r="I44" s="36">
        <v>39716960</v>
      </c>
      <c r="J44" s="36">
        <v>39719087</v>
      </c>
      <c r="K44" s="36">
        <v>39719087</v>
      </c>
      <c r="L44" s="26">
        <v>13.29</v>
      </c>
      <c r="M44" s="26" t="s">
        <v>469</v>
      </c>
      <c r="N44" s="36">
        <v>8508</v>
      </c>
      <c r="O44" s="37">
        <v>0.98152187499999999</v>
      </c>
      <c r="P44" s="74" t="s">
        <v>24</v>
      </c>
      <c r="Q44" s="74" t="b">
        <v>1</v>
      </c>
      <c r="R44" s="92">
        <v>2127</v>
      </c>
      <c r="S44" s="65"/>
    </row>
    <row r="45" spans="1:19" x14ac:dyDescent="0.25">
      <c r="A45" s="27" t="s">
        <v>65</v>
      </c>
      <c r="B45" s="27">
        <v>4</v>
      </c>
      <c r="C45" s="27" t="s">
        <v>15</v>
      </c>
      <c r="D45" s="24" t="s">
        <v>337</v>
      </c>
      <c r="E45" s="26" t="s">
        <v>42</v>
      </c>
      <c r="F45" s="26" t="s">
        <v>383</v>
      </c>
      <c r="G45" s="26" t="s">
        <v>18</v>
      </c>
      <c r="H45" s="26" t="s">
        <v>51</v>
      </c>
      <c r="I45" s="36">
        <v>30467791</v>
      </c>
      <c r="J45" s="36">
        <v>30467791</v>
      </c>
      <c r="K45" s="36">
        <v>30467791</v>
      </c>
      <c r="L45" s="26">
        <v>14.8</v>
      </c>
      <c r="M45" s="26" t="s">
        <v>135</v>
      </c>
      <c r="N45" s="36">
        <v>0</v>
      </c>
      <c r="O45" s="37">
        <v>0</v>
      </c>
      <c r="P45" s="74" t="s">
        <v>18</v>
      </c>
      <c r="Q45" s="74" t="b">
        <v>1</v>
      </c>
      <c r="R45" s="92">
        <v>0</v>
      </c>
      <c r="S45" s="65"/>
    </row>
    <row r="46" spans="1:19" x14ac:dyDescent="0.25">
      <c r="A46" s="27" t="s">
        <v>66</v>
      </c>
      <c r="B46" s="27">
        <v>4</v>
      </c>
      <c r="C46" s="27" t="s">
        <v>15</v>
      </c>
      <c r="D46" s="24" t="s">
        <v>440</v>
      </c>
      <c r="E46" s="26" t="s">
        <v>227</v>
      </c>
      <c r="F46" s="26" t="s">
        <v>67</v>
      </c>
      <c r="G46" s="26" t="s">
        <v>24</v>
      </c>
      <c r="H46" s="26" t="s">
        <v>19</v>
      </c>
      <c r="I46" s="36">
        <v>1150997493</v>
      </c>
      <c r="J46" s="36">
        <v>1150999799</v>
      </c>
      <c r="K46" s="36">
        <v>1150999799</v>
      </c>
      <c r="L46" s="26">
        <v>12.2</v>
      </c>
      <c r="M46" s="26" t="s">
        <v>135</v>
      </c>
      <c r="N46" s="36">
        <v>9224</v>
      </c>
      <c r="O46" s="37">
        <v>0.97684722222222209</v>
      </c>
      <c r="P46" s="74" t="s">
        <v>24</v>
      </c>
      <c r="Q46" s="74" t="b">
        <v>1</v>
      </c>
      <c r="R46" s="92">
        <v>2306</v>
      </c>
      <c r="S46" s="65"/>
    </row>
    <row r="47" spans="1:19" x14ac:dyDescent="0.25">
      <c r="A47" s="27" t="s">
        <v>68</v>
      </c>
      <c r="B47" s="27">
        <v>0</v>
      </c>
      <c r="C47" s="27" t="s">
        <v>15</v>
      </c>
      <c r="D47" s="24" t="s">
        <v>135</v>
      </c>
      <c r="E47" s="26" t="s">
        <v>135</v>
      </c>
      <c r="F47" s="26" t="s">
        <v>135</v>
      </c>
      <c r="G47" s="26" t="s">
        <v>18</v>
      </c>
      <c r="H47" s="26"/>
      <c r="I47" s="36">
        <v>13</v>
      </c>
      <c r="J47" s="36">
        <v>13</v>
      </c>
      <c r="K47" s="36">
        <v>0</v>
      </c>
      <c r="L47" s="26">
        <v>0</v>
      </c>
      <c r="M47" s="26" t="s">
        <v>135</v>
      </c>
      <c r="N47" s="36">
        <v>0</v>
      </c>
      <c r="O47" s="37">
        <v>0</v>
      </c>
      <c r="P47" s="74" t="s">
        <v>18</v>
      </c>
      <c r="Q47" s="74" t="b">
        <v>1</v>
      </c>
      <c r="R47" s="92">
        <v>0</v>
      </c>
      <c r="S47" s="65"/>
    </row>
    <row r="48" spans="1:19" x14ac:dyDescent="0.25">
      <c r="A48" s="27" t="s">
        <v>69</v>
      </c>
      <c r="B48" s="27">
        <v>4</v>
      </c>
      <c r="C48" s="27" t="s">
        <v>15</v>
      </c>
      <c r="D48" s="24" t="s">
        <v>437</v>
      </c>
      <c r="E48" s="26" t="s">
        <v>64</v>
      </c>
      <c r="F48" s="26" t="s">
        <v>67</v>
      </c>
      <c r="G48" s="26" t="s">
        <v>24</v>
      </c>
      <c r="H48" s="26" t="s">
        <v>19</v>
      </c>
      <c r="I48" s="36">
        <v>23304019</v>
      </c>
      <c r="J48" s="36">
        <v>23306111</v>
      </c>
      <c r="K48" s="36">
        <v>23306111</v>
      </c>
      <c r="L48" s="26">
        <v>12.89</v>
      </c>
      <c r="M48" s="26" t="s">
        <v>135</v>
      </c>
      <c r="N48" s="36">
        <v>8368</v>
      </c>
      <c r="O48" s="37">
        <v>0.93631527777777779</v>
      </c>
      <c r="P48" s="74" t="s">
        <v>24</v>
      </c>
      <c r="Q48" s="74" t="b">
        <v>1</v>
      </c>
      <c r="R48" s="92">
        <v>2092</v>
      </c>
      <c r="S48" s="65"/>
    </row>
    <row r="49" spans="1:19" x14ac:dyDescent="0.25">
      <c r="A49" s="27" t="s">
        <v>70</v>
      </c>
      <c r="B49" s="27">
        <v>0</v>
      </c>
      <c r="C49" s="27" t="s">
        <v>15</v>
      </c>
      <c r="D49" s="24" t="s">
        <v>135</v>
      </c>
      <c r="E49" s="26" t="s">
        <v>135</v>
      </c>
      <c r="F49" s="26" t="s">
        <v>135</v>
      </c>
      <c r="G49" s="26" t="s">
        <v>18</v>
      </c>
      <c r="H49" s="26" t="s">
        <v>51</v>
      </c>
      <c r="I49" s="36">
        <v>22978211</v>
      </c>
      <c r="J49" s="36">
        <v>22978211</v>
      </c>
      <c r="K49" s="36">
        <v>0</v>
      </c>
      <c r="L49" s="26">
        <v>22978211</v>
      </c>
      <c r="M49" s="26" t="s">
        <v>135</v>
      </c>
      <c r="N49" s="36">
        <v>0</v>
      </c>
      <c r="O49" s="37">
        <v>0</v>
      </c>
      <c r="P49" s="74" t="s">
        <v>18</v>
      </c>
      <c r="Q49" s="74" t="b">
        <v>1</v>
      </c>
      <c r="R49" s="92">
        <v>0</v>
      </c>
      <c r="S49" s="65"/>
    </row>
    <row r="50" spans="1:19" x14ac:dyDescent="0.25">
      <c r="A50" s="27" t="s">
        <v>71</v>
      </c>
      <c r="B50" s="27">
        <v>4</v>
      </c>
      <c r="C50" s="27" t="s">
        <v>15</v>
      </c>
      <c r="D50" s="24" t="s">
        <v>452</v>
      </c>
      <c r="E50" s="26" t="s">
        <v>21</v>
      </c>
      <c r="F50" s="26" t="s">
        <v>67</v>
      </c>
      <c r="G50" s="26" t="s">
        <v>18</v>
      </c>
      <c r="H50" s="26" t="s">
        <v>19</v>
      </c>
      <c r="I50" s="36">
        <v>40433728</v>
      </c>
      <c r="J50" s="36">
        <v>40433728</v>
      </c>
      <c r="K50" s="36">
        <v>40433728</v>
      </c>
      <c r="L50" s="26">
        <v>15.49</v>
      </c>
      <c r="M50" s="26" t="s">
        <v>135</v>
      </c>
      <c r="N50" s="36">
        <v>0</v>
      </c>
      <c r="O50" s="37">
        <v>0</v>
      </c>
      <c r="P50" s="74" t="s">
        <v>18</v>
      </c>
      <c r="Q50" s="74" t="b">
        <v>1</v>
      </c>
      <c r="R50" s="92">
        <v>0</v>
      </c>
      <c r="S50" s="65"/>
    </row>
    <row r="51" spans="1:19" x14ac:dyDescent="0.25">
      <c r="A51" s="27" t="s">
        <v>72</v>
      </c>
      <c r="B51" s="27">
        <v>0</v>
      </c>
      <c r="C51" s="27" t="s">
        <v>15</v>
      </c>
      <c r="D51" s="24" t="s">
        <v>135</v>
      </c>
      <c r="E51" s="26" t="s">
        <v>135</v>
      </c>
      <c r="F51" s="26" t="s">
        <v>135</v>
      </c>
      <c r="G51" s="26" t="s">
        <v>18</v>
      </c>
      <c r="H51" s="26"/>
      <c r="I51" s="36">
        <v>41080666</v>
      </c>
      <c r="J51" s="36">
        <v>41080666</v>
      </c>
      <c r="K51" s="36">
        <v>0</v>
      </c>
      <c r="L51" s="26">
        <v>41.13</v>
      </c>
      <c r="M51" s="26" t="s">
        <v>135</v>
      </c>
      <c r="N51" s="36">
        <v>0</v>
      </c>
      <c r="O51" s="37">
        <v>0</v>
      </c>
      <c r="P51" s="74" t="s">
        <v>18</v>
      </c>
      <c r="Q51" s="74" t="b">
        <v>1</v>
      </c>
      <c r="R51" s="92">
        <v>0</v>
      </c>
      <c r="S51" s="65"/>
    </row>
    <row r="52" spans="1:19" x14ac:dyDescent="0.25">
      <c r="A52" s="27" t="s">
        <v>73</v>
      </c>
      <c r="B52" s="27">
        <v>4</v>
      </c>
      <c r="C52" s="27" t="s">
        <v>15</v>
      </c>
      <c r="D52" s="24" t="s">
        <v>74</v>
      </c>
      <c r="E52" s="26" t="s">
        <v>35</v>
      </c>
      <c r="F52" s="26" t="s">
        <v>79</v>
      </c>
      <c r="G52" s="26" t="s">
        <v>18</v>
      </c>
      <c r="H52" s="26" t="s">
        <v>19</v>
      </c>
      <c r="I52" s="36">
        <v>2208317</v>
      </c>
      <c r="J52" s="36">
        <v>2208317</v>
      </c>
      <c r="K52" s="36">
        <v>2208317</v>
      </c>
      <c r="L52" s="26">
        <v>13.99</v>
      </c>
      <c r="M52" s="26" t="s">
        <v>135</v>
      </c>
      <c r="N52" s="36">
        <v>0</v>
      </c>
      <c r="O52" s="37">
        <v>0</v>
      </c>
      <c r="P52" s="74" t="s">
        <v>18</v>
      </c>
      <c r="Q52" s="74" t="b">
        <v>1</v>
      </c>
      <c r="R52" s="92">
        <v>0</v>
      </c>
      <c r="S52" s="65"/>
    </row>
    <row r="53" spans="1:19" x14ac:dyDescent="0.25">
      <c r="A53" s="27" t="s">
        <v>75</v>
      </c>
      <c r="B53" s="27">
        <v>4</v>
      </c>
      <c r="C53" s="27" t="s">
        <v>15</v>
      </c>
      <c r="D53" s="24" t="s">
        <v>164</v>
      </c>
      <c r="E53" s="26" t="s">
        <v>42</v>
      </c>
      <c r="F53" s="26" t="s">
        <v>363</v>
      </c>
      <c r="G53" s="26" t="s">
        <v>18</v>
      </c>
      <c r="H53" s="26" t="s">
        <v>51</v>
      </c>
      <c r="I53" s="36">
        <v>19774236</v>
      </c>
      <c r="J53" s="36">
        <v>19774236</v>
      </c>
      <c r="K53" s="36">
        <v>19774236</v>
      </c>
      <c r="L53" s="26">
        <v>12.29</v>
      </c>
      <c r="M53" s="26" t="s">
        <v>135</v>
      </c>
      <c r="N53" s="36">
        <v>0</v>
      </c>
      <c r="O53" s="37">
        <v>0</v>
      </c>
      <c r="P53" s="74" t="s">
        <v>18</v>
      </c>
      <c r="Q53" s="74" t="b">
        <v>1</v>
      </c>
      <c r="R53" s="92">
        <v>0</v>
      </c>
      <c r="S53" s="65"/>
    </row>
    <row r="54" spans="1:19" x14ac:dyDescent="0.25">
      <c r="A54" s="27" t="s">
        <v>76</v>
      </c>
      <c r="B54" s="27">
        <v>8</v>
      </c>
      <c r="C54" s="27" t="s">
        <v>15</v>
      </c>
      <c r="D54" s="24" t="s">
        <v>432</v>
      </c>
      <c r="E54" s="26" t="s">
        <v>35</v>
      </c>
      <c r="F54" s="26" t="s">
        <v>339</v>
      </c>
      <c r="G54" s="26" t="s">
        <v>18</v>
      </c>
      <c r="H54" s="26" t="s">
        <v>19</v>
      </c>
      <c r="I54" s="36">
        <v>544894350</v>
      </c>
      <c r="J54" s="36">
        <v>544894350</v>
      </c>
      <c r="K54" s="36">
        <v>544894350</v>
      </c>
      <c r="L54" s="26">
        <v>18.809999999999999</v>
      </c>
      <c r="M54" s="26" t="s">
        <v>135</v>
      </c>
      <c r="N54" s="36">
        <v>0</v>
      </c>
      <c r="O54" s="37">
        <v>0</v>
      </c>
      <c r="P54" s="74" t="s">
        <v>18</v>
      </c>
      <c r="Q54" s="74" t="b">
        <v>1</v>
      </c>
      <c r="R54" s="92">
        <v>0</v>
      </c>
      <c r="S54" s="65"/>
    </row>
    <row r="55" spans="1:19" x14ac:dyDescent="0.25">
      <c r="A55" s="27" t="s">
        <v>77</v>
      </c>
      <c r="B55" s="27">
        <v>0</v>
      </c>
      <c r="C55" s="27" t="s">
        <v>15</v>
      </c>
      <c r="D55" s="24" t="s">
        <v>135</v>
      </c>
      <c r="E55" s="26" t="s">
        <v>135</v>
      </c>
      <c r="F55" s="26" t="s">
        <v>135</v>
      </c>
      <c r="G55" s="26" t="s">
        <v>18</v>
      </c>
      <c r="H55" s="26"/>
      <c r="I55" s="36">
        <v>44104056</v>
      </c>
      <c r="J55" s="36">
        <v>44104056</v>
      </c>
      <c r="K55" s="36">
        <v>0</v>
      </c>
      <c r="L55" s="26">
        <v>12.8</v>
      </c>
      <c r="M55" s="26" t="s">
        <v>135</v>
      </c>
      <c r="N55" s="36">
        <v>0</v>
      </c>
      <c r="O55" s="37">
        <v>0</v>
      </c>
      <c r="P55" s="74" t="s">
        <v>18</v>
      </c>
      <c r="Q55" s="74" t="b">
        <v>1</v>
      </c>
      <c r="R55" s="92">
        <v>0</v>
      </c>
      <c r="S55" s="65"/>
    </row>
    <row r="56" spans="1:19" x14ac:dyDescent="0.25">
      <c r="A56" s="27" t="s">
        <v>78</v>
      </c>
      <c r="B56" s="27">
        <v>4</v>
      </c>
      <c r="C56" s="27" t="s">
        <v>15</v>
      </c>
      <c r="D56" s="24" t="s">
        <v>428</v>
      </c>
      <c r="E56" s="26" t="s">
        <v>31</v>
      </c>
      <c r="F56" s="26" t="s">
        <v>378</v>
      </c>
      <c r="G56" s="26" t="s">
        <v>18</v>
      </c>
      <c r="H56" s="26" t="s">
        <v>19</v>
      </c>
      <c r="I56" s="36">
        <v>1026032292</v>
      </c>
      <c r="J56" s="36">
        <v>1026032292</v>
      </c>
      <c r="K56" s="36">
        <v>0</v>
      </c>
      <c r="L56" s="26">
        <v>12.39</v>
      </c>
      <c r="M56" s="26" t="s">
        <v>135</v>
      </c>
      <c r="N56" s="36">
        <v>0</v>
      </c>
      <c r="O56" s="37">
        <v>0</v>
      </c>
      <c r="P56" s="74" t="s">
        <v>18</v>
      </c>
      <c r="Q56" s="74" t="b">
        <v>1</v>
      </c>
      <c r="R56" s="92">
        <v>0</v>
      </c>
      <c r="S56" s="65"/>
    </row>
    <row r="57" spans="1:19" x14ac:dyDescent="0.25">
      <c r="A57" s="27" t="s">
        <v>80</v>
      </c>
      <c r="B57" s="27">
        <v>4</v>
      </c>
      <c r="C57" s="27" t="s">
        <v>15</v>
      </c>
      <c r="D57" s="24" t="s">
        <v>159</v>
      </c>
      <c r="E57" s="26" t="s">
        <v>42</v>
      </c>
      <c r="F57" s="26" t="s">
        <v>338</v>
      </c>
      <c r="G57" s="26" t="s">
        <v>24</v>
      </c>
      <c r="H57" s="26" t="s">
        <v>51</v>
      </c>
      <c r="I57" s="36">
        <v>29678053</v>
      </c>
      <c r="J57" s="36">
        <v>29680307</v>
      </c>
      <c r="K57" s="36">
        <v>29680307</v>
      </c>
      <c r="L57" s="26">
        <v>12.5</v>
      </c>
      <c r="M57" s="26" t="s">
        <v>135</v>
      </c>
      <c r="N57" s="36">
        <v>9016</v>
      </c>
      <c r="O57" s="37">
        <v>0.97829861111111116</v>
      </c>
      <c r="P57" s="74" t="s">
        <v>24</v>
      </c>
      <c r="Q57" s="74" t="b">
        <v>1</v>
      </c>
      <c r="R57" s="92">
        <v>2254</v>
      </c>
      <c r="S57" s="65"/>
    </row>
    <row r="58" spans="1:19" x14ac:dyDescent="0.25">
      <c r="A58" s="27" t="s">
        <v>81</v>
      </c>
      <c r="B58" s="27">
        <v>4</v>
      </c>
      <c r="C58" s="27" t="s">
        <v>15</v>
      </c>
      <c r="D58" s="24" t="s">
        <v>406</v>
      </c>
      <c r="E58" s="26" t="s">
        <v>64</v>
      </c>
      <c r="F58" s="26" t="s">
        <v>67</v>
      </c>
      <c r="G58" s="26" t="s">
        <v>18</v>
      </c>
      <c r="H58" s="26" t="s">
        <v>19</v>
      </c>
      <c r="I58" s="36">
        <v>26832040</v>
      </c>
      <c r="J58" s="36">
        <v>26832040</v>
      </c>
      <c r="K58" s="36">
        <v>26832040</v>
      </c>
      <c r="L58" s="26">
        <v>13.1</v>
      </c>
      <c r="M58" s="26" t="s">
        <v>135</v>
      </c>
      <c r="N58" s="36">
        <v>0</v>
      </c>
      <c r="O58" s="37">
        <v>0</v>
      </c>
      <c r="P58" s="74" t="s">
        <v>18</v>
      </c>
      <c r="Q58" s="74" t="b">
        <v>1</v>
      </c>
      <c r="R58" s="92">
        <v>0</v>
      </c>
      <c r="S58" s="65"/>
    </row>
    <row r="59" spans="1:19" x14ac:dyDescent="0.25">
      <c r="A59" s="27" t="s">
        <v>82</v>
      </c>
      <c r="B59" s="27">
        <v>4</v>
      </c>
      <c r="C59" s="27" t="s">
        <v>15</v>
      </c>
      <c r="D59" s="24" t="s">
        <v>442</v>
      </c>
      <c r="E59" s="26" t="s">
        <v>42</v>
      </c>
      <c r="F59" s="26" t="s">
        <v>384</v>
      </c>
      <c r="G59" s="26" t="s">
        <v>18</v>
      </c>
      <c r="H59" s="26" t="s">
        <v>51</v>
      </c>
      <c r="I59" s="36">
        <v>34091219</v>
      </c>
      <c r="J59" s="36">
        <v>34091219</v>
      </c>
      <c r="K59" s="36">
        <v>34091219</v>
      </c>
      <c r="L59" s="26">
        <v>13.5</v>
      </c>
      <c r="M59" s="26" t="s">
        <v>135</v>
      </c>
      <c r="N59" s="36">
        <v>0</v>
      </c>
      <c r="O59" s="37">
        <v>0</v>
      </c>
      <c r="P59" s="74" t="s">
        <v>18</v>
      </c>
      <c r="Q59" s="74" t="b">
        <v>1</v>
      </c>
      <c r="R59" s="92">
        <v>0</v>
      </c>
      <c r="S59" s="65"/>
    </row>
    <row r="60" spans="1:19" x14ac:dyDescent="0.25">
      <c r="A60" s="27" t="s">
        <v>83</v>
      </c>
      <c r="B60" s="27">
        <v>4</v>
      </c>
      <c r="C60" s="27" t="s">
        <v>15</v>
      </c>
      <c r="D60" s="24" t="s">
        <v>380</v>
      </c>
      <c r="E60" s="26" t="s">
        <v>21</v>
      </c>
      <c r="F60" s="26" t="s">
        <v>67</v>
      </c>
      <c r="G60" s="26" t="s">
        <v>18</v>
      </c>
      <c r="H60" s="26" t="s">
        <v>19</v>
      </c>
      <c r="I60" s="36">
        <v>23822806</v>
      </c>
      <c r="J60" s="36">
        <v>23822806</v>
      </c>
      <c r="K60" s="36">
        <v>23822806</v>
      </c>
      <c r="L60" s="26">
        <v>14.8</v>
      </c>
      <c r="M60" s="26" t="s">
        <v>340</v>
      </c>
      <c r="N60" s="36">
        <v>0</v>
      </c>
      <c r="O60" s="37">
        <v>0</v>
      </c>
      <c r="P60" s="74" t="s">
        <v>18</v>
      </c>
      <c r="Q60" s="74" t="b">
        <v>1</v>
      </c>
      <c r="R60" s="92">
        <v>0</v>
      </c>
      <c r="S60" s="65"/>
    </row>
    <row r="61" spans="1:19" x14ac:dyDescent="0.25">
      <c r="A61" s="27" t="s">
        <v>84</v>
      </c>
      <c r="B61" s="27">
        <v>4</v>
      </c>
      <c r="C61" s="27" t="s">
        <v>15</v>
      </c>
      <c r="D61" s="24" t="s">
        <v>431</v>
      </c>
      <c r="E61" s="26" t="s">
        <v>42</v>
      </c>
      <c r="F61" s="26" t="s">
        <v>363</v>
      </c>
      <c r="G61" s="26" t="s">
        <v>24</v>
      </c>
      <c r="H61" s="26" t="s">
        <v>51</v>
      </c>
      <c r="I61" s="36">
        <v>21633702</v>
      </c>
      <c r="J61" s="36">
        <v>21634512</v>
      </c>
      <c r="K61" s="36">
        <v>21634512</v>
      </c>
      <c r="L61" s="26">
        <v>13.4</v>
      </c>
      <c r="M61" s="26" t="s">
        <v>135</v>
      </c>
      <c r="N61" s="36">
        <v>3240</v>
      </c>
      <c r="O61" s="37">
        <v>0.37687500000000002</v>
      </c>
      <c r="P61" s="74" t="s">
        <v>24</v>
      </c>
      <c r="Q61" s="74" t="b">
        <v>1</v>
      </c>
      <c r="R61" s="92">
        <v>810</v>
      </c>
      <c r="S61" s="65"/>
    </row>
    <row r="62" spans="1:19" x14ac:dyDescent="0.25">
      <c r="A62" s="27" t="s">
        <v>85</v>
      </c>
      <c r="B62" s="27">
        <v>4</v>
      </c>
      <c r="C62" s="27" t="s">
        <v>15</v>
      </c>
      <c r="D62" s="24" t="s">
        <v>122</v>
      </c>
      <c r="E62" s="26" t="s">
        <v>21</v>
      </c>
      <c r="F62" s="26" t="s">
        <v>67</v>
      </c>
      <c r="G62" s="26" t="s">
        <v>24</v>
      </c>
      <c r="H62" s="26" t="s">
        <v>19</v>
      </c>
      <c r="I62" s="36">
        <v>31017124</v>
      </c>
      <c r="J62" s="36">
        <v>31019348</v>
      </c>
      <c r="K62" s="36">
        <v>31019348</v>
      </c>
      <c r="L62" s="26">
        <v>12.69</v>
      </c>
      <c r="M62" s="26" t="s">
        <v>135</v>
      </c>
      <c r="N62" s="36">
        <v>8896</v>
      </c>
      <c r="O62" s="37">
        <v>0.97994999999999988</v>
      </c>
      <c r="P62" s="74" t="s">
        <v>24</v>
      </c>
      <c r="Q62" s="74" t="b">
        <v>1</v>
      </c>
      <c r="R62" s="92">
        <v>2224</v>
      </c>
      <c r="S62" s="65"/>
    </row>
    <row r="63" spans="1:19" x14ac:dyDescent="0.25">
      <c r="A63" s="27" t="s">
        <v>86</v>
      </c>
      <c r="B63" s="27">
        <v>4</v>
      </c>
      <c r="C63" s="27" t="s">
        <v>15</v>
      </c>
      <c r="D63" s="24" t="s">
        <v>405</v>
      </c>
      <c r="E63" s="26" t="s">
        <v>42</v>
      </c>
      <c r="F63" s="26" t="s">
        <v>384</v>
      </c>
      <c r="G63" s="26" t="s">
        <v>18</v>
      </c>
      <c r="H63" s="26" t="s">
        <v>51</v>
      </c>
      <c r="I63" s="36">
        <v>31134516</v>
      </c>
      <c r="J63" s="36">
        <v>31134516</v>
      </c>
      <c r="K63" s="36">
        <v>31134516</v>
      </c>
      <c r="L63" s="26">
        <v>13.6</v>
      </c>
      <c r="M63" s="26" t="s">
        <v>135</v>
      </c>
      <c r="N63" s="36">
        <v>0</v>
      </c>
      <c r="O63" s="37">
        <v>0</v>
      </c>
      <c r="P63" s="74" t="s">
        <v>18</v>
      </c>
      <c r="Q63" s="74" t="b">
        <v>1</v>
      </c>
      <c r="R63" s="92">
        <v>0</v>
      </c>
      <c r="S63" s="65"/>
    </row>
    <row r="64" spans="1:19" x14ac:dyDescent="0.25">
      <c r="A64" s="27" t="s">
        <v>87</v>
      </c>
      <c r="B64" s="27">
        <v>4</v>
      </c>
      <c r="C64" s="27" t="s">
        <v>15</v>
      </c>
      <c r="D64" s="24" t="s">
        <v>400</v>
      </c>
      <c r="E64" s="26" t="s">
        <v>64</v>
      </c>
      <c r="F64" s="26" t="s">
        <v>67</v>
      </c>
      <c r="G64" s="26" t="s">
        <v>24</v>
      </c>
      <c r="H64" s="26" t="s">
        <v>19</v>
      </c>
      <c r="I64" s="36">
        <v>31252099</v>
      </c>
      <c r="J64" s="36">
        <v>31253989</v>
      </c>
      <c r="K64" s="36">
        <v>31253989</v>
      </c>
      <c r="L64" s="26">
        <v>14.79</v>
      </c>
      <c r="M64" s="26" t="s">
        <v>340</v>
      </c>
      <c r="N64" s="36">
        <v>7560</v>
      </c>
      <c r="O64" s="37">
        <v>0.97059374999999992</v>
      </c>
      <c r="P64" s="74" t="s">
        <v>18</v>
      </c>
      <c r="Q64" s="74" t="b">
        <v>0</v>
      </c>
      <c r="R64" s="92">
        <v>1890</v>
      </c>
      <c r="S64" s="65"/>
    </row>
    <row r="65" spans="1:19" x14ac:dyDescent="0.25">
      <c r="A65" s="27" t="s">
        <v>88</v>
      </c>
      <c r="B65" s="27">
        <v>4</v>
      </c>
      <c r="C65" s="27" t="s">
        <v>15</v>
      </c>
      <c r="D65" s="24" t="s">
        <v>418</v>
      </c>
      <c r="E65" s="26" t="s">
        <v>42</v>
      </c>
      <c r="F65" s="26" t="s">
        <v>384</v>
      </c>
      <c r="G65" s="26" t="s">
        <v>24</v>
      </c>
      <c r="H65" s="26" t="s">
        <v>51</v>
      </c>
      <c r="I65" s="36">
        <v>31252099</v>
      </c>
      <c r="J65" s="36">
        <v>31253989</v>
      </c>
      <c r="K65" s="36">
        <v>31253989</v>
      </c>
      <c r="L65" s="26">
        <v>14.79</v>
      </c>
      <c r="M65" s="26" t="s">
        <v>135</v>
      </c>
      <c r="N65" s="36">
        <v>7560</v>
      </c>
      <c r="O65" s="37">
        <v>0.97059374999999992</v>
      </c>
      <c r="P65" s="74" t="s">
        <v>24</v>
      </c>
      <c r="Q65" s="74" t="b">
        <v>1</v>
      </c>
      <c r="R65" s="92">
        <v>1890</v>
      </c>
      <c r="S65" s="65"/>
    </row>
    <row r="66" spans="1:19" x14ac:dyDescent="0.25">
      <c r="A66" s="27" t="s">
        <v>89</v>
      </c>
      <c r="B66" s="27">
        <v>4</v>
      </c>
      <c r="C66" s="27" t="s">
        <v>15</v>
      </c>
      <c r="D66" s="24" t="s">
        <v>342</v>
      </c>
      <c r="E66" s="26" t="s">
        <v>42</v>
      </c>
      <c r="F66" s="26" t="s">
        <v>413</v>
      </c>
      <c r="G66" s="26" t="s">
        <v>18</v>
      </c>
      <c r="H66" s="26" t="s">
        <v>19</v>
      </c>
      <c r="I66" s="36">
        <v>27482312</v>
      </c>
      <c r="J66" s="36">
        <v>27482312</v>
      </c>
      <c r="K66" s="36">
        <v>27482312</v>
      </c>
      <c r="L66" s="26">
        <v>13.49</v>
      </c>
      <c r="M66" s="26" t="s">
        <v>135</v>
      </c>
      <c r="N66" s="36">
        <v>0</v>
      </c>
      <c r="O66" s="37">
        <v>0</v>
      </c>
      <c r="P66" s="74" t="s">
        <v>18</v>
      </c>
      <c r="Q66" s="74" t="b">
        <v>1</v>
      </c>
      <c r="R66" s="92">
        <v>0</v>
      </c>
      <c r="S66" s="65"/>
    </row>
    <row r="67" spans="1:19" x14ac:dyDescent="0.25">
      <c r="A67" s="27" t="s">
        <v>90</v>
      </c>
      <c r="B67" s="27">
        <v>4</v>
      </c>
      <c r="C67" s="27" t="s">
        <v>15</v>
      </c>
      <c r="D67" s="24" t="s">
        <v>361</v>
      </c>
      <c r="E67" s="26" t="s">
        <v>42</v>
      </c>
      <c r="F67" s="26" t="s">
        <v>363</v>
      </c>
      <c r="G67" s="26" t="s">
        <v>18</v>
      </c>
      <c r="H67" s="26" t="s">
        <v>51</v>
      </c>
      <c r="I67" s="36">
        <v>3583106</v>
      </c>
      <c r="J67" s="36">
        <v>3583106</v>
      </c>
      <c r="K67" s="36">
        <v>3583106</v>
      </c>
      <c r="L67" s="26">
        <v>13.5</v>
      </c>
      <c r="M67" s="26" t="s">
        <v>422</v>
      </c>
      <c r="N67" s="36">
        <v>0</v>
      </c>
      <c r="O67" s="37">
        <v>0</v>
      </c>
      <c r="P67" s="74" t="s">
        <v>18</v>
      </c>
      <c r="Q67" s="74" t="b">
        <v>1</v>
      </c>
      <c r="R67" s="92">
        <v>0</v>
      </c>
      <c r="S67" s="65"/>
    </row>
    <row r="68" spans="1:19" x14ac:dyDescent="0.25">
      <c r="A68" s="27" t="s">
        <v>91</v>
      </c>
      <c r="B68" s="27">
        <v>4</v>
      </c>
      <c r="C68" s="27" t="s">
        <v>15</v>
      </c>
      <c r="D68" s="24" t="s">
        <v>434</v>
      </c>
      <c r="E68" s="26" t="s">
        <v>42</v>
      </c>
      <c r="F68" s="26" t="s">
        <v>378</v>
      </c>
      <c r="G68" s="26" t="s">
        <v>18</v>
      </c>
      <c r="H68" s="26" t="s">
        <v>19</v>
      </c>
      <c r="I68" s="36">
        <v>557093316</v>
      </c>
      <c r="J68" s="36">
        <v>557093316</v>
      </c>
      <c r="K68" s="36">
        <v>557093316</v>
      </c>
      <c r="L68" s="26">
        <v>13.4</v>
      </c>
      <c r="M68" s="26" t="s">
        <v>135</v>
      </c>
      <c r="N68" s="36">
        <v>0</v>
      </c>
      <c r="O68" s="37">
        <v>0</v>
      </c>
      <c r="P68" s="74" t="s">
        <v>18</v>
      </c>
      <c r="Q68" s="74" t="b">
        <v>1</v>
      </c>
      <c r="R68" s="92">
        <v>0</v>
      </c>
      <c r="S68" s="65"/>
    </row>
    <row r="69" spans="1:19" x14ac:dyDescent="0.25">
      <c r="A69" s="27" t="s">
        <v>92</v>
      </c>
      <c r="B69" s="27">
        <v>4</v>
      </c>
      <c r="C69" s="27" t="s">
        <v>15</v>
      </c>
      <c r="D69" s="24" t="s">
        <v>427</v>
      </c>
      <c r="E69" s="26" t="s">
        <v>42</v>
      </c>
      <c r="F69" s="26" t="s">
        <v>363</v>
      </c>
      <c r="G69" s="26" t="s">
        <v>18</v>
      </c>
      <c r="H69" s="26" t="s">
        <v>51</v>
      </c>
      <c r="I69" s="36">
        <v>30829548</v>
      </c>
      <c r="J69" s="36">
        <v>30829548</v>
      </c>
      <c r="K69" s="36">
        <v>0</v>
      </c>
      <c r="L69" s="26">
        <v>12.89</v>
      </c>
      <c r="M69" s="26" t="s">
        <v>135</v>
      </c>
      <c r="N69" s="36">
        <v>0</v>
      </c>
      <c r="O69" s="37">
        <v>0</v>
      </c>
      <c r="P69" s="74" t="s">
        <v>18</v>
      </c>
      <c r="Q69" s="74" t="b">
        <v>1</v>
      </c>
      <c r="R69" s="92">
        <v>0</v>
      </c>
      <c r="S69" s="65"/>
    </row>
    <row r="70" spans="1:19" x14ac:dyDescent="0.25">
      <c r="A70" s="27" t="s">
        <v>93</v>
      </c>
      <c r="B70" s="27">
        <v>4</v>
      </c>
      <c r="C70" s="27" t="s">
        <v>15</v>
      </c>
      <c r="D70" s="24" t="s">
        <v>403</v>
      </c>
      <c r="E70" s="26" t="s">
        <v>35</v>
      </c>
      <c r="F70" s="26" t="s">
        <v>79</v>
      </c>
      <c r="G70" s="26" t="s">
        <v>18</v>
      </c>
      <c r="H70" s="26" t="s">
        <v>19</v>
      </c>
      <c r="I70" s="36">
        <v>29066430</v>
      </c>
      <c r="J70" s="36">
        <v>29066430</v>
      </c>
      <c r="K70" s="36">
        <v>29066430</v>
      </c>
      <c r="L70" s="26">
        <v>12</v>
      </c>
      <c r="M70" s="26" t="s">
        <v>135</v>
      </c>
      <c r="N70" s="36">
        <v>0</v>
      </c>
      <c r="O70" s="37">
        <v>0</v>
      </c>
      <c r="P70" s="74" t="s">
        <v>18</v>
      </c>
      <c r="Q70" s="74" t="b">
        <v>1</v>
      </c>
      <c r="R70" s="92">
        <v>0</v>
      </c>
      <c r="S70" s="65"/>
    </row>
    <row r="71" spans="1:19" x14ac:dyDescent="0.25">
      <c r="A71" s="27" t="s">
        <v>94</v>
      </c>
      <c r="B71" s="27">
        <v>4</v>
      </c>
      <c r="C71" s="27" t="s">
        <v>15</v>
      </c>
      <c r="D71" s="24" t="s">
        <v>95</v>
      </c>
      <c r="E71" s="26" t="s">
        <v>42</v>
      </c>
      <c r="F71" s="26" t="s">
        <v>413</v>
      </c>
      <c r="G71" s="26" t="s">
        <v>18</v>
      </c>
      <c r="H71" s="26" t="s">
        <v>51</v>
      </c>
      <c r="I71" s="36">
        <v>33961612</v>
      </c>
      <c r="J71" s="36">
        <v>33961612</v>
      </c>
      <c r="K71" s="36">
        <v>33961612</v>
      </c>
      <c r="L71" s="26">
        <v>14.89</v>
      </c>
      <c r="M71" s="26" t="s">
        <v>135</v>
      </c>
      <c r="N71" s="36">
        <v>0</v>
      </c>
      <c r="O71" s="37">
        <v>0</v>
      </c>
      <c r="P71" s="74" t="s">
        <v>18</v>
      </c>
      <c r="Q71" s="74" t="b">
        <v>1</v>
      </c>
      <c r="R71" s="92">
        <v>0</v>
      </c>
      <c r="S71" s="65"/>
    </row>
    <row r="72" spans="1:19" x14ac:dyDescent="0.25">
      <c r="A72" s="27" t="s">
        <v>96</v>
      </c>
      <c r="B72" s="27">
        <v>4</v>
      </c>
      <c r="C72" s="27" t="s">
        <v>15</v>
      </c>
      <c r="D72" s="24" t="s">
        <v>362</v>
      </c>
      <c r="E72" s="26" t="s">
        <v>21</v>
      </c>
      <c r="F72" s="26" t="s">
        <v>67</v>
      </c>
      <c r="G72" s="26" t="s">
        <v>18</v>
      </c>
      <c r="H72" s="26" t="s">
        <v>19</v>
      </c>
      <c r="I72" s="36">
        <v>12621047</v>
      </c>
      <c r="J72" s="36">
        <v>12621047</v>
      </c>
      <c r="K72" s="36">
        <v>12621047</v>
      </c>
      <c r="L72" s="26">
        <v>13.59</v>
      </c>
      <c r="M72" s="26" t="s">
        <v>414</v>
      </c>
      <c r="N72" s="36">
        <v>0</v>
      </c>
      <c r="O72" s="37">
        <v>0</v>
      </c>
      <c r="P72" s="74" t="s">
        <v>18</v>
      </c>
      <c r="Q72" s="74" t="b">
        <v>1</v>
      </c>
      <c r="R72" s="92">
        <v>0</v>
      </c>
      <c r="S72" s="65"/>
    </row>
    <row r="73" spans="1:19" x14ac:dyDescent="0.25">
      <c r="A73" s="27" t="s">
        <v>97</v>
      </c>
      <c r="B73" s="27">
        <v>0</v>
      </c>
      <c r="C73" s="27" t="s">
        <v>15</v>
      </c>
      <c r="D73" s="24" t="s">
        <v>135</v>
      </c>
      <c r="E73" s="26" t="s">
        <v>135</v>
      </c>
      <c r="F73" s="26" t="s">
        <v>135</v>
      </c>
      <c r="G73" s="26" t="s">
        <v>18</v>
      </c>
      <c r="H73" s="26"/>
      <c r="I73" s="36">
        <v>12621047</v>
      </c>
      <c r="J73" s="36">
        <v>12621047</v>
      </c>
      <c r="K73" s="36">
        <v>0</v>
      </c>
      <c r="L73" s="26">
        <v>17.23</v>
      </c>
      <c r="M73" s="26" t="s">
        <v>135</v>
      </c>
      <c r="N73" s="36">
        <v>0</v>
      </c>
      <c r="O73" s="37">
        <v>0</v>
      </c>
      <c r="P73" s="74" t="s">
        <v>18</v>
      </c>
      <c r="Q73" s="74" t="b">
        <v>1</v>
      </c>
      <c r="R73" s="92">
        <v>0</v>
      </c>
      <c r="S73" s="65"/>
    </row>
    <row r="74" spans="1:19" x14ac:dyDescent="0.25">
      <c r="A74" s="27" t="s">
        <v>98</v>
      </c>
      <c r="B74" s="27">
        <v>4</v>
      </c>
      <c r="C74" s="27" t="s">
        <v>15</v>
      </c>
      <c r="D74" s="24" t="s">
        <v>381</v>
      </c>
      <c r="E74" s="26" t="s">
        <v>21</v>
      </c>
      <c r="F74" s="26" t="s">
        <v>378</v>
      </c>
      <c r="G74" s="26" t="s">
        <v>18</v>
      </c>
      <c r="H74" s="26" t="s">
        <v>19</v>
      </c>
      <c r="I74" s="36">
        <v>37393887</v>
      </c>
      <c r="J74" s="36">
        <v>37393887</v>
      </c>
      <c r="K74" s="36">
        <v>0</v>
      </c>
      <c r="L74" s="26">
        <v>12.3</v>
      </c>
      <c r="M74" s="26" t="s">
        <v>340</v>
      </c>
      <c r="N74" s="36">
        <v>0</v>
      </c>
      <c r="O74" s="37">
        <v>0</v>
      </c>
      <c r="P74" s="74" t="s">
        <v>18</v>
      </c>
      <c r="Q74" s="74" t="b">
        <v>1</v>
      </c>
      <c r="R74" s="92">
        <v>0</v>
      </c>
      <c r="S74" s="65"/>
    </row>
    <row r="75" spans="1:19" x14ac:dyDescent="0.25">
      <c r="A75" s="27" t="s">
        <v>123</v>
      </c>
      <c r="B75" s="27">
        <v>0</v>
      </c>
      <c r="C75" s="27" t="s">
        <v>15</v>
      </c>
      <c r="D75" s="24" t="s">
        <v>135</v>
      </c>
      <c r="E75" s="26" t="s">
        <v>135</v>
      </c>
      <c r="F75" s="26" t="s">
        <v>135</v>
      </c>
      <c r="G75" s="26" t="s">
        <v>18</v>
      </c>
      <c r="H75" s="26"/>
      <c r="I75" s="36">
        <v>37393887</v>
      </c>
      <c r="J75" s="36">
        <v>37393887</v>
      </c>
      <c r="K75" s="36">
        <v>0</v>
      </c>
      <c r="L75" s="26">
        <v>0</v>
      </c>
      <c r="M75" s="26" t="s">
        <v>135</v>
      </c>
      <c r="N75" s="36">
        <v>0</v>
      </c>
      <c r="O75" s="37">
        <v>0</v>
      </c>
      <c r="P75" s="74" t="s">
        <v>18</v>
      </c>
      <c r="Q75" s="74" t="b">
        <v>1</v>
      </c>
      <c r="R75" s="92">
        <v>0</v>
      </c>
      <c r="S75" s="65"/>
    </row>
    <row r="76" spans="1:19" x14ac:dyDescent="0.25">
      <c r="A76" s="27" t="s">
        <v>99</v>
      </c>
      <c r="B76" s="27">
        <v>4</v>
      </c>
      <c r="C76" s="27" t="s">
        <v>15</v>
      </c>
      <c r="D76" s="24" t="s">
        <v>374</v>
      </c>
      <c r="E76" s="26" t="s">
        <v>42</v>
      </c>
      <c r="F76" s="26" t="s">
        <v>413</v>
      </c>
      <c r="G76" s="26" t="s">
        <v>18</v>
      </c>
      <c r="H76" s="26" t="s">
        <v>19</v>
      </c>
      <c r="I76" s="36">
        <v>537975432</v>
      </c>
      <c r="J76" s="36">
        <v>537975432</v>
      </c>
      <c r="K76" s="36">
        <v>0</v>
      </c>
      <c r="L76" s="26">
        <v>38.36</v>
      </c>
      <c r="M76" s="26" t="s">
        <v>135</v>
      </c>
      <c r="N76" s="36">
        <v>0</v>
      </c>
      <c r="O76" s="37">
        <v>0</v>
      </c>
      <c r="P76" s="74" t="s">
        <v>18</v>
      </c>
      <c r="Q76" s="74" t="b">
        <v>1</v>
      </c>
      <c r="R76" s="92">
        <v>0</v>
      </c>
      <c r="S76" s="65"/>
    </row>
    <row r="77" spans="1:19" x14ac:dyDescent="0.25">
      <c r="A77" s="27" t="s">
        <v>100</v>
      </c>
      <c r="B77" s="27">
        <v>8</v>
      </c>
      <c r="C77" s="27" t="s">
        <v>15</v>
      </c>
      <c r="D77" s="24" t="s">
        <v>423</v>
      </c>
      <c r="E77" s="26" t="s">
        <v>21</v>
      </c>
      <c r="F77" s="26" t="s">
        <v>425</v>
      </c>
      <c r="G77" s="26" t="s">
        <v>18</v>
      </c>
      <c r="H77" s="26" t="s">
        <v>19</v>
      </c>
      <c r="I77" s="36">
        <v>29420905</v>
      </c>
      <c r="J77" s="36">
        <v>29420905</v>
      </c>
      <c r="K77" s="36">
        <v>29420905</v>
      </c>
      <c r="L77" s="26">
        <v>12.89</v>
      </c>
      <c r="M77" s="26" t="s">
        <v>415</v>
      </c>
      <c r="N77" s="36">
        <v>0</v>
      </c>
      <c r="O77" s="37">
        <v>0</v>
      </c>
      <c r="P77" s="74" t="s">
        <v>18</v>
      </c>
      <c r="Q77" s="74" t="b">
        <v>1</v>
      </c>
      <c r="R77" s="92">
        <v>0</v>
      </c>
      <c r="S77" s="65"/>
    </row>
    <row r="78" spans="1:19" x14ac:dyDescent="0.25">
      <c r="A78" s="27" t="s">
        <v>101</v>
      </c>
      <c r="B78" s="27">
        <v>32</v>
      </c>
      <c r="C78" s="27" t="s">
        <v>15</v>
      </c>
      <c r="D78" s="24" t="s">
        <v>102</v>
      </c>
      <c r="E78" s="26" t="s">
        <v>21</v>
      </c>
      <c r="F78" s="26" t="s">
        <v>79</v>
      </c>
      <c r="G78" s="26" t="s">
        <v>24</v>
      </c>
      <c r="H78" s="26" t="s">
        <v>19</v>
      </c>
      <c r="I78" s="36">
        <v>42066020</v>
      </c>
      <c r="J78" s="36">
        <v>42066574</v>
      </c>
      <c r="K78" s="36">
        <v>42066574</v>
      </c>
      <c r="L78" s="26">
        <v>41.25</v>
      </c>
      <c r="M78" s="26" t="s">
        <v>416</v>
      </c>
      <c r="N78" s="36">
        <v>17728</v>
      </c>
      <c r="O78" s="37">
        <v>0.7934895833333333</v>
      </c>
      <c r="P78" s="74" t="s">
        <v>18</v>
      </c>
      <c r="Q78" s="74" t="b">
        <v>0</v>
      </c>
      <c r="R78" s="92">
        <v>554</v>
      </c>
      <c r="S78" s="65"/>
    </row>
    <row r="79" spans="1:19" x14ac:dyDescent="0.25">
      <c r="A79" s="27" t="s">
        <v>103</v>
      </c>
      <c r="B79" s="27">
        <v>8</v>
      </c>
      <c r="C79" s="27" t="s">
        <v>15</v>
      </c>
      <c r="D79" s="24" t="s">
        <v>104</v>
      </c>
      <c r="E79" s="26" t="s">
        <v>387</v>
      </c>
      <c r="F79" s="26" t="s">
        <v>105</v>
      </c>
      <c r="G79" s="26" t="s">
        <v>18</v>
      </c>
      <c r="H79" s="26" t="s">
        <v>19</v>
      </c>
      <c r="I79" s="36">
        <v>7372482</v>
      </c>
      <c r="J79" s="36">
        <v>7372769</v>
      </c>
      <c r="K79" s="36">
        <v>0</v>
      </c>
      <c r="L79" s="26">
        <v>14.1</v>
      </c>
      <c r="M79" s="26" t="s">
        <v>135</v>
      </c>
      <c r="N79" s="36">
        <v>2296</v>
      </c>
      <c r="O79" s="37">
        <v>0.14051041666666667</v>
      </c>
      <c r="P79" s="74" t="s">
        <v>18</v>
      </c>
      <c r="Q79" s="74" t="b">
        <v>1</v>
      </c>
      <c r="R79" s="92">
        <v>287</v>
      </c>
      <c r="S79" s="65"/>
    </row>
  </sheetData>
  <conditionalFormatting sqref="G4:G79">
    <cfRule type="cellIs" dxfId="191" priority="2" operator="equal">
      <formula>"Down"</formula>
    </cfRule>
  </conditionalFormatting>
  <conditionalFormatting sqref="O4:O79">
    <cfRule type="cellIs" dxfId="190" priority="1" operator="lessThan">
      <formula>0.9</formula>
    </cfRule>
    <cfRule type="cellIs" dxfId="189" priority="3" operator="greaterThanOrEqual">
      <formula>0.95</formula>
    </cfRule>
  </conditionalFormatting>
  <pageMargins left="0.5" right="0.5" top="0.25" bottom="0.28000000000000003" header="0.25" footer="0.25"/>
  <pageSetup scale="50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J78"/>
  <sheetViews>
    <sheetView topLeftCell="A7" workbookViewId="0">
      <selection activeCell="A3" sqref="A3:J77"/>
    </sheetView>
  </sheetViews>
  <sheetFormatPr defaultRowHeight="15" x14ac:dyDescent="0.25"/>
  <cols>
    <col min="1" max="2" width="11" customWidth="1"/>
    <col min="3" max="3" width="15" bestFit="1" customWidth="1"/>
    <col min="4" max="9" width="11" customWidth="1"/>
    <col min="10" max="10" width="12" customWidth="1"/>
  </cols>
  <sheetData>
    <row r="3" spans="1:10" x14ac:dyDescent="0.25">
      <c r="A3" s="99" t="s">
        <v>217</v>
      </c>
      <c r="B3" s="99" t="s">
        <v>218</v>
      </c>
      <c r="C3" s="99" t="s">
        <v>219</v>
      </c>
      <c r="D3" s="99" t="s">
        <v>220</v>
      </c>
      <c r="E3" s="99" t="s">
        <v>221</v>
      </c>
      <c r="F3" s="99" t="s">
        <v>222</v>
      </c>
      <c r="G3" s="99" t="s">
        <v>223</v>
      </c>
      <c r="H3" s="99" t="s">
        <v>224</v>
      </c>
      <c r="I3" s="99" t="s">
        <v>225</v>
      </c>
      <c r="J3" s="99" t="s">
        <v>226</v>
      </c>
    </row>
    <row r="4" spans="1:10" x14ac:dyDescent="0.25">
      <c r="A4">
        <v>1</v>
      </c>
      <c r="B4" t="s">
        <v>169</v>
      </c>
      <c r="C4" t="s">
        <v>404</v>
      </c>
      <c r="D4" t="s">
        <v>174</v>
      </c>
      <c r="E4" t="s">
        <v>35</v>
      </c>
      <c r="F4" t="s">
        <v>339</v>
      </c>
      <c r="G4" t="s">
        <v>160</v>
      </c>
      <c r="H4" t="s">
        <v>170</v>
      </c>
      <c r="I4" t="s">
        <v>175</v>
      </c>
    </row>
    <row r="5" spans="1:10" x14ac:dyDescent="0.25">
      <c r="B5" t="s">
        <v>171</v>
      </c>
      <c r="E5" t="s">
        <v>21</v>
      </c>
      <c r="F5" t="s">
        <v>22</v>
      </c>
      <c r="G5" t="s">
        <v>160</v>
      </c>
      <c r="H5" t="s">
        <v>170</v>
      </c>
    </row>
    <row r="6" spans="1:10" x14ac:dyDescent="0.25">
      <c r="A6">
        <v>2</v>
      </c>
      <c r="B6" t="s">
        <v>169</v>
      </c>
      <c r="C6" t="s">
        <v>115</v>
      </c>
      <c r="D6" t="s">
        <v>173</v>
      </c>
      <c r="E6" t="s">
        <v>116</v>
      </c>
      <c r="F6" t="s">
        <v>117</v>
      </c>
      <c r="G6" t="s">
        <v>24</v>
      </c>
      <c r="H6" t="s">
        <v>170</v>
      </c>
      <c r="I6" t="s">
        <v>447</v>
      </c>
    </row>
    <row r="7" spans="1:10" x14ac:dyDescent="0.25">
      <c r="B7" t="s">
        <v>171</v>
      </c>
      <c r="C7" t="s">
        <v>390</v>
      </c>
      <c r="D7" t="s">
        <v>391</v>
      </c>
      <c r="E7" t="s">
        <v>35</v>
      </c>
      <c r="F7" t="s">
        <v>339</v>
      </c>
      <c r="G7" t="s">
        <v>160</v>
      </c>
      <c r="H7" t="s">
        <v>170</v>
      </c>
      <c r="I7" t="s">
        <v>175</v>
      </c>
    </row>
    <row r="8" spans="1:10" x14ac:dyDescent="0.25">
      <c r="A8">
        <v>3</v>
      </c>
      <c r="B8" t="s">
        <v>169</v>
      </c>
      <c r="C8" t="s">
        <v>158</v>
      </c>
      <c r="D8" t="s">
        <v>173</v>
      </c>
      <c r="E8" t="s">
        <v>445</v>
      </c>
      <c r="F8" t="s">
        <v>117</v>
      </c>
      <c r="G8" t="s">
        <v>24</v>
      </c>
      <c r="H8" t="s">
        <v>170</v>
      </c>
      <c r="I8" t="s">
        <v>446</v>
      </c>
    </row>
    <row r="9" spans="1:10" x14ac:dyDescent="0.25">
      <c r="B9" t="s">
        <v>171</v>
      </c>
      <c r="C9" t="s">
        <v>167</v>
      </c>
      <c r="D9" t="s">
        <v>172</v>
      </c>
      <c r="E9" t="s">
        <v>21</v>
      </c>
      <c r="F9" t="s">
        <v>17</v>
      </c>
      <c r="G9" t="s">
        <v>24</v>
      </c>
      <c r="H9" t="s">
        <v>170</v>
      </c>
      <c r="J9" t="s">
        <v>444</v>
      </c>
    </row>
    <row r="10" spans="1:10" x14ac:dyDescent="0.25">
      <c r="A10">
        <v>4</v>
      </c>
      <c r="B10" t="s">
        <v>169</v>
      </c>
      <c r="C10" t="s">
        <v>345</v>
      </c>
      <c r="D10" t="s">
        <v>173</v>
      </c>
      <c r="E10" t="s">
        <v>116</v>
      </c>
      <c r="F10" t="s">
        <v>117</v>
      </c>
      <c r="G10" t="s">
        <v>24</v>
      </c>
      <c r="H10" t="s">
        <v>170</v>
      </c>
      <c r="I10" t="s">
        <v>447</v>
      </c>
    </row>
    <row r="11" spans="1:10" x14ac:dyDescent="0.25">
      <c r="B11" t="s">
        <v>171</v>
      </c>
      <c r="C11" t="s">
        <v>346</v>
      </c>
      <c r="D11" t="s">
        <v>177</v>
      </c>
      <c r="E11" t="s">
        <v>465</v>
      </c>
      <c r="F11" t="s">
        <v>339</v>
      </c>
      <c r="G11" t="s">
        <v>24</v>
      </c>
      <c r="H11" t="s">
        <v>170</v>
      </c>
      <c r="I11" t="s">
        <v>466</v>
      </c>
    </row>
    <row r="12" spans="1:10" x14ac:dyDescent="0.25">
      <c r="A12">
        <v>5</v>
      </c>
      <c r="B12" t="s">
        <v>169</v>
      </c>
      <c r="C12" t="s">
        <v>385</v>
      </c>
      <c r="D12" t="s">
        <v>173</v>
      </c>
      <c r="E12" t="s">
        <v>116</v>
      </c>
      <c r="F12" t="s">
        <v>117</v>
      </c>
      <c r="G12" t="s">
        <v>24</v>
      </c>
      <c r="H12" t="s">
        <v>170</v>
      </c>
      <c r="I12" t="s">
        <v>447</v>
      </c>
    </row>
    <row r="13" spans="1:10" x14ac:dyDescent="0.25">
      <c r="B13" t="s">
        <v>171</v>
      </c>
      <c r="C13" t="s">
        <v>341</v>
      </c>
      <c r="D13" t="s">
        <v>187</v>
      </c>
      <c r="E13" t="s">
        <v>465</v>
      </c>
      <c r="F13" t="s">
        <v>339</v>
      </c>
      <c r="G13" t="s">
        <v>24</v>
      </c>
      <c r="H13" t="s">
        <v>170</v>
      </c>
      <c r="I13" t="s">
        <v>466</v>
      </c>
    </row>
    <row r="14" spans="1:10" x14ac:dyDescent="0.25">
      <c r="A14">
        <v>6</v>
      </c>
      <c r="B14" t="s">
        <v>169</v>
      </c>
      <c r="C14" t="s">
        <v>455</v>
      </c>
      <c r="D14" t="s">
        <v>173</v>
      </c>
      <c r="E14" t="s">
        <v>116</v>
      </c>
      <c r="F14" t="s">
        <v>117</v>
      </c>
      <c r="G14" t="s">
        <v>160</v>
      </c>
      <c r="H14" t="s">
        <v>161</v>
      </c>
      <c r="I14" t="s">
        <v>447</v>
      </c>
    </row>
    <row r="15" spans="1:10" x14ac:dyDescent="0.25">
      <c r="B15" t="s">
        <v>171</v>
      </c>
      <c r="C15" t="s">
        <v>375</v>
      </c>
      <c r="D15" t="s">
        <v>174</v>
      </c>
      <c r="E15" t="s">
        <v>35</v>
      </c>
      <c r="F15" t="s">
        <v>339</v>
      </c>
      <c r="G15" t="s">
        <v>24</v>
      </c>
      <c r="H15" t="s">
        <v>180</v>
      </c>
      <c r="I15" t="s">
        <v>175</v>
      </c>
    </row>
    <row r="16" spans="1:10" x14ac:dyDescent="0.25">
      <c r="A16">
        <v>7</v>
      </c>
      <c r="B16" t="s">
        <v>169</v>
      </c>
      <c r="C16" t="s">
        <v>371</v>
      </c>
      <c r="D16" t="s">
        <v>173</v>
      </c>
      <c r="E16" t="s">
        <v>116</v>
      </c>
      <c r="F16" t="s">
        <v>117</v>
      </c>
      <c r="G16" t="s">
        <v>160</v>
      </c>
      <c r="H16" t="s">
        <v>170</v>
      </c>
      <c r="I16" t="s">
        <v>447</v>
      </c>
    </row>
    <row r="17" spans="1:10" x14ac:dyDescent="0.25">
      <c r="B17" t="s">
        <v>171</v>
      </c>
      <c r="C17" t="s">
        <v>38</v>
      </c>
      <c r="D17" t="s">
        <v>182</v>
      </c>
      <c r="E17" t="s">
        <v>42</v>
      </c>
      <c r="F17" t="s">
        <v>17</v>
      </c>
      <c r="G17" t="s">
        <v>160</v>
      </c>
      <c r="H17" t="s">
        <v>180</v>
      </c>
      <c r="I17" t="s">
        <v>184</v>
      </c>
      <c r="J17" t="s">
        <v>409</v>
      </c>
    </row>
    <row r="18" spans="1:10" x14ac:dyDescent="0.25">
      <c r="A18">
        <v>8</v>
      </c>
      <c r="B18" t="s">
        <v>169</v>
      </c>
      <c r="C18" t="s">
        <v>40</v>
      </c>
      <c r="D18" t="s">
        <v>172</v>
      </c>
      <c r="E18" t="s">
        <v>21</v>
      </c>
      <c r="F18" t="s">
        <v>17</v>
      </c>
      <c r="G18" t="s">
        <v>160</v>
      </c>
      <c r="H18" t="s">
        <v>170</v>
      </c>
      <c r="J18" t="s">
        <v>408</v>
      </c>
    </row>
    <row r="19" spans="1:10" x14ac:dyDescent="0.25">
      <c r="B19" t="s">
        <v>171</v>
      </c>
      <c r="C19" t="s">
        <v>392</v>
      </c>
      <c r="D19" t="s">
        <v>393</v>
      </c>
      <c r="E19" t="s">
        <v>35</v>
      </c>
      <c r="F19" t="s">
        <v>339</v>
      </c>
      <c r="G19" t="s">
        <v>160</v>
      </c>
      <c r="H19" t="s">
        <v>180</v>
      </c>
      <c r="I19" t="s">
        <v>175</v>
      </c>
    </row>
    <row r="20" spans="1:10" x14ac:dyDescent="0.25">
      <c r="A20">
        <v>9</v>
      </c>
      <c r="B20" t="s">
        <v>169</v>
      </c>
      <c r="C20" t="s">
        <v>459</v>
      </c>
      <c r="D20" t="s">
        <v>185</v>
      </c>
      <c r="E20" t="s">
        <v>21</v>
      </c>
      <c r="F20" t="s">
        <v>17</v>
      </c>
      <c r="G20" t="s">
        <v>24</v>
      </c>
      <c r="H20" t="s">
        <v>180</v>
      </c>
      <c r="J20" t="s">
        <v>468</v>
      </c>
    </row>
    <row r="21" spans="1:10" x14ac:dyDescent="0.25">
      <c r="B21" t="s">
        <v>171</v>
      </c>
      <c r="C21" t="s">
        <v>376</v>
      </c>
      <c r="D21" t="s">
        <v>182</v>
      </c>
      <c r="E21" t="s">
        <v>21</v>
      </c>
      <c r="F21" t="s">
        <v>17</v>
      </c>
      <c r="G21" t="s">
        <v>160</v>
      </c>
      <c r="H21" t="s">
        <v>180</v>
      </c>
      <c r="J21" t="s">
        <v>377</v>
      </c>
    </row>
    <row r="22" spans="1:10" x14ac:dyDescent="0.25">
      <c r="A22">
        <v>10</v>
      </c>
      <c r="B22" t="s">
        <v>169</v>
      </c>
      <c r="C22" t="s">
        <v>439</v>
      </c>
      <c r="D22" t="s">
        <v>176</v>
      </c>
      <c r="G22" t="s">
        <v>160</v>
      </c>
      <c r="H22" t="s">
        <v>170</v>
      </c>
    </row>
    <row r="23" spans="1:10" x14ac:dyDescent="0.25">
      <c r="B23" t="s">
        <v>171</v>
      </c>
      <c r="C23" t="s">
        <v>419</v>
      </c>
      <c r="D23" t="s">
        <v>172</v>
      </c>
      <c r="E23" t="s">
        <v>21</v>
      </c>
      <c r="F23" t="s">
        <v>17</v>
      </c>
      <c r="G23" t="s">
        <v>160</v>
      </c>
      <c r="H23" t="s">
        <v>186</v>
      </c>
      <c r="J23" t="s">
        <v>430</v>
      </c>
    </row>
    <row r="24" spans="1:10" x14ac:dyDescent="0.25">
      <c r="A24">
        <v>11</v>
      </c>
      <c r="B24" t="s">
        <v>169</v>
      </c>
      <c r="C24" t="s">
        <v>433</v>
      </c>
      <c r="D24" t="s">
        <v>187</v>
      </c>
      <c r="G24" t="s">
        <v>160</v>
      </c>
      <c r="H24" t="s">
        <v>180</v>
      </c>
    </row>
    <row r="25" spans="1:10" x14ac:dyDescent="0.25">
      <c r="B25" t="s">
        <v>171</v>
      </c>
      <c r="C25" t="s">
        <v>343</v>
      </c>
      <c r="D25" t="s">
        <v>172</v>
      </c>
      <c r="E25" t="s">
        <v>21</v>
      </c>
      <c r="F25" t="s">
        <v>17</v>
      </c>
      <c r="G25" t="s">
        <v>160</v>
      </c>
      <c r="H25" t="s">
        <v>180</v>
      </c>
      <c r="J25" t="s">
        <v>430</v>
      </c>
    </row>
    <row r="26" spans="1:10" x14ac:dyDescent="0.25">
      <c r="A26">
        <v>12</v>
      </c>
      <c r="B26" t="s">
        <v>169</v>
      </c>
      <c r="C26" t="s">
        <v>366</v>
      </c>
      <c r="D26" t="s">
        <v>176</v>
      </c>
      <c r="E26" t="s">
        <v>35</v>
      </c>
      <c r="F26" t="s">
        <v>425</v>
      </c>
      <c r="G26" t="s">
        <v>160</v>
      </c>
      <c r="I26" t="s">
        <v>175</v>
      </c>
    </row>
    <row r="27" spans="1:10" x14ac:dyDescent="0.25">
      <c r="B27" t="s">
        <v>171</v>
      </c>
      <c r="C27" t="s">
        <v>59</v>
      </c>
      <c r="D27" t="s">
        <v>172</v>
      </c>
      <c r="E27" t="s">
        <v>21</v>
      </c>
      <c r="F27" t="s">
        <v>22</v>
      </c>
      <c r="G27" t="s">
        <v>24</v>
      </c>
      <c r="H27" t="s">
        <v>180</v>
      </c>
      <c r="J27" t="s">
        <v>443</v>
      </c>
    </row>
    <row r="28" spans="1:10" x14ac:dyDescent="0.25">
      <c r="A28">
        <v>13</v>
      </c>
      <c r="B28" t="s">
        <v>169</v>
      </c>
      <c r="C28" t="s">
        <v>394</v>
      </c>
      <c r="D28" t="s">
        <v>395</v>
      </c>
      <c r="E28" t="s">
        <v>35</v>
      </c>
      <c r="F28" t="s">
        <v>339</v>
      </c>
      <c r="G28" t="s">
        <v>160</v>
      </c>
      <c r="H28" t="s">
        <v>180</v>
      </c>
      <c r="I28" t="s">
        <v>189</v>
      </c>
    </row>
    <row r="29" spans="1:10" x14ac:dyDescent="0.25">
      <c r="A29">
        <v>13</v>
      </c>
      <c r="B29" t="s">
        <v>171</v>
      </c>
      <c r="C29" t="s">
        <v>53</v>
      </c>
      <c r="D29" t="s">
        <v>172</v>
      </c>
      <c r="E29" t="s">
        <v>21</v>
      </c>
      <c r="F29" t="s">
        <v>22</v>
      </c>
      <c r="G29" t="s">
        <v>24</v>
      </c>
      <c r="H29" t="s">
        <v>180</v>
      </c>
      <c r="J29" t="s">
        <v>443</v>
      </c>
    </row>
    <row r="30" spans="1:10" x14ac:dyDescent="0.25">
      <c r="A30">
        <v>14</v>
      </c>
      <c r="B30" t="s">
        <v>169</v>
      </c>
      <c r="H30" t="s">
        <v>180</v>
      </c>
      <c r="I30" t="s">
        <v>189</v>
      </c>
    </row>
    <row r="31" spans="1:10" x14ac:dyDescent="0.25">
      <c r="A31">
        <v>14</v>
      </c>
      <c r="B31" t="s">
        <v>171</v>
      </c>
      <c r="C31" t="s">
        <v>401</v>
      </c>
      <c r="D31" t="s">
        <v>215</v>
      </c>
      <c r="E31" t="s">
        <v>450</v>
      </c>
      <c r="F31" t="s">
        <v>339</v>
      </c>
      <c r="G31" t="s">
        <v>160</v>
      </c>
      <c r="H31" t="s">
        <v>180</v>
      </c>
      <c r="I31" t="s">
        <v>449</v>
      </c>
      <c r="J31" t="s">
        <v>386</v>
      </c>
    </row>
    <row r="32" spans="1:10" x14ac:dyDescent="0.25">
      <c r="A32">
        <v>15</v>
      </c>
      <c r="B32" t="s">
        <v>169</v>
      </c>
      <c r="C32" t="s">
        <v>402</v>
      </c>
      <c r="D32" t="s">
        <v>177</v>
      </c>
      <c r="E32" t="s">
        <v>35</v>
      </c>
      <c r="F32" t="s">
        <v>339</v>
      </c>
      <c r="G32" t="s">
        <v>24</v>
      </c>
      <c r="H32" t="s">
        <v>190</v>
      </c>
      <c r="I32" t="s">
        <v>175</v>
      </c>
    </row>
    <row r="33" spans="1:10" x14ac:dyDescent="0.25">
      <c r="A33">
        <v>15</v>
      </c>
      <c r="B33" t="s">
        <v>171</v>
      </c>
      <c r="D33" t="s">
        <v>199</v>
      </c>
      <c r="E33" t="s">
        <v>31</v>
      </c>
      <c r="F33" t="s">
        <v>17</v>
      </c>
      <c r="G33" t="s">
        <v>160</v>
      </c>
      <c r="H33" t="s">
        <v>191</v>
      </c>
      <c r="I33" t="s">
        <v>200</v>
      </c>
    </row>
    <row r="34" spans="1:10" x14ac:dyDescent="0.25">
      <c r="A34">
        <v>16</v>
      </c>
      <c r="B34" t="s">
        <v>169</v>
      </c>
      <c r="H34" t="s">
        <v>180</v>
      </c>
    </row>
    <row r="35" spans="1:10" x14ac:dyDescent="0.25">
      <c r="B35" t="s">
        <v>171</v>
      </c>
      <c r="C35" t="s">
        <v>344</v>
      </c>
      <c r="D35" t="s">
        <v>172</v>
      </c>
      <c r="E35" t="s">
        <v>21</v>
      </c>
      <c r="F35" t="s">
        <v>22</v>
      </c>
      <c r="G35" t="s">
        <v>160</v>
      </c>
      <c r="H35" t="s">
        <v>180</v>
      </c>
      <c r="J35" t="s">
        <v>408</v>
      </c>
    </row>
    <row r="36" spans="1:10" x14ac:dyDescent="0.25">
      <c r="A36">
        <v>17</v>
      </c>
      <c r="B36" t="s">
        <v>169</v>
      </c>
      <c r="H36" t="s">
        <v>180</v>
      </c>
    </row>
    <row r="37" spans="1:10" x14ac:dyDescent="0.25">
      <c r="B37" t="s">
        <v>171</v>
      </c>
      <c r="C37" t="s">
        <v>417</v>
      </c>
      <c r="D37" t="s">
        <v>172</v>
      </c>
      <c r="E37" t="s">
        <v>21</v>
      </c>
      <c r="F37" t="s">
        <v>22</v>
      </c>
      <c r="G37" t="s">
        <v>160</v>
      </c>
      <c r="H37" t="s">
        <v>180</v>
      </c>
    </row>
    <row r="38" spans="1:10" x14ac:dyDescent="0.25">
      <c r="A38">
        <v>18</v>
      </c>
      <c r="B38" t="s">
        <v>169</v>
      </c>
      <c r="H38" t="s">
        <v>190</v>
      </c>
    </row>
    <row r="39" spans="1:10" x14ac:dyDescent="0.25">
      <c r="B39" t="s">
        <v>171</v>
      </c>
      <c r="C39" t="s">
        <v>16</v>
      </c>
      <c r="D39" t="s">
        <v>420</v>
      </c>
      <c r="E39" t="s">
        <v>227</v>
      </c>
      <c r="F39" t="s">
        <v>67</v>
      </c>
      <c r="G39" t="s">
        <v>24</v>
      </c>
      <c r="H39" t="s">
        <v>180</v>
      </c>
      <c r="I39" t="s">
        <v>228</v>
      </c>
      <c r="J39" t="s">
        <v>469</v>
      </c>
    </row>
    <row r="40" spans="1:10" x14ac:dyDescent="0.25">
      <c r="A40">
        <v>19</v>
      </c>
      <c r="B40" t="s">
        <v>169</v>
      </c>
      <c r="C40" t="s">
        <v>337</v>
      </c>
      <c r="D40" t="s">
        <v>195</v>
      </c>
      <c r="E40" t="s">
        <v>42</v>
      </c>
      <c r="F40" t="s">
        <v>383</v>
      </c>
      <c r="G40" t="s">
        <v>160</v>
      </c>
      <c r="H40" t="s">
        <v>190</v>
      </c>
    </row>
    <row r="41" spans="1:10" x14ac:dyDescent="0.25">
      <c r="B41" t="s">
        <v>171</v>
      </c>
      <c r="C41" t="s">
        <v>440</v>
      </c>
      <c r="D41" t="s">
        <v>178</v>
      </c>
      <c r="E41" t="s">
        <v>227</v>
      </c>
      <c r="F41" t="s">
        <v>67</v>
      </c>
      <c r="G41" t="s">
        <v>24</v>
      </c>
      <c r="H41" t="s">
        <v>180</v>
      </c>
      <c r="I41" t="s">
        <v>228</v>
      </c>
    </row>
    <row r="42" spans="1:10" x14ac:dyDescent="0.25">
      <c r="A42">
        <v>20</v>
      </c>
      <c r="B42" t="s">
        <v>169</v>
      </c>
      <c r="H42" t="s">
        <v>190</v>
      </c>
    </row>
    <row r="43" spans="1:10" x14ac:dyDescent="0.25">
      <c r="B43" t="s">
        <v>171</v>
      </c>
      <c r="C43" t="s">
        <v>437</v>
      </c>
      <c r="D43" t="s">
        <v>193</v>
      </c>
      <c r="E43" t="s">
        <v>64</v>
      </c>
      <c r="F43" t="s">
        <v>67</v>
      </c>
      <c r="G43" t="s">
        <v>24</v>
      </c>
      <c r="H43" t="s">
        <v>186</v>
      </c>
      <c r="I43" t="s">
        <v>194</v>
      </c>
    </row>
    <row r="44" spans="1:10" x14ac:dyDescent="0.25">
      <c r="A44">
        <v>21</v>
      </c>
      <c r="B44" t="s">
        <v>169</v>
      </c>
      <c r="H44" t="s">
        <v>180</v>
      </c>
      <c r="I44" t="s">
        <v>197</v>
      </c>
    </row>
    <row r="45" spans="1:10" x14ac:dyDescent="0.25">
      <c r="B45" t="s">
        <v>171</v>
      </c>
      <c r="C45" t="s">
        <v>452</v>
      </c>
      <c r="D45" t="s">
        <v>273</v>
      </c>
      <c r="E45" t="s">
        <v>21</v>
      </c>
      <c r="F45" t="s">
        <v>67</v>
      </c>
      <c r="G45" t="s">
        <v>160</v>
      </c>
      <c r="H45" t="s">
        <v>180</v>
      </c>
    </row>
    <row r="46" spans="1:10" x14ac:dyDescent="0.25">
      <c r="A46">
        <v>22</v>
      </c>
      <c r="B46" t="s">
        <v>169</v>
      </c>
      <c r="H46" t="s">
        <v>190</v>
      </c>
    </row>
    <row r="47" spans="1:10" x14ac:dyDescent="0.25">
      <c r="B47" t="s">
        <v>171</v>
      </c>
      <c r="C47" t="s">
        <v>74</v>
      </c>
      <c r="D47" t="s">
        <v>198</v>
      </c>
      <c r="E47" t="s">
        <v>35</v>
      </c>
      <c r="F47" t="s">
        <v>79</v>
      </c>
      <c r="G47" t="s">
        <v>160</v>
      </c>
      <c r="H47" t="s">
        <v>186</v>
      </c>
      <c r="I47" t="s">
        <v>175</v>
      </c>
    </row>
    <row r="48" spans="1:10" x14ac:dyDescent="0.25">
      <c r="A48">
        <v>23</v>
      </c>
      <c r="B48" t="s">
        <v>169</v>
      </c>
      <c r="C48" t="s">
        <v>164</v>
      </c>
      <c r="D48" t="s">
        <v>198</v>
      </c>
      <c r="E48" t="s">
        <v>42</v>
      </c>
      <c r="F48" t="s">
        <v>363</v>
      </c>
      <c r="G48" t="s">
        <v>160</v>
      </c>
      <c r="H48" t="s">
        <v>190</v>
      </c>
    </row>
    <row r="49" spans="1:10" x14ac:dyDescent="0.25">
      <c r="B49" t="s">
        <v>171</v>
      </c>
      <c r="C49" t="s">
        <v>432</v>
      </c>
      <c r="D49" t="s">
        <v>215</v>
      </c>
      <c r="E49" t="s">
        <v>35</v>
      </c>
      <c r="F49" t="s">
        <v>339</v>
      </c>
      <c r="G49" t="s">
        <v>160</v>
      </c>
      <c r="H49" t="s">
        <v>186</v>
      </c>
      <c r="I49" t="s">
        <v>175</v>
      </c>
    </row>
    <row r="50" spans="1:10" x14ac:dyDescent="0.25">
      <c r="A50">
        <v>24</v>
      </c>
      <c r="B50" t="s">
        <v>169</v>
      </c>
    </row>
    <row r="51" spans="1:10" x14ac:dyDescent="0.25">
      <c r="B51" t="s">
        <v>171</v>
      </c>
      <c r="C51" t="s">
        <v>428</v>
      </c>
      <c r="D51" t="s">
        <v>199</v>
      </c>
      <c r="E51" t="s">
        <v>31</v>
      </c>
      <c r="F51" t="s">
        <v>378</v>
      </c>
      <c r="G51" t="s">
        <v>160</v>
      </c>
      <c r="H51" t="s">
        <v>186</v>
      </c>
      <c r="I51" t="s">
        <v>200</v>
      </c>
    </row>
    <row r="52" spans="1:10" x14ac:dyDescent="0.25">
      <c r="A52">
        <v>25</v>
      </c>
      <c r="B52" t="s">
        <v>169</v>
      </c>
      <c r="C52" t="s">
        <v>159</v>
      </c>
      <c r="D52" t="s">
        <v>198</v>
      </c>
      <c r="E52" t="s">
        <v>42</v>
      </c>
      <c r="F52" t="s">
        <v>338</v>
      </c>
      <c r="G52" t="s">
        <v>24</v>
      </c>
      <c r="H52" t="s">
        <v>190</v>
      </c>
      <c r="I52" t="s">
        <v>184</v>
      </c>
    </row>
    <row r="53" spans="1:10" x14ac:dyDescent="0.25">
      <c r="B53" t="s">
        <v>171</v>
      </c>
      <c r="C53" t="s">
        <v>406</v>
      </c>
      <c r="D53" t="s">
        <v>201</v>
      </c>
      <c r="E53" t="s">
        <v>64</v>
      </c>
      <c r="F53" t="s">
        <v>67</v>
      </c>
      <c r="G53" t="s">
        <v>160</v>
      </c>
      <c r="H53" t="s">
        <v>186</v>
      </c>
      <c r="I53" t="s">
        <v>194</v>
      </c>
    </row>
    <row r="54" spans="1:10" x14ac:dyDescent="0.25">
      <c r="A54">
        <v>26</v>
      </c>
      <c r="B54" t="s">
        <v>169</v>
      </c>
      <c r="C54" t="s">
        <v>442</v>
      </c>
      <c r="D54" t="s">
        <v>195</v>
      </c>
      <c r="E54" t="s">
        <v>42</v>
      </c>
      <c r="F54" t="s">
        <v>384</v>
      </c>
      <c r="G54" t="s">
        <v>160</v>
      </c>
      <c r="H54" t="s">
        <v>202</v>
      </c>
      <c r="I54" t="s">
        <v>184</v>
      </c>
    </row>
    <row r="55" spans="1:10" x14ac:dyDescent="0.25">
      <c r="B55" t="s">
        <v>171</v>
      </c>
      <c r="C55" t="s">
        <v>380</v>
      </c>
      <c r="D55" t="s">
        <v>203</v>
      </c>
      <c r="E55" t="s">
        <v>21</v>
      </c>
      <c r="F55" t="s">
        <v>67</v>
      </c>
      <c r="G55" t="s">
        <v>160</v>
      </c>
      <c r="H55" t="s">
        <v>186</v>
      </c>
      <c r="J55" t="s">
        <v>454</v>
      </c>
    </row>
    <row r="56" spans="1:10" x14ac:dyDescent="0.25">
      <c r="A56">
        <v>27</v>
      </c>
      <c r="B56" t="s">
        <v>169</v>
      </c>
      <c r="C56" t="s">
        <v>431</v>
      </c>
      <c r="D56" t="s">
        <v>198</v>
      </c>
      <c r="E56" t="s">
        <v>42</v>
      </c>
      <c r="F56" t="s">
        <v>338</v>
      </c>
      <c r="G56" t="s">
        <v>24</v>
      </c>
      <c r="H56" t="s">
        <v>190</v>
      </c>
      <c r="I56" t="s">
        <v>184</v>
      </c>
      <c r="J56" t="s">
        <v>470</v>
      </c>
    </row>
    <row r="57" spans="1:10" x14ac:dyDescent="0.25">
      <c r="B57" t="s">
        <v>171</v>
      </c>
      <c r="C57" t="s">
        <v>122</v>
      </c>
      <c r="D57" t="s">
        <v>192</v>
      </c>
      <c r="E57" t="s">
        <v>21</v>
      </c>
      <c r="F57" t="s">
        <v>67</v>
      </c>
      <c r="G57" t="s">
        <v>24</v>
      </c>
      <c r="H57" t="s">
        <v>186</v>
      </c>
      <c r="I57" t="s">
        <v>184</v>
      </c>
    </row>
    <row r="58" spans="1:10" x14ac:dyDescent="0.25">
      <c r="A58">
        <v>28</v>
      </c>
      <c r="B58" t="s">
        <v>169</v>
      </c>
      <c r="C58" t="s">
        <v>405</v>
      </c>
      <c r="D58" t="s">
        <v>195</v>
      </c>
      <c r="E58" t="s">
        <v>42</v>
      </c>
      <c r="F58" t="s">
        <v>384</v>
      </c>
      <c r="G58" t="s">
        <v>160</v>
      </c>
      <c r="H58" t="s">
        <v>190</v>
      </c>
    </row>
    <row r="59" spans="1:10" x14ac:dyDescent="0.25">
      <c r="B59" t="s">
        <v>171</v>
      </c>
      <c r="C59" t="s">
        <v>400</v>
      </c>
      <c r="D59" t="s">
        <v>205</v>
      </c>
      <c r="E59" t="s">
        <v>64</v>
      </c>
      <c r="F59" t="s">
        <v>67</v>
      </c>
      <c r="G59" t="s">
        <v>160</v>
      </c>
      <c r="H59" t="s">
        <v>170</v>
      </c>
      <c r="I59" t="s">
        <v>194</v>
      </c>
      <c r="J59" t="s">
        <v>340</v>
      </c>
    </row>
    <row r="60" spans="1:10" x14ac:dyDescent="0.25">
      <c r="A60">
        <v>29</v>
      </c>
      <c r="B60" t="s">
        <v>169</v>
      </c>
      <c r="C60" t="s">
        <v>418</v>
      </c>
      <c r="D60" t="s">
        <v>198</v>
      </c>
      <c r="E60" t="s">
        <v>42</v>
      </c>
      <c r="F60" t="s">
        <v>384</v>
      </c>
      <c r="G60" t="s">
        <v>24</v>
      </c>
      <c r="H60" t="s">
        <v>190</v>
      </c>
      <c r="I60" t="s">
        <v>184</v>
      </c>
    </row>
    <row r="61" spans="1:10" x14ac:dyDescent="0.25">
      <c r="B61" t="s">
        <v>171</v>
      </c>
      <c r="C61" t="s">
        <v>342</v>
      </c>
      <c r="D61" t="s">
        <v>198</v>
      </c>
      <c r="E61" t="s">
        <v>42</v>
      </c>
      <c r="F61" t="s">
        <v>367</v>
      </c>
      <c r="G61" t="s">
        <v>160</v>
      </c>
      <c r="H61" t="s">
        <v>170</v>
      </c>
    </row>
    <row r="62" spans="1:10" x14ac:dyDescent="0.25">
      <c r="A62">
        <v>30</v>
      </c>
      <c r="B62" t="s">
        <v>169</v>
      </c>
      <c r="C62" t="s">
        <v>361</v>
      </c>
      <c r="D62" t="s">
        <v>198</v>
      </c>
      <c r="E62" t="s">
        <v>42</v>
      </c>
      <c r="F62" t="s">
        <v>363</v>
      </c>
      <c r="G62" t="s">
        <v>18</v>
      </c>
      <c r="H62" t="s">
        <v>190</v>
      </c>
      <c r="J62" t="s">
        <v>422</v>
      </c>
    </row>
    <row r="63" spans="1:10" x14ac:dyDescent="0.25">
      <c r="B63" t="s">
        <v>171</v>
      </c>
      <c r="C63" t="s">
        <v>434</v>
      </c>
      <c r="D63" t="s">
        <v>281</v>
      </c>
      <c r="E63" t="s">
        <v>42</v>
      </c>
      <c r="F63" t="s">
        <v>378</v>
      </c>
      <c r="G63" t="s">
        <v>160</v>
      </c>
      <c r="H63" t="s">
        <v>170</v>
      </c>
      <c r="I63" t="s">
        <v>184</v>
      </c>
    </row>
    <row r="64" spans="1:10" x14ac:dyDescent="0.25">
      <c r="A64">
        <v>31</v>
      </c>
      <c r="B64" t="s">
        <v>169</v>
      </c>
      <c r="C64" t="s">
        <v>427</v>
      </c>
      <c r="D64" t="s">
        <v>198</v>
      </c>
      <c r="E64" t="s">
        <v>42</v>
      </c>
      <c r="F64" t="s">
        <v>363</v>
      </c>
      <c r="G64" t="s">
        <v>160</v>
      </c>
      <c r="H64" t="s">
        <v>170</v>
      </c>
    </row>
    <row r="65" spans="1:10" x14ac:dyDescent="0.25">
      <c r="B65" t="s">
        <v>171</v>
      </c>
      <c r="C65" t="s">
        <v>403</v>
      </c>
      <c r="D65" t="s">
        <v>198</v>
      </c>
      <c r="E65" t="s">
        <v>35</v>
      </c>
      <c r="F65" t="s">
        <v>79</v>
      </c>
      <c r="G65" t="s">
        <v>160</v>
      </c>
      <c r="H65" t="s">
        <v>170</v>
      </c>
      <c r="I65" t="s">
        <v>175</v>
      </c>
    </row>
    <row r="66" spans="1:10" x14ac:dyDescent="0.25">
      <c r="A66">
        <v>32</v>
      </c>
      <c r="B66" t="s">
        <v>169</v>
      </c>
      <c r="C66" t="s">
        <v>95</v>
      </c>
      <c r="D66" t="s">
        <v>198</v>
      </c>
      <c r="E66" t="s">
        <v>42</v>
      </c>
      <c r="F66" t="s">
        <v>367</v>
      </c>
      <c r="G66" t="s">
        <v>160</v>
      </c>
      <c r="H66" t="s">
        <v>190</v>
      </c>
    </row>
    <row r="67" spans="1:10" x14ac:dyDescent="0.25">
      <c r="B67" t="s">
        <v>171</v>
      </c>
      <c r="C67" t="s">
        <v>362</v>
      </c>
      <c r="D67" t="s">
        <v>207</v>
      </c>
      <c r="E67" t="s">
        <v>21</v>
      </c>
      <c r="F67" t="s">
        <v>67</v>
      </c>
      <c r="G67" t="s">
        <v>160</v>
      </c>
      <c r="H67" t="s">
        <v>170</v>
      </c>
      <c r="J67" t="s">
        <v>364</v>
      </c>
    </row>
    <row r="68" spans="1:10" x14ac:dyDescent="0.25">
      <c r="A68">
        <v>33</v>
      </c>
      <c r="B68" t="s">
        <v>169</v>
      </c>
      <c r="H68" t="s">
        <v>190</v>
      </c>
    </row>
    <row r="69" spans="1:10" x14ac:dyDescent="0.25">
      <c r="B69" t="s">
        <v>171</v>
      </c>
      <c r="C69" t="s">
        <v>381</v>
      </c>
      <c r="D69" t="s">
        <v>256</v>
      </c>
      <c r="E69" t="s">
        <v>21</v>
      </c>
      <c r="F69" t="s">
        <v>378</v>
      </c>
      <c r="G69" t="s">
        <v>160</v>
      </c>
      <c r="H69" t="s">
        <v>170</v>
      </c>
      <c r="J69" t="s">
        <v>340</v>
      </c>
    </row>
    <row r="70" spans="1:10" x14ac:dyDescent="0.25">
      <c r="A70">
        <v>34</v>
      </c>
      <c r="B70" t="s">
        <v>171</v>
      </c>
      <c r="C70" t="s">
        <v>374</v>
      </c>
      <c r="D70" t="s">
        <v>195</v>
      </c>
      <c r="E70" t="s">
        <v>42</v>
      </c>
      <c r="F70" t="s">
        <v>367</v>
      </c>
      <c r="G70" t="s">
        <v>160</v>
      </c>
      <c r="H70" t="s">
        <v>170</v>
      </c>
    </row>
    <row r="71" spans="1:10" x14ac:dyDescent="0.25">
      <c r="A71">
        <v>35</v>
      </c>
      <c r="B71" t="s">
        <v>209</v>
      </c>
      <c r="C71" t="s">
        <v>423</v>
      </c>
      <c r="D71" t="s">
        <v>424</v>
      </c>
      <c r="E71" t="s">
        <v>21</v>
      </c>
      <c r="F71" t="s">
        <v>425</v>
      </c>
      <c r="G71" t="s">
        <v>160</v>
      </c>
      <c r="H71" t="s">
        <v>190</v>
      </c>
      <c r="J71" t="s">
        <v>389</v>
      </c>
    </row>
    <row r="72" spans="1:10" x14ac:dyDescent="0.25">
      <c r="B72" t="s">
        <v>211</v>
      </c>
      <c r="C72" t="s">
        <v>102</v>
      </c>
      <c r="D72" t="s">
        <v>212</v>
      </c>
      <c r="E72" t="s">
        <v>21</v>
      </c>
      <c r="F72" t="s">
        <v>79</v>
      </c>
      <c r="G72" t="s">
        <v>160</v>
      </c>
      <c r="J72" t="s">
        <v>165</v>
      </c>
    </row>
    <row r="73" spans="1:10" x14ac:dyDescent="0.25">
      <c r="A73">
        <v>36</v>
      </c>
      <c r="B73" t="s">
        <v>169</v>
      </c>
      <c r="C73" t="s">
        <v>104</v>
      </c>
      <c r="D73" t="s">
        <v>213</v>
      </c>
      <c r="E73" t="s">
        <v>387</v>
      </c>
      <c r="F73" t="s">
        <v>105</v>
      </c>
      <c r="G73" t="s">
        <v>160</v>
      </c>
      <c r="H73" t="s">
        <v>190</v>
      </c>
      <c r="I73" t="s">
        <v>388</v>
      </c>
    </row>
    <row r="74" spans="1:10" x14ac:dyDescent="0.25">
      <c r="A74">
        <v>1</v>
      </c>
      <c r="B74" t="s">
        <v>214</v>
      </c>
      <c r="C74" t="s">
        <v>429</v>
      </c>
      <c r="D74" t="s">
        <v>215</v>
      </c>
      <c r="E74" t="s">
        <v>35</v>
      </c>
      <c r="F74" t="s">
        <v>339</v>
      </c>
      <c r="G74" t="s">
        <v>160</v>
      </c>
      <c r="H74" t="s">
        <v>190</v>
      </c>
      <c r="I74" t="s">
        <v>175</v>
      </c>
    </row>
    <row r="75" spans="1:10" x14ac:dyDescent="0.25">
      <c r="A75">
        <v>2</v>
      </c>
      <c r="B75" t="s">
        <v>214</v>
      </c>
      <c r="C75" t="s">
        <v>368</v>
      </c>
      <c r="D75" t="s">
        <v>215</v>
      </c>
      <c r="E75" t="s">
        <v>465</v>
      </c>
      <c r="F75" t="s">
        <v>339</v>
      </c>
      <c r="G75" t="s">
        <v>24</v>
      </c>
      <c r="H75" t="s">
        <v>190</v>
      </c>
      <c r="I75" t="s">
        <v>466</v>
      </c>
    </row>
    <row r="76" spans="1:10" x14ac:dyDescent="0.25">
      <c r="A76">
        <v>3</v>
      </c>
      <c r="B76" t="s">
        <v>214</v>
      </c>
      <c r="C76" t="s">
        <v>369</v>
      </c>
      <c r="D76" t="s">
        <v>216</v>
      </c>
      <c r="E76" t="s">
        <v>465</v>
      </c>
      <c r="F76" t="s">
        <v>339</v>
      </c>
      <c r="G76" t="s">
        <v>24</v>
      </c>
      <c r="H76" t="s">
        <v>190</v>
      </c>
      <c r="I76" t="s">
        <v>466</v>
      </c>
    </row>
    <row r="77" spans="1:10" x14ac:dyDescent="0.25">
      <c r="A77">
        <v>4</v>
      </c>
      <c r="B77" t="s">
        <v>214</v>
      </c>
      <c r="C77" t="s">
        <v>396</v>
      </c>
      <c r="D77" t="s">
        <v>216</v>
      </c>
      <c r="E77" t="s">
        <v>35</v>
      </c>
      <c r="F77" t="s">
        <v>339</v>
      </c>
      <c r="G77" t="s">
        <v>24</v>
      </c>
      <c r="H77" t="s">
        <v>190</v>
      </c>
      <c r="I77" t="s">
        <v>175</v>
      </c>
    </row>
    <row r="78" spans="1:10" x14ac:dyDescent="0.25">
      <c r="A78">
        <v>5</v>
      </c>
      <c r="B78" t="s">
        <v>214</v>
      </c>
      <c r="C78" t="s">
        <v>373</v>
      </c>
      <c r="D78" t="s">
        <v>215</v>
      </c>
      <c r="E78" t="s">
        <v>35</v>
      </c>
      <c r="F78" t="s">
        <v>425</v>
      </c>
      <c r="G78" t="s">
        <v>160</v>
      </c>
      <c r="H78" t="s">
        <v>170</v>
      </c>
      <c r="I78" t="s">
        <v>197</v>
      </c>
      <c r="J78" t="s">
        <v>436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2060"/>
    <pageSetUpPr fitToPage="1"/>
  </sheetPr>
  <dimension ref="A1:AN123"/>
  <sheetViews>
    <sheetView tabSelected="1" zoomScaleNormal="100" workbookViewId="0">
      <selection activeCell="H1" sqref="H1"/>
    </sheetView>
  </sheetViews>
  <sheetFormatPr defaultRowHeight="15" x14ac:dyDescent="0.25"/>
  <cols>
    <col min="1" max="1" width="7.85546875" customWidth="1"/>
    <col min="2" max="2" width="1.5703125" customWidth="1"/>
    <col min="3" max="3" width="3.140625" customWidth="1"/>
    <col min="4" max="4" width="15.140625" customWidth="1"/>
    <col min="5" max="5" width="14.28515625" customWidth="1"/>
    <col min="6" max="6" width="15.140625" bestFit="1" customWidth="1"/>
    <col min="7" max="7" width="11.7109375" customWidth="1"/>
    <col min="8" max="8" width="16.7109375" customWidth="1"/>
    <col min="9" max="9" width="13.5703125" bestFit="1" customWidth="1"/>
    <col min="10" max="10" width="18.140625" bestFit="1" customWidth="1"/>
    <col min="11" max="11" width="19.140625" bestFit="1" customWidth="1"/>
    <col min="12" max="12" width="18.42578125" bestFit="1" customWidth="1"/>
    <col min="13" max="13" width="12.7109375" customWidth="1"/>
    <col min="14" max="14" width="19.140625" bestFit="1" customWidth="1"/>
    <col min="15" max="15" width="16.28515625" bestFit="1" customWidth="1"/>
    <col min="16" max="16" width="17.42578125" bestFit="1" customWidth="1"/>
    <col min="17" max="17" width="18.42578125" bestFit="1" customWidth="1"/>
    <col min="18" max="18" width="16" bestFit="1" customWidth="1"/>
    <col min="19" max="19" width="14.5703125" bestFit="1" customWidth="1"/>
    <col min="20" max="20" width="19.140625" bestFit="1" customWidth="1"/>
    <col min="21" max="21" width="5.85546875" style="67" bestFit="1" customWidth="1"/>
    <col min="22" max="22" width="9" style="67" bestFit="1" customWidth="1"/>
    <col min="23" max="23" width="46.42578125" style="67" bestFit="1" customWidth="1"/>
    <col min="24" max="24" width="14.42578125" style="67" hidden="1" customWidth="1"/>
    <col min="25" max="25" width="9.140625" customWidth="1"/>
    <col min="26" max="26" width="17" customWidth="1"/>
    <col min="27" max="27" width="10.140625" customWidth="1"/>
    <col min="28" max="28" width="10.7109375" customWidth="1"/>
    <col min="29" max="29" width="13.140625" customWidth="1"/>
    <col min="30" max="30" width="13.5703125" bestFit="1" customWidth="1"/>
    <col min="31" max="31" width="14.42578125" bestFit="1" customWidth="1"/>
    <col min="32" max="32" width="17.28515625" customWidth="1"/>
    <col min="33" max="33" width="7.85546875" customWidth="1"/>
    <col min="34" max="34" width="14.28515625" customWidth="1"/>
    <col min="35" max="36" width="12.42578125" customWidth="1"/>
    <col min="37" max="37" width="11.28515625" customWidth="1"/>
    <col min="38" max="38" width="17.42578125" customWidth="1"/>
  </cols>
  <sheetData>
    <row r="1" spans="1:40" ht="21.75" customHeight="1" thickBot="1" x14ac:dyDescent="0.35">
      <c r="A1" s="152" t="s">
        <v>111</v>
      </c>
      <c r="B1" s="152"/>
      <c r="C1" s="152"/>
      <c r="D1" s="152"/>
      <c r="E1" s="152"/>
      <c r="F1" s="152"/>
      <c r="I1" s="67"/>
      <c r="K1" s="8" t="s">
        <v>113</v>
      </c>
      <c r="L1" s="8"/>
      <c r="M1" s="153">
        <f ca="1">TODAY() - 1</f>
        <v>44880</v>
      </c>
      <c r="N1" s="153"/>
      <c r="R1" s="67"/>
      <c r="U1"/>
      <c r="V1"/>
      <c r="W1"/>
      <c r="X1"/>
      <c r="Y1" s="67"/>
      <c r="Z1" s="73" t="s">
        <v>139</v>
      </c>
      <c r="AA1" s="73"/>
      <c r="AB1" s="73"/>
      <c r="AC1" s="73"/>
      <c r="AE1" s="30">
        <f ca="1">TODAY() - 1</f>
        <v>44880</v>
      </c>
      <c r="AN1" s="30"/>
    </row>
    <row r="2" spans="1:40" ht="21.75" customHeight="1" thickTop="1" x14ac:dyDescent="0.25">
      <c r="I2" s="67"/>
      <c r="K2" s="18">
        <f>AVERAGEIF(DailySummary[S1Urt], "&lt;&gt;0")</f>
        <v>0.74222509469696973</v>
      </c>
      <c r="L2" s="18"/>
      <c r="N2" s="18">
        <f>AVERAGEIF(DailySummary[S2Urt], "&lt;&gt;0")</f>
        <v>0.98765118055555556</v>
      </c>
      <c r="O2" s="18"/>
      <c r="Q2" s="18">
        <f>AVERAGEIF(DailySummary[S3Urt], "&lt;&gt;0")</f>
        <v>1.0012581944444445</v>
      </c>
      <c r="R2" s="18"/>
      <c r="T2" s="18">
        <f>AVERAGE(K2,N2,Q2)</f>
        <v>0.91037815656565657</v>
      </c>
      <c r="U2"/>
      <c r="V2"/>
      <c r="W2" t="s">
        <v>137</v>
      </c>
      <c r="X2"/>
      <c r="Y2" s="67"/>
      <c r="Z2" s="67"/>
      <c r="AA2" s="67"/>
      <c r="AB2" s="67"/>
      <c r="AC2" s="67"/>
      <c r="AE2" s="29"/>
      <c r="AF2" s="29"/>
      <c r="AN2" s="30"/>
    </row>
    <row r="3" spans="1:40" ht="18.75" customHeight="1" thickBot="1" x14ac:dyDescent="0.3">
      <c r="D3" s="5" t="s">
        <v>24</v>
      </c>
      <c r="E3">
        <f>COUNTIF(DailySummary[LineStatus], "Running")</f>
        <v>11</v>
      </c>
      <c r="F3" s="5" t="s">
        <v>18</v>
      </c>
      <c r="G3">
        <f>COUNTIF(DailySummary[LineStatus], "Down")</f>
        <v>65</v>
      </c>
      <c r="I3" s="67"/>
      <c r="J3" s="12">
        <f>SUM(DailySummary[S1Qty])</f>
        <v>75344</v>
      </c>
      <c r="K3" s="17">
        <f>AVERAGE(DailySummary[S1Urt])</f>
        <v>0.10742731633771931</v>
      </c>
      <c r="L3" s="17"/>
      <c r="M3" s="12">
        <f>SUM(DailySummary[S2Qty])</f>
        <v>96216</v>
      </c>
      <c r="N3" s="17">
        <f>AVERAGE(DailySummary[S2Urt])</f>
        <v>0.12995410270467836</v>
      </c>
      <c r="O3" s="17"/>
      <c r="P3" s="12">
        <f>SUM(DailySummary[S3Qty])</f>
        <v>98416</v>
      </c>
      <c r="Q3" s="17">
        <f>AVERAGE(DailySummary[S3Urt])</f>
        <v>0.13174449926900586</v>
      </c>
      <c r="R3" s="17"/>
      <c r="S3" s="12">
        <f>SUM(DailySummary[Total])</f>
        <v>269976</v>
      </c>
      <c r="T3" s="17">
        <f>AVERAGE(DailySummary[U-Rate])</f>
        <v>0.12304197277046781</v>
      </c>
      <c r="U3"/>
      <c r="V3"/>
      <c r="W3" t="s">
        <v>138</v>
      </c>
      <c r="X3"/>
      <c r="Y3" s="67"/>
      <c r="Z3" s="67"/>
      <c r="AA3" s="67"/>
      <c r="AB3" s="67"/>
      <c r="AC3" s="67"/>
      <c r="AE3" s="29"/>
      <c r="AF3" s="29"/>
    </row>
    <row r="4" spans="1:40" x14ac:dyDescent="0.25">
      <c r="A4" s="156" t="s">
        <v>136</v>
      </c>
      <c r="B4" s="154"/>
      <c r="C4" s="154"/>
      <c r="D4" s="154" t="s">
        <v>3</v>
      </c>
      <c r="E4" s="154" t="s">
        <v>128</v>
      </c>
      <c r="F4" s="154" t="s">
        <v>129</v>
      </c>
      <c r="G4" s="154" t="s">
        <v>130</v>
      </c>
      <c r="H4" s="167" t="s">
        <v>131</v>
      </c>
      <c r="I4" s="136"/>
      <c r="J4" s="163" t="s">
        <v>15</v>
      </c>
      <c r="K4" s="164"/>
      <c r="L4" s="138"/>
      <c r="M4" s="165" t="s">
        <v>127</v>
      </c>
      <c r="N4" s="166"/>
      <c r="O4" s="113"/>
      <c r="P4" s="165" t="s">
        <v>124</v>
      </c>
      <c r="Q4" s="166"/>
      <c r="R4" s="114"/>
      <c r="S4" s="160" t="s">
        <v>132</v>
      </c>
      <c r="T4" s="160" t="s">
        <v>110</v>
      </c>
      <c r="U4" s="115" t="s">
        <v>133</v>
      </c>
      <c r="V4" s="116" t="s">
        <v>134</v>
      </c>
      <c r="W4" s="158" t="s">
        <v>13</v>
      </c>
      <c r="X4"/>
      <c r="Y4" s="67"/>
      <c r="Z4" s="67"/>
      <c r="AA4" s="67">
        <f>SUM(ProductionSummary[Total])</f>
        <v>65</v>
      </c>
      <c r="AB4" s="67">
        <f>SUM(ProductionSummary[Down])</f>
        <v>54</v>
      </c>
      <c r="AC4" s="67">
        <f>SUM(ProductionSummary[Running])</f>
        <v>11</v>
      </c>
      <c r="AD4" s="49">
        <f>SUM(ProductionSummary[Qty])</f>
        <v>269976</v>
      </c>
      <c r="AE4" s="29"/>
      <c r="AF4" s="29"/>
    </row>
    <row r="5" spans="1:40" ht="15.75" thickBot="1" x14ac:dyDescent="0.3">
      <c r="A5" s="157"/>
      <c r="B5" s="155"/>
      <c r="C5" s="155"/>
      <c r="D5" s="155"/>
      <c r="E5" s="162"/>
      <c r="F5" s="162"/>
      <c r="G5" s="162"/>
      <c r="H5" s="168"/>
      <c r="I5" s="137" t="s">
        <v>349</v>
      </c>
      <c r="J5" s="141" t="s">
        <v>109</v>
      </c>
      <c r="K5" s="142" t="s">
        <v>110</v>
      </c>
      <c r="L5" s="139" t="s">
        <v>350</v>
      </c>
      <c r="M5" s="76" t="s">
        <v>109</v>
      </c>
      <c r="N5" s="77" t="s">
        <v>110</v>
      </c>
      <c r="O5" s="80" t="s">
        <v>351</v>
      </c>
      <c r="P5" s="76" t="s">
        <v>109</v>
      </c>
      <c r="Q5" s="77" t="s">
        <v>110</v>
      </c>
      <c r="R5" s="82" t="s">
        <v>166</v>
      </c>
      <c r="S5" s="161"/>
      <c r="T5" s="161"/>
      <c r="U5" s="87"/>
      <c r="V5" s="88"/>
      <c r="W5" s="159"/>
      <c r="X5"/>
      <c r="Y5" s="67"/>
      <c r="Z5" s="50" t="s">
        <v>108</v>
      </c>
      <c r="AA5" s="50" t="s">
        <v>132</v>
      </c>
      <c r="AB5" s="50" t="s">
        <v>18</v>
      </c>
      <c r="AC5" s="50" t="s">
        <v>24</v>
      </c>
      <c r="AD5" s="50" t="s">
        <v>109</v>
      </c>
      <c r="AE5" s="51" t="s">
        <v>110</v>
      </c>
      <c r="AF5" s="51" t="s">
        <v>150</v>
      </c>
    </row>
    <row r="6" spans="1:40" ht="15.75" thickTop="1" x14ac:dyDescent="0.25">
      <c r="A6" s="117" t="s">
        <v>1</v>
      </c>
      <c r="B6" s="19" t="s">
        <v>151</v>
      </c>
      <c r="C6" s="19" t="s">
        <v>106</v>
      </c>
      <c r="D6" s="78" t="s">
        <v>3</v>
      </c>
      <c r="E6" s="21" t="s">
        <v>4</v>
      </c>
      <c r="F6" s="19" t="s">
        <v>5</v>
      </c>
      <c r="G6" s="19" t="s">
        <v>6</v>
      </c>
      <c r="H6" s="25" t="s">
        <v>7</v>
      </c>
      <c r="I6" s="109" t="s">
        <v>349</v>
      </c>
      <c r="J6" s="143" t="s">
        <v>152</v>
      </c>
      <c r="K6" s="144" t="s">
        <v>155</v>
      </c>
      <c r="L6" s="140" t="s">
        <v>350</v>
      </c>
      <c r="M6" s="22" t="s">
        <v>153</v>
      </c>
      <c r="N6" s="23" t="s">
        <v>156</v>
      </c>
      <c r="O6" s="79" t="s">
        <v>351</v>
      </c>
      <c r="P6" s="94" t="s">
        <v>154</v>
      </c>
      <c r="Q6" s="93" t="s">
        <v>157</v>
      </c>
      <c r="R6" s="98" t="s">
        <v>166</v>
      </c>
      <c r="S6" s="95" t="s">
        <v>132</v>
      </c>
      <c r="T6" s="96" t="s">
        <v>110</v>
      </c>
      <c r="U6" s="83" t="s">
        <v>133</v>
      </c>
      <c r="V6" s="84" t="s">
        <v>134</v>
      </c>
      <c r="W6" s="118" t="s">
        <v>13</v>
      </c>
      <c r="X6" s="81" t="s">
        <v>108</v>
      </c>
      <c r="Y6" s="28"/>
      <c r="Z6" s="41" t="s">
        <v>108</v>
      </c>
      <c r="AA6" s="41" t="s">
        <v>132</v>
      </c>
      <c r="AB6" s="41" t="s">
        <v>18</v>
      </c>
      <c r="AC6" s="41" t="s">
        <v>24</v>
      </c>
      <c r="AD6" s="46" t="s">
        <v>109</v>
      </c>
      <c r="AE6" s="47" t="s">
        <v>110</v>
      </c>
      <c r="AF6" s="48" t="s">
        <v>150</v>
      </c>
    </row>
    <row r="7" spans="1:40" x14ac:dyDescent="0.25">
      <c r="A7" s="117" t="s">
        <v>14</v>
      </c>
      <c r="B7" s="19" t="s">
        <v>135</v>
      </c>
      <c r="C7" s="19">
        <v>16</v>
      </c>
      <c r="D7" s="20" t="s">
        <v>404</v>
      </c>
      <c r="E7" s="21" t="s">
        <v>35</v>
      </c>
      <c r="F7" s="21" t="s">
        <v>339</v>
      </c>
      <c r="G7" s="19" t="s">
        <v>18</v>
      </c>
      <c r="H7" s="25" t="s">
        <v>19</v>
      </c>
      <c r="I7" s="109">
        <v>0</v>
      </c>
      <c r="J7" s="146">
        <f>DailySummary[[#This Row],[S1Shot]]*DailySummary[[#This Row],[TotalCavity]]</f>
        <v>0</v>
      </c>
      <c r="K7" s="145">
        <f>DailySummary[[#This Row],[S1Shot]]*DailySummary[[#This Row],[CycleTime]]/28800</f>
        <v>0</v>
      </c>
      <c r="L7" s="110">
        <v>0</v>
      </c>
      <c r="M7" s="150">
        <f>DailySummary[[#This Row],[S2Shot]]*DailySummary[[#This Row],[TotalCavity]]</f>
        <v>0</v>
      </c>
      <c r="N7" s="97">
        <f>DailySummary[[#This Row],[S2Shot]]*DailySummary[[#This Row],[CycleTime]]/28800</f>
        <v>0</v>
      </c>
      <c r="O7" s="89">
        <v>0</v>
      </c>
      <c r="P7" s="150">
        <f>DailySummary[[#This Row],[S3Shot]]*DailySummary[[#This Row],[TotalCavity]]</f>
        <v>0</v>
      </c>
      <c r="Q7" s="23">
        <f>DailySummary[[#This Row],[S3Shot]]*DailySummary[[#This Row],[CycleTime]]/28800</f>
        <v>0</v>
      </c>
      <c r="R7" s="98">
        <v>40572377</v>
      </c>
      <c r="S7" s="79">
        <f>SUM(DailySummary[[#This Row],[S1Qty]],DailySummary[[#This Row],[S2Qty]],DailySummary[[#This Row],[S3Qty]])</f>
        <v>0</v>
      </c>
      <c r="T7" s="90">
        <f>AVERAGE(DailySummary[[#This Row],[S1Urt]],DailySummary[[#This Row],[S2Urt]],DailySummary[[#This Row],[S3Urt]])</f>
        <v>0</v>
      </c>
      <c r="U7" s="83">
        <v>0</v>
      </c>
      <c r="V7" s="84">
        <v>0</v>
      </c>
      <c r="W7" s="119" t="s">
        <v>135</v>
      </c>
      <c r="X7" s="81" t="s">
        <v>320</v>
      </c>
      <c r="Y7" s="28"/>
      <c r="Z7" s="42" t="s">
        <v>320</v>
      </c>
      <c r="AA7" s="43">
        <v>2</v>
      </c>
      <c r="AB7" s="43">
        <v>2</v>
      </c>
      <c r="AC7" s="43">
        <v>0</v>
      </c>
      <c r="AD7" s="45">
        <v>0</v>
      </c>
      <c r="AE7" s="44">
        <v>0</v>
      </c>
      <c r="AF7" s="44"/>
    </row>
    <row r="8" spans="1:40" x14ac:dyDescent="0.25">
      <c r="A8" s="117" t="s">
        <v>20</v>
      </c>
      <c r="B8" s="19" t="s">
        <v>135</v>
      </c>
      <c r="C8" s="19">
        <v>0</v>
      </c>
      <c r="D8" s="20" t="s">
        <v>135</v>
      </c>
      <c r="E8" s="21" t="s">
        <v>21</v>
      </c>
      <c r="F8" s="21" t="s">
        <v>22</v>
      </c>
      <c r="G8" s="19" t="s">
        <v>18</v>
      </c>
      <c r="H8" s="25" t="s">
        <v>19</v>
      </c>
      <c r="I8" s="109">
        <v>0</v>
      </c>
      <c r="J8" s="146">
        <f>DailySummary[[#This Row],[S1Shot]]*DailySummary[[#This Row],[TotalCavity]]</f>
        <v>0</v>
      </c>
      <c r="K8" s="147">
        <f>DailySummary[[#This Row],[S1Shot]]*DailySummary[[#This Row],[CycleTime]]/28800</f>
        <v>0</v>
      </c>
      <c r="L8" s="110">
        <v>0</v>
      </c>
      <c r="M8" s="150">
        <f>DailySummary[[#This Row],[S2Shot]]*DailySummary[[#This Row],[TotalCavity]]</f>
        <v>0</v>
      </c>
      <c r="N8" s="23">
        <f>DailySummary[[#This Row],[S2Shot]]*DailySummary[[#This Row],[CycleTime]]/28800</f>
        <v>0</v>
      </c>
      <c r="O8" s="89">
        <v>0</v>
      </c>
      <c r="P8" s="150">
        <f>DailySummary[[#This Row],[S3Shot]]*DailySummary[[#This Row],[TotalCavity]]</f>
        <v>0</v>
      </c>
      <c r="Q8" s="23">
        <f>DailySummary[[#This Row],[S3Shot]]*DailySummary[[#This Row],[CycleTime]]/28800</f>
        <v>0</v>
      </c>
      <c r="R8" s="98">
        <v>12.3</v>
      </c>
      <c r="S8" s="79">
        <f>SUM(DailySummary[[#This Row],[S1Qty]],DailySummary[[#This Row],[S2Qty]],DailySummary[[#This Row],[S3Qty]])</f>
        <v>0</v>
      </c>
      <c r="T8" s="91">
        <f>AVERAGE(DailySummary[[#This Row],[S1Urt]],DailySummary[[#This Row],[S2Urt]],DailySummary[[#This Row],[S3Urt]])</f>
        <v>0</v>
      </c>
      <c r="U8" s="85">
        <v>0</v>
      </c>
      <c r="V8" s="86">
        <v>0</v>
      </c>
      <c r="W8" s="120" t="s">
        <v>135</v>
      </c>
      <c r="X8" s="111"/>
      <c r="Y8" s="28"/>
      <c r="Z8" s="105" t="s">
        <v>370</v>
      </c>
      <c r="AA8" s="106">
        <v>2</v>
      </c>
      <c r="AB8" s="106">
        <v>2</v>
      </c>
      <c r="AC8" s="106">
        <v>0</v>
      </c>
      <c r="AD8" s="107">
        <v>0</v>
      </c>
      <c r="AE8" s="108">
        <v>0</v>
      </c>
      <c r="AF8" s="108"/>
    </row>
    <row r="9" spans="1:40" x14ac:dyDescent="0.25">
      <c r="A9" s="117" t="s">
        <v>114</v>
      </c>
      <c r="B9" s="19" t="s">
        <v>135</v>
      </c>
      <c r="C9" s="19">
        <v>8</v>
      </c>
      <c r="D9" s="20" t="s">
        <v>429</v>
      </c>
      <c r="E9" s="21" t="s">
        <v>35</v>
      </c>
      <c r="F9" s="21" t="s">
        <v>339</v>
      </c>
      <c r="G9" s="19" t="s">
        <v>18</v>
      </c>
      <c r="H9" s="25" t="s">
        <v>19</v>
      </c>
      <c r="I9" s="109">
        <v>0</v>
      </c>
      <c r="J9" s="146">
        <f>DailySummary[[#This Row],[S1Shot]]*DailySummary[[#This Row],[TotalCavity]]</f>
        <v>0</v>
      </c>
      <c r="K9" s="147">
        <f>DailySummary[[#This Row],[S1Shot]]*DailySummary[[#This Row],[CycleTime]]/28800</f>
        <v>0</v>
      </c>
      <c r="L9" s="110">
        <v>0</v>
      </c>
      <c r="M9" s="150">
        <f>DailySummary[[#This Row],[S2Shot]]*DailySummary[[#This Row],[TotalCavity]]</f>
        <v>0</v>
      </c>
      <c r="N9" s="23">
        <f>DailySummary[[#This Row],[S2Shot]]*DailySummary[[#This Row],[CycleTime]]/28800</f>
        <v>0</v>
      </c>
      <c r="O9" s="89">
        <v>0</v>
      </c>
      <c r="P9" s="150">
        <f>DailySummary[[#This Row],[S3Shot]]*DailySummary[[#This Row],[TotalCavity]]</f>
        <v>0</v>
      </c>
      <c r="Q9" s="23">
        <f>DailySummary[[#This Row],[S3Shot]]*DailySummary[[#This Row],[CycleTime]]/28800</f>
        <v>0</v>
      </c>
      <c r="R9" s="98">
        <v>0</v>
      </c>
      <c r="S9" s="79">
        <f>SUM(DailySummary[[#This Row],[S1Qty]],DailySummary[[#This Row],[S2Qty]],DailySummary[[#This Row],[S3Qty]])</f>
        <v>0</v>
      </c>
      <c r="T9" s="91">
        <f>AVERAGE(DailySummary[[#This Row],[S1Urt]],DailySummary[[#This Row],[S2Urt]],DailySummary[[#This Row],[S3Urt]])</f>
        <v>0</v>
      </c>
      <c r="U9" s="85">
        <v>0</v>
      </c>
      <c r="V9" s="86">
        <v>0</v>
      </c>
      <c r="W9" s="120" t="s">
        <v>135</v>
      </c>
      <c r="X9" s="111" t="s">
        <v>321</v>
      </c>
      <c r="Y9" s="28"/>
      <c r="Z9" s="105" t="s">
        <v>322</v>
      </c>
      <c r="AA9" s="106">
        <v>2</v>
      </c>
      <c r="AB9" s="106">
        <v>2</v>
      </c>
      <c r="AC9" s="106">
        <v>0</v>
      </c>
      <c r="AD9" s="107">
        <v>0</v>
      </c>
      <c r="AE9" s="108">
        <v>0</v>
      </c>
      <c r="AF9" s="108"/>
    </row>
    <row r="10" spans="1:40" x14ac:dyDescent="0.25">
      <c r="A10" s="117" t="s">
        <v>23</v>
      </c>
      <c r="B10" s="19" t="s">
        <v>135</v>
      </c>
      <c r="C10" s="19">
        <v>12</v>
      </c>
      <c r="D10" s="20" t="s">
        <v>115</v>
      </c>
      <c r="E10" s="21" t="s">
        <v>116</v>
      </c>
      <c r="F10" s="21" t="s">
        <v>117</v>
      </c>
      <c r="G10" s="19" t="s">
        <v>18</v>
      </c>
      <c r="H10" s="25" t="s">
        <v>19</v>
      </c>
      <c r="I10" s="109">
        <v>0</v>
      </c>
      <c r="J10" s="146">
        <f>DailySummary[[#This Row],[S1Shot]]*DailySummary[[#This Row],[TotalCavity]]</f>
        <v>0</v>
      </c>
      <c r="K10" s="147">
        <f>DailySummary[[#This Row],[S1Shot]]*DailySummary[[#This Row],[CycleTime]]/28800</f>
        <v>0</v>
      </c>
      <c r="L10" s="110">
        <v>0</v>
      </c>
      <c r="M10" s="150">
        <f>DailySummary[[#This Row],[S2Shot]]*DailySummary[[#This Row],[TotalCavity]]</f>
        <v>0</v>
      </c>
      <c r="N10" s="23">
        <f>DailySummary[[#This Row],[S2Shot]]*DailySummary[[#This Row],[CycleTime]]/28800</f>
        <v>0</v>
      </c>
      <c r="O10" s="89">
        <v>0</v>
      </c>
      <c r="P10" s="150">
        <f>DailySummary[[#This Row],[S3Shot]]*DailySummary[[#This Row],[TotalCavity]]</f>
        <v>0</v>
      </c>
      <c r="Q10" s="23">
        <f>DailySummary[[#This Row],[S3Shot]]*DailySummary[[#This Row],[CycleTime]]/28800</f>
        <v>0</v>
      </c>
      <c r="R10" s="98">
        <v>50.49</v>
      </c>
      <c r="S10" s="79">
        <f>SUM(DailySummary[[#This Row],[S1Qty]],DailySummary[[#This Row],[S2Qty]],DailySummary[[#This Row],[S3Qty]])</f>
        <v>0</v>
      </c>
      <c r="T10" s="91">
        <f>AVERAGE(DailySummary[[#This Row],[S1Urt]],DailySummary[[#This Row],[S2Urt]],DailySummary[[#This Row],[S3Urt]])</f>
        <v>0</v>
      </c>
      <c r="U10" s="85">
        <v>0</v>
      </c>
      <c r="V10" s="86">
        <v>0</v>
      </c>
      <c r="W10" s="120" t="s">
        <v>135</v>
      </c>
      <c r="X10" s="111" t="s">
        <v>319</v>
      </c>
      <c r="Y10" s="28"/>
      <c r="Z10" s="105" t="s">
        <v>321</v>
      </c>
      <c r="AA10" s="106">
        <v>5</v>
      </c>
      <c r="AB10" s="106">
        <v>5</v>
      </c>
      <c r="AC10" s="106">
        <v>0</v>
      </c>
      <c r="AD10" s="107">
        <v>0</v>
      </c>
      <c r="AE10" s="108">
        <v>0</v>
      </c>
      <c r="AF10" s="108"/>
    </row>
    <row r="11" spans="1:40" x14ac:dyDescent="0.25">
      <c r="A11" s="117" t="s">
        <v>25</v>
      </c>
      <c r="B11" s="19" t="s">
        <v>135</v>
      </c>
      <c r="C11" s="19">
        <v>16</v>
      </c>
      <c r="D11" s="20" t="s">
        <v>390</v>
      </c>
      <c r="E11" s="21" t="s">
        <v>35</v>
      </c>
      <c r="F11" s="21" t="s">
        <v>339</v>
      </c>
      <c r="G11" s="19" t="s">
        <v>18</v>
      </c>
      <c r="H11" s="25" t="s">
        <v>19</v>
      </c>
      <c r="I11" s="109">
        <v>0</v>
      </c>
      <c r="J11" s="146">
        <f>DailySummary[[#This Row],[S1Shot]]*DailySummary[[#This Row],[TotalCavity]]</f>
        <v>0</v>
      </c>
      <c r="K11" s="147">
        <f>DailySummary[[#This Row],[S1Shot]]*DailySummary[[#This Row],[CycleTime]]/28800</f>
        <v>0</v>
      </c>
      <c r="L11" s="110">
        <v>0</v>
      </c>
      <c r="M11" s="150">
        <f>DailySummary[[#This Row],[S2Shot]]*DailySummary[[#This Row],[TotalCavity]]</f>
        <v>0</v>
      </c>
      <c r="N11" s="23">
        <f>DailySummary[[#This Row],[S2Shot]]*DailySummary[[#This Row],[CycleTime]]/28800</f>
        <v>0</v>
      </c>
      <c r="O11" s="89">
        <v>0</v>
      </c>
      <c r="P11" s="150">
        <f>DailySummary[[#This Row],[S3Shot]]*DailySummary[[#This Row],[TotalCavity]]</f>
        <v>0</v>
      </c>
      <c r="Q11" s="23">
        <f>DailySummary[[#This Row],[S3Shot]]*DailySummary[[#This Row],[CycleTime]]/28800</f>
        <v>0</v>
      </c>
      <c r="R11" s="98">
        <v>23.93</v>
      </c>
      <c r="S11" s="79">
        <f>SUM(DailySummary[[#This Row],[S1Qty]],DailySummary[[#This Row],[S2Qty]],DailySummary[[#This Row],[S3Qty]])</f>
        <v>0</v>
      </c>
      <c r="T11" s="91">
        <f>AVERAGE(DailySummary[[#This Row],[S1Urt]],DailySummary[[#This Row],[S2Urt]],DailySummary[[#This Row],[S3Urt]])</f>
        <v>0</v>
      </c>
      <c r="U11" s="85">
        <v>0</v>
      </c>
      <c r="V11" s="86">
        <v>0</v>
      </c>
      <c r="W11" s="120" t="s">
        <v>135</v>
      </c>
      <c r="X11" s="111" t="s">
        <v>397</v>
      </c>
      <c r="Y11" s="28"/>
      <c r="Z11" s="105" t="s">
        <v>323</v>
      </c>
      <c r="AA11" s="106">
        <v>2</v>
      </c>
      <c r="AB11" s="106">
        <v>2</v>
      </c>
      <c r="AC11" s="106">
        <v>0</v>
      </c>
      <c r="AD11" s="107">
        <v>0</v>
      </c>
      <c r="AE11" s="108">
        <v>0</v>
      </c>
      <c r="AF11" s="108"/>
    </row>
    <row r="12" spans="1:40" x14ac:dyDescent="0.25">
      <c r="A12" s="117" t="s">
        <v>118</v>
      </c>
      <c r="B12" s="19" t="s">
        <v>135</v>
      </c>
      <c r="C12" s="19">
        <v>8</v>
      </c>
      <c r="D12" s="20" t="s">
        <v>368</v>
      </c>
      <c r="E12" s="21" t="s">
        <v>465</v>
      </c>
      <c r="F12" s="21" t="s">
        <v>339</v>
      </c>
      <c r="G12" s="19" t="s">
        <v>18</v>
      </c>
      <c r="H12" s="25" t="s">
        <v>19</v>
      </c>
      <c r="I12" s="109">
        <v>0</v>
      </c>
      <c r="J12" s="146">
        <f>DailySummary[[#This Row],[S1Shot]]*DailySummary[[#This Row],[TotalCavity]]</f>
        <v>0</v>
      </c>
      <c r="K12" s="147">
        <f>DailySummary[[#This Row],[S1Shot]]*DailySummary[[#This Row],[CycleTime]]/28800</f>
        <v>0</v>
      </c>
      <c r="L12" s="110">
        <v>0</v>
      </c>
      <c r="M12" s="150">
        <f>DailySummary[[#This Row],[S2Shot]]*DailySummary[[#This Row],[TotalCavity]]</f>
        <v>0</v>
      </c>
      <c r="N12" s="23">
        <f>DailySummary[[#This Row],[S2Shot]]*DailySummary[[#This Row],[CycleTime]]/28800</f>
        <v>0</v>
      </c>
      <c r="O12" s="89">
        <v>0</v>
      </c>
      <c r="P12" s="150">
        <f>DailySummary[[#This Row],[S3Shot]]*DailySummary[[#This Row],[TotalCavity]]</f>
        <v>0</v>
      </c>
      <c r="Q12" s="23">
        <f>DailySummary[[#This Row],[S3Shot]]*DailySummary[[#This Row],[CycleTime]]/28800</f>
        <v>0</v>
      </c>
      <c r="R12" s="98">
        <v>19.45</v>
      </c>
      <c r="S12" s="79">
        <f>SUM(DailySummary[[#This Row],[S1Qty]],DailySummary[[#This Row],[S2Qty]],DailySummary[[#This Row],[S3Qty]])</f>
        <v>0</v>
      </c>
      <c r="T12" s="91">
        <f>AVERAGE(DailySummary[[#This Row],[S1Urt]],DailySummary[[#This Row],[S2Urt]],DailySummary[[#This Row],[S3Urt]])</f>
        <v>0</v>
      </c>
      <c r="U12" s="85">
        <v>0</v>
      </c>
      <c r="V12" s="86">
        <v>0</v>
      </c>
      <c r="W12" s="120" t="s">
        <v>135</v>
      </c>
      <c r="X12" s="111" t="s">
        <v>321</v>
      </c>
      <c r="Y12" s="28"/>
      <c r="Z12" s="105" t="s">
        <v>326</v>
      </c>
      <c r="AA12" s="106">
        <v>2</v>
      </c>
      <c r="AB12" s="106">
        <v>2</v>
      </c>
      <c r="AC12" s="106">
        <v>0</v>
      </c>
      <c r="AD12" s="107">
        <v>0</v>
      </c>
      <c r="AE12" s="108">
        <v>0</v>
      </c>
      <c r="AF12" s="108"/>
    </row>
    <row r="13" spans="1:40" x14ac:dyDescent="0.25">
      <c r="A13" s="117" t="s">
        <v>26</v>
      </c>
      <c r="B13" s="19" t="s">
        <v>135</v>
      </c>
      <c r="C13" s="19">
        <v>12</v>
      </c>
      <c r="D13" s="20" t="s">
        <v>158</v>
      </c>
      <c r="E13" s="21" t="s">
        <v>445</v>
      </c>
      <c r="F13" s="21" t="s">
        <v>117</v>
      </c>
      <c r="G13" s="19" t="s">
        <v>18</v>
      </c>
      <c r="H13" s="25" t="s">
        <v>19</v>
      </c>
      <c r="I13" s="109">
        <v>0</v>
      </c>
      <c r="J13" s="146">
        <f>DailySummary[[#This Row],[S1Shot]]*DailySummary[[#This Row],[TotalCavity]]</f>
        <v>0</v>
      </c>
      <c r="K13" s="147">
        <f>DailySummary[[#This Row],[S1Shot]]*DailySummary[[#This Row],[CycleTime]]/28800</f>
        <v>0</v>
      </c>
      <c r="L13" s="110">
        <v>0</v>
      </c>
      <c r="M13" s="150">
        <f>DailySummary[[#This Row],[S2Shot]]*DailySummary[[#This Row],[TotalCavity]]</f>
        <v>0</v>
      </c>
      <c r="N13" s="23">
        <f>DailySummary[[#This Row],[S2Shot]]*DailySummary[[#This Row],[CycleTime]]/28800</f>
        <v>0</v>
      </c>
      <c r="O13" s="89">
        <v>0</v>
      </c>
      <c r="P13" s="150">
        <f>DailySummary[[#This Row],[S3Shot]]*DailySummary[[#This Row],[TotalCavity]]</f>
        <v>0</v>
      </c>
      <c r="Q13" s="23">
        <f>DailySummary[[#This Row],[S3Shot]]*DailySummary[[#This Row],[CycleTime]]/28800</f>
        <v>0</v>
      </c>
      <c r="R13" s="98">
        <v>41.76</v>
      </c>
      <c r="S13" s="79">
        <f>SUM(DailySummary[[#This Row],[S1Qty]],DailySummary[[#This Row],[S2Qty]],DailySummary[[#This Row],[S3Qty]])</f>
        <v>0</v>
      </c>
      <c r="T13" s="91">
        <f>AVERAGE(DailySummary[[#This Row],[S1Urt]],DailySummary[[#This Row],[S2Urt]],DailySummary[[#This Row],[S3Urt]])</f>
        <v>0</v>
      </c>
      <c r="U13" s="85">
        <v>0</v>
      </c>
      <c r="V13" s="86">
        <v>0</v>
      </c>
      <c r="W13" s="120" t="s">
        <v>135</v>
      </c>
      <c r="X13" s="111" t="s">
        <v>319</v>
      </c>
      <c r="Y13" s="28"/>
      <c r="Z13" s="105" t="s">
        <v>319</v>
      </c>
      <c r="AA13" s="106">
        <v>6</v>
      </c>
      <c r="AB13" s="106">
        <v>6</v>
      </c>
      <c r="AC13" s="106">
        <v>0</v>
      </c>
      <c r="AD13" s="107">
        <v>0</v>
      </c>
      <c r="AE13" s="108">
        <v>0</v>
      </c>
      <c r="AF13" s="108"/>
    </row>
    <row r="14" spans="1:40" x14ac:dyDescent="0.25">
      <c r="A14" s="117" t="s">
        <v>27</v>
      </c>
      <c r="B14" s="19" t="s">
        <v>135</v>
      </c>
      <c r="C14" s="19">
        <v>4</v>
      </c>
      <c r="D14" s="20" t="s">
        <v>167</v>
      </c>
      <c r="E14" s="21" t="s">
        <v>21</v>
      </c>
      <c r="F14" s="21" t="s">
        <v>17</v>
      </c>
      <c r="G14" s="19" t="s">
        <v>24</v>
      </c>
      <c r="H14" s="25" t="s">
        <v>19</v>
      </c>
      <c r="I14" s="109">
        <v>2218</v>
      </c>
      <c r="J14" s="146">
        <f>DailySummary[[#This Row],[S1Shot]]*DailySummary[[#This Row],[TotalCavity]]</f>
        <v>8872</v>
      </c>
      <c r="K14" s="147">
        <f>DailySummary[[#This Row],[S1Shot]]*DailySummary[[#This Row],[CycleTime]]/28800</f>
        <v>0.97037499999999999</v>
      </c>
      <c r="L14" s="110">
        <v>2574</v>
      </c>
      <c r="M14" s="150">
        <f>DailySummary[[#This Row],[S2Shot]]*DailySummary[[#This Row],[TotalCavity]]</f>
        <v>10296</v>
      </c>
      <c r="N14" s="23">
        <f>DailySummary[[#This Row],[S2Shot]]*DailySummary[[#This Row],[CycleTime]]/28800</f>
        <v>1.1261249999999998</v>
      </c>
      <c r="O14" s="89">
        <v>2392</v>
      </c>
      <c r="P14" s="150">
        <f>DailySummary[[#This Row],[S3Shot]]*DailySummary[[#This Row],[TotalCavity]]</f>
        <v>9568</v>
      </c>
      <c r="Q14" s="23">
        <f>DailySummary[[#This Row],[S3Shot]]*DailySummary[[#This Row],[CycleTime]]/28800</f>
        <v>1.0465</v>
      </c>
      <c r="R14" s="98">
        <v>12.6</v>
      </c>
      <c r="S14" s="79">
        <f>SUM(DailySummary[[#This Row],[S1Qty]],DailySummary[[#This Row],[S2Qty]],DailySummary[[#This Row],[S3Qty]])</f>
        <v>28736</v>
      </c>
      <c r="T14" s="91">
        <f>AVERAGE(DailySummary[[#This Row],[S1Urt]],DailySummary[[#This Row],[S2Urt]],DailySummary[[#This Row],[S3Urt]])</f>
        <v>1.0476666666666665</v>
      </c>
      <c r="U14" s="85">
        <v>0</v>
      </c>
      <c r="V14" s="86">
        <v>0</v>
      </c>
      <c r="W14" s="120" t="s">
        <v>408</v>
      </c>
      <c r="X14" s="111" t="s">
        <v>318</v>
      </c>
      <c r="Y14" s="28"/>
      <c r="Z14" s="105" t="s">
        <v>397</v>
      </c>
      <c r="AA14" s="106">
        <v>1</v>
      </c>
      <c r="AB14" s="106">
        <v>1</v>
      </c>
      <c r="AC14" s="106">
        <v>0</v>
      </c>
      <c r="AD14" s="107">
        <v>0</v>
      </c>
      <c r="AE14" s="108">
        <v>0</v>
      </c>
      <c r="AF14" s="108"/>
    </row>
    <row r="15" spans="1:40" x14ac:dyDescent="0.25">
      <c r="A15" s="117" t="s">
        <v>119</v>
      </c>
      <c r="B15" s="19" t="s">
        <v>135</v>
      </c>
      <c r="C15" s="19">
        <v>8</v>
      </c>
      <c r="D15" s="20" t="s">
        <v>369</v>
      </c>
      <c r="E15" s="21" t="s">
        <v>465</v>
      </c>
      <c r="F15" s="21" t="s">
        <v>339</v>
      </c>
      <c r="G15" s="19" t="s">
        <v>18</v>
      </c>
      <c r="H15" s="25" t="s">
        <v>19</v>
      </c>
      <c r="I15" s="109">
        <v>0</v>
      </c>
      <c r="J15" s="146">
        <f>DailySummary[[#This Row],[S1Shot]]*DailySummary[[#This Row],[TotalCavity]]</f>
        <v>0</v>
      </c>
      <c r="K15" s="147">
        <f>DailySummary[[#This Row],[S1Shot]]*DailySummary[[#This Row],[CycleTime]]/28800</f>
        <v>0</v>
      </c>
      <c r="L15" s="110">
        <v>0</v>
      </c>
      <c r="M15" s="150">
        <f>DailySummary[[#This Row],[S2Shot]]*DailySummary[[#This Row],[TotalCavity]]</f>
        <v>0</v>
      </c>
      <c r="N15" s="23">
        <f>DailySummary[[#This Row],[S2Shot]]*DailySummary[[#This Row],[CycleTime]]/28800</f>
        <v>0</v>
      </c>
      <c r="O15" s="89">
        <v>0</v>
      </c>
      <c r="P15" s="150">
        <f>DailySummary[[#This Row],[S3Shot]]*DailySummary[[#This Row],[TotalCavity]]</f>
        <v>0</v>
      </c>
      <c r="Q15" s="23">
        <f>DailySummary[[#This Row],[S3Shot]]*DailySummary[[#This Row],[CycleTime]]/28800</f>
        <v>0</v>
      </c>
      <c r="R15" s="98">
        <v>18.8</v>
      </c>
      <c r="S15" s="79">
        <f>SUM(DailySummary[[#This Row],[S1Qty]],DailySummary[[#This Row],[S2Qty]],DailySummary[[#This Row],[S3Qty]])</f>
        <v>0</v>
      </c>
      <c r="T15" s="91">
        <f>AVERAGE(DailySummary[[#This Row],[S1Urt]],DailySummary[[#This Row],[S2Urt]],DailySummary[[#This Row],[S3Urt]])</f>
        <v>0</v>
      </c>
      <c r="U15" s="85">
        <v>0</v>
      </c>
      <c r="V15" s="86">
        <v>0</v>
      </c>
      <c r="W15" s="120" t="s">
        <v>135</v>
      </c>
      <c r="X15" s="111" t="s">
        <v>322</v>
      </c>
      <c r="Y15" s="28"/>
      <c r="Z15" s="105" t="s">
        <v>399</v>
      </c>
      <c r="AA15" s="106">
        <v>1</v>
      </c>
      <c r="AB15" s="106">
        <v>1</v>
      </c>
      <c r="AC15" s="106">
        <v>0</v>
      </c>
      <c r="AD15" s="107">
        <v>0</v>
      </c>
      <c r="AE15" s="108">
        <v>0</v>
      </c>
      <c r="AF15" s="108"/>
    </row>
    <row r="16" spans="1:40" x14ac:dyDescent="0.25">
      <c r="A16" s="117" t="s">
        <v>28</v>
      </c>
      <c r="B16" s="19" t="s">
        <v>135</v>
      </c>
      <c r="C16" s="19">
        <v>12</v>
      </c>
      <c r="D16" s="20" t="s">
        <v>345</v>
      </c>
      <c r="E16" s="21" t="s">
        <v>116</v>
      </c>
      <c r="F16" s="21" t="s">
        <v>117</v>
      </c>
      <c r="G16" s="19" t="s">
        <v>18</v>
      </c>
      <c r="H16" s="25" t="s">
        <v>19</v>
      </c>
      <c r="I16" s="109">
        <v>0</v>
      </c>
      <c r="J16" s="146">
        <f>DailySummary[[#This Row],[S1Shot]]*DailySummary[[#This Row],[TotalCavity]]</f>
        <v>0</v>
      </c>
      <c r="K16" s="147">
        <f>DailySummary[[#This Row],[S1Shot]]*DailySummary[[#This Row],[CycleTime]]/28800</f>
        <v>0</v>
      </c>
      <c r="L16" s="110">
        <v>0</v>
      </c>
      <c r="M16" s="150">
        <f>DailySummary[[#This Row],[S2Shot]]*DailySummary[[#This Row],[TotalCavity]]</f>
        <v>0</v>
      </c>
      <c r="N16" s="23">
        <f>DailySummary[[#This Row],[S2Shot]]*DailySummary[[#This Row],[CycleTime]]/28800</f>
        <v>0</v>
      </c>
      <c r="O16" s="89">
        <v>0</v>
      </c>
      <c r="P16" s="150">
        <f>DailySummary[[#This Row],[S3Shot]]*DailySummary[[#This Row],[TotalCavity]]</f>
        <v>0</v>
      </c>
      <c r="Q16" s="23">
        <f>DailySummary[[#This Row],[S3Shot]]*DailySummary[[#This Row],[CycleTime]]/28800</f>
        <v>0</v>
      </c>
      <c r="R16" s="98">
        <v>39217084</v>
      </c>
      <c r="S16" s="79">
        <f>SUM(DailySummary[[#This Row],[S1Qty]],DailySummary[[#This Row],[S2Qty]],DailySummary[[#This Row],[S3Qty]])</f>
        <v>0</v>
      </c>
      <c r="T16" s="91">
        <f>AVERAGE(DailySummary[[#This Row],[S1Urt]],DailySummary[[#This Row],[S2Urt]],DailySummary[[#This Row],[S3Urt]])</f>
        <v>0</v>
      </c>
      <c r="U16" s="85">
        <v>0</v>
      </c>
      <c r="V16" s="86">
        <v>0</v>
      </c>
      <c r="W16" s="120" t="s">
        <v>135</v>
      </c>
      <c r="X16" s="111" t="s">
        <v>319</v>
      </c>
      <c r="Y16" s="28"/>
      <c r="Z16" s="105" t="s">
        <v>398</v>
      </c>
      <c r="AA16" s="106">
        <v>1</v>
      </c>
      <c r="AB16" s="106">
        <v>1</v>
      </c>
      <c r="AC16" s="106">
        <v>0</v>
      </c>
      <c r="AD16" s="107">
        <v>0</v>
      </c>
      <c r="AE16" s="108">
        <v>0</v>
      </c>
      <c r="AF16" s="108"/>
    </row>
    <row r="17" spans="1:32" x14ac:dyDescent="0.25">
      <c r="A17" s="117" t="s">
        <v>29</v>
      </c>
      <c r="B17" s="19" t="s">
        <v>135</v>
      </c>
      <c r="C17" s="19">
        <v>8</v>
      </c>
      <c r="D17" s="20" t="s">
        <v>346</v>
      </c>
      <c r="E17" s="21" t="s">
        <v>465</v>
      </c>
      <c r="F17" s="21" t="s">
        <v>339</v>
      </c>
      <c r="G17" s="19" t="s">
        <v>18</v>
      </c>
      <c r="H17" s="25" t="s">
        <v>19</v>
      </c>
      <c r="I17" s="109">
        <v>0</v>
      </c>
      <c r="J17" s="146">
        <f>DailySummary[[#This Row],[S1Shot]]*DailySummary[[#This Row],[TotalCavity]]</f>
        <v>0</v>
      </c>
      <c r="K17" s="147">
        <f>DailySummary[[#This Row],[S1Shot]]*DailySummary[[#This Row],[CycleTime]]/28800</f>
        <v>0</v>
      </c>
      <c r="L17" s="110">
        <v>0</v>
      </c>
      <c r="M17" s="150">
        <f>DailySummary[[#This Row],[S2Shot]]*DailySummary[[#This Row],[TotalCavity]]</f>
        <v>0</v>
      </c>
      <c r="N17" s="23">
        <f>DailySummary[[#This Row],[S2Shot]]*DailySummary[[#This Row],[CycleTime]]/28800</f>
        <v>0</v>
      </c>
      <c r="O17" s="89">
        <v>0</v>
      </c>
      <c r="P17" s="150">
        <f>DailySummary[[#This Row],[S3Shot]]*DailySummary[[#This Row],[TotalCavity]]</f>
        <v>0</v>
      </c>
      <c r="Q17" s="23">
        <f>DailySummary[[#This Row],[S3Shot]]*DailySummary[[#This Row],[CycleTime]]/28800</f>
        <v>0</v>
      </c>
      <c r="R17" s="98">
        <v>19.920000000000002</v>
      </c>
      <c r="S17" s="79">
        <f>SUM(DailySummary[[#This Row],[S1Qty]],DailySummary[[#This Row],[S2Qty]],DailySummary[[#This Row],[S3Qty]])</f>
        <v>0</v>
      </c>
      <c r="T17" s="91">
        <f>AVERAGE(DailySummary[[#This Row],[S1Urt]],DailySummary[[#This Row],[S2Urt]],DailySummary[[#This Row],[S3Urt]])</f>
        <v>0</v>
      </c>
      <c r="U17" s="85">
        <v>0</v>
      </c>
      <c r="V17" s="86">
        <v>0</v>
      </c>
      <c r="W17" s="120" t="s">
        <v>135</v>
      </c>
      <c r="X17" s="111" t="s">
        <v>323</v>
      </c>
      <c r="Y17" s="28"/>
      <c r="Z17" s="105" t="s">
        <v>426</v>
      </c>
      <c r="AA17" s="106">
        <v>1</v>
      </c>
      <c r="AB17" s="106">
        <v>1</v>
      </c>
      <c r="AC17" s="106">
        <v>0</v>
      </c>
      <c r="AD17" s="107">
        <v>0</v>
      </c>
      <c r="AE17" s="108">
        <v>0</v>
      </c>
      <c r="AF17" s="108"/>
    </row>
    <row r="18" spans="1:32" x14ac:dyDescent="0.25">
      <c r="A18" s="117" t="s">
        <v>120</v>
      </c>
      <c r="B18" s="19" t="s">
        <v>135</v>
      </c>
      <c r="C18" s="19">
        <v>8</v>
      </c>
      <c r="D18" s="20" t="s">
        <v>396</v>
      </c>
      <c r="E18" s="21" t="s">
        <v>35</v>
      </c>
      <c r="F18" s="21" t="s">
        <v>339</v>
      </c>
      <c r="G18" s="19" t="s">
        <v>18</v>
      </c>
      <c r="H18" s="25" t="s">
        <v>19</v>
      </c>
      <c r="I18" s="109">
        <v>0</v>
      </c>
      <c r="J18" s="146">
        <f>DailySummary[[#This Row],[S1Shot]]*DailySummary[[#This Row],[TotalCavity]]</f>
        <v>0</v>
      </c>
      <c r="K18" s="147">
        <f>DailySummary[[#This Row],[S1Shot]]*DailySummary[[#This Row],[CycleTime]]/28800</f>
        <v>0</v>
      </c>
      <c r="L18" s="110">
        <v>0</v>
      </c>
      <c r="M18" s="150">
        <f>DailySummary[[#This Row],[S2Shot]]*DailySummary[[#This Row],[TotalCavity]]</f>
        <v>0</v>
      </c>
      <c r="N18" s="23">
        <f>DailySummary[[#This Row],[S2Shot]]*DailySummary[[#This Row],[CycleTime]]/28800</f>
        <v>0</v>
      </c>
      <c r="O18" s="89">
        <v>0</v>
      </c>
      <c r="P18" s="150">
        <f>DailySummary[[#This Row],[S3Shot]]*DailySummary[[#This Row],[TotalCavity]]</f>
        <v>0</v>
      </c>
      <c r="Q18" s="23">
        <f>DailySummary[[#This Row],[S3Shot]]*DailySummary[[#This Row],[CycleTime]]/28800</f>
        <v>0</v>
      </c>
      <c r="R18" s="98">
        <v>26.62</v>
      </c>
      <c r="S18" s="79">
        <f>SUM(DailySummary[[#This Row],[S1Qty]],DailySummary[[#This Row],[S2Qty]],DailySummary[[#This Row],[S3Qty]])</f>
        <v>0</v>
      </c>
      <c r="T18" s="91">
        <f>AVERAGE(DailySummary[[#This Row],[S1Urt]],DailySummary[[#This Row],[S2Urt]],DailySummary[[#This Row],[S3Urt]])</f>
        <v>0</v>
      </c>
      <c r="U18" s="85">
        <v>0</v>
      </c>
      <c r="V18" s="86">
        <v>0</v>
      </c>
      <c r="W18" s="120" t="s">
        <v>135</v>
      </c>
      <c r="X18" s="111" t="s">
        <v>322</v>
      </c>
      <c r="Y18" s="28"/>
      <c r="Z18" s="105" t="s">
        <v>329</v>
      </c>
      <c r="AA18" s="106">
        <v>4</v>
      </c>
      <c r="AB18" s="106">
        <v>4</v>
      </c>
      <c r="AC18" s="106">
        <v>0</v>
      </c>
      <c r="AD18" s="107">
        <v>0</v>
      </c>
      <c r="AE18" s="108">
        <v>0</v>
      </c>
      <c r="AF18" s="108"/>
    </row>
    <row r="19" spans="1:32" x14ac:dyDescent="0.25">
      <c r="A19" s="117" t="s">
        <v>30</v>
      </c>
      <c r="B19" s="19" t="s">
        <v>135</v>
      </c>
      <c r="C19" s="19">
        <v>12</v>
      </c>
      <c r="D19" s="20" t="s">
        <v>385</v>
      </c>
      <c r="E19" s="21" t="s">
        <v>116</v>
      </c>
      <c r="F19" s="21" t="s">
        <v>117</v>
      </c>
      <c r="G19" s="19" t="s">
        <v>18</v>
      </c>
      <c r="H19" s="25" t="s">
        <v>19</v>
      </c>
      <c r="I19" s="109">
        <v>0</v>
      </c>
      <c r="J19" s="146">
        <f>DailySummary[[#This Row],[S1Shot]]*DailySummary[[#This Row],[TotalCavity]]</f>
        <v>0</v>
      </c>
      <c r="K19" s="147">
        <f>DailySummary[[#This Row],[S1Shot]]*DailySummary[[#This Row],[CycleTime]]/28800</f>
        <v>0</v>
      </c>
      <c r="L19" s="110">
        <v>0</v>
      </c>
      <c r="M19" s="150">
        <f>DailySummary[[#This Row],[S2Shot]]*DailySummary[[#This Row],[TotalCavity]]</f>
        <v>0</v>
      </c>
      <c r="N19" s="23">
        <f>DailySummary[[#This Row],[S2Shot]]*DailySummary[[#This Row],[CycleTime]]/28800</f>
        <v>0</v>
      </c>
      <c r="O19" s="89">
        <v>0</v>
      </c>
      <c r="P19" s="150">
        <f>DailySummary[[#This Row],[S3Shot]]*DailySummary[[#This Row],[TotalCavity]]</f>
        <v>0</v>
      </c>
      <c r="Q19" s="23">
        <f>DailySummary[[#This Row],[S3Shot]]*DailySummary[[#This Row],[CycleTime]]/28800</f>
        <v>0</v>
      </c>
      <c r="R19" s="98">
        <v>41.74</v>
      </c>
      <c r="S19" s="79">
        <f>SUM(DailySummary[[#This Row],[S1Qty]],DailySummary[[#This Row],[S2Qty]],DailySummary[[#This Row],[S3Qty]])</f>
        <v>0</v>
      </c>
      <c r="T19" s="91">
        <f>AVERAGE(DailySummary[[#This Row],[S1Urt]],DailySummary[[#This Row],[S2Urt]],DailySummary[[#This Row],[S3Urt]])</f>
        <v>0</v>
      </c>
      <c r="U19" s="85">
        <v>0</v>
      </c>
      <c r="V19" s="86">
        <v>0</v>
      </c>
      <c r="W19" s="120" t="s">
        <v>135</v>
      </c>
      <c r="X19" s="111" t="s">
        <v>319</v>
      </c>
      <c r="Y19" s="28"/>
      <c r="Z19" s="105" t="s">
        <v>330</v>
      </c>
      <c r="AA19" s="106">
        <v>10</v>
      </c>
      <c r="AB19" s="106">
        <v>8</v>
      </c>
      <c r="AC19" s="106">
        <v>2</v>
      </c>
      <c r="AD19" s="107">
        <v>49108</v>
      </c>
      <c r="AE19" s="108">
        <v>0.19424721064814771</v>
      </c>
      <c r="AF19" s="108">
        <v>0.97123605324073847</v>
      </c>
    </row>
    <row r="20" spans="1:32" x14ac:dyDescent="0.25">
      <c r="A20" s="117" t="s">
        <v>32</v>
      </c>
      <c r="B20" s="19" t="s">
        <v>135</v>
      </c>
      <c r="C20" s="19">
        <v>16</v>
      </c>
      <c r="D20" s="20" t="s">
        <v>341</v>
      </c>
      <c r="E20" s="21" t="s">
        <v>465</v>
      </c>
      <c r="F20" s="21" t="s">
        <v>339</v>
      </c>
      <c r="G20" s="19" t="s">
        <v>18</v>
      </c>
      <c r="H20" s="25" t="s">
        <v>19</v>
      </c>
      <c r="I20" s="109">
        <v>0</v>
      </c>
      <c r="J20" s="146">
        <f>DailySummary[[#This Row],[S1Shot]]*DailySummary[[#This Row],[TotalCavity]]</f>
        <v>0</v>
      </c>
      <c r="K20" s="147">
        <f>DailySummary[[#This Row],[S1Shot]]*DailySummary[[#This Row],[CycleTime]]/28800</f>
        <v>0</v>
      </c>
      <c r="L20" s="110">
        <v>0</v>
      </c>
      <c r="M20" s="150">
        <f>DailySummary[[#This Row],[S2Shot]]*DailySummary[[#This Row],[TotalCavity]]</f>
        <v>0</v>
      </c>
      <c r="N20" s="23">
        <f>DailySummary[[#This Row],[S2Shot]]*DailySummary[[#This Row],[CycleTime]]/28800</f>
        <v>0</v>
      </c>
      <c r="O20" s="89">
        <v>0</v>
      </c>
      <c r="P20" s="150">
        <f>DailySummary[[#This Row],[S3Shot]]*DailySummary[[#This Row],[TotalCavity]]</f>
        <v>0</v>
      </c>
      <c r="Q20" s="23">
        <f>DailySummary[[#This Row],[S3Shot]]*DailySummary[[#This Row],[CycleTime]]/28800</f>
        <v>0</v>
      </c>
      <c r="R20" s="98">
        <v>11.74</v>
      </c>
      <c r="S20" s="79">
        <f>SUM(DailySummary[[#This Row],[S1Qty]],DailySummary[[#This Row],[S2Qty]],DailySummary[[#This Row],[S3Qty]])</f>
        <v>0</v>
      </c>
      <c r="T20" s="91">
        <f>AVERAGE(DailySummary[[#This Row],[S1Urt]],DailySummary[[#This Row],[S2Urt]],DailySummary[[#This Row],[S3Urt]])</f>
        <v>0</v>
      </c>
      <c r="U20" s="85">
        <v>0</v>
      </c>
      <c r="V20" s="86">
        <v>0</v>
      </c>
      <c r="W20" s="120" t="s">
        <v>135</v>
      </c>
      <c r="X20" s="111" t="s">
        <v>326</v>
      </c>
      <c r="Y20" s="28"/>
      <c r="Z20" s="105" t="s">
        <v>382</v>
      </c>
      <c r="AA20" s="106">
        <v>1</v>
      </c>
      <c r="AB20" s="106">
        <v>1</v>
      </c>
      <c r="AC20" s="106">
        <v>0</v>
      </c>
      <c r="AD20" s="107">
        <v>0</v>
      </c>
      <c r="AE20" s="108">
        <v>0</v>
      </c>
      <c r="AF20" s="108"/>
    </row>
    <row r="21" spans="1:32" x14ac:dyDescent="0.25">
      <c r="A21" s="117" t="s">
        <v>121</v>
      </c>
      <c r="B21" s="19" t="s">
        <v>135</v>
      </c>
      <c r="C21" s="19">
        <v>8</v>
      </c>
      <c r="D21" s="20" t="s">
        <v>373</v>
      </c>
      <c r="E21" s="21" t="s">
        <v>35</v>
      </c>
      <c r="F21" s="21" t="s">
        <v>425</v>
      </c>
      <c r="G21" s="19" t="s">
        <v>18</v>
      </c>
      <c r="H21" s="25" t="s">
        <v>19</v>
      </c>
      <c r="I21" s="109">
        <v>0</v>
      </c>
      <c r="J21" s="146">
        <f>DailySummary[[#This Row],[S1Shot]]*DailySummary[[#This Row],[TotalCavity]]</f>
        <v>0</v>
      </c>
      <c r="K21" s="147">
        <f>DailySummary[[#This Row],[S1Shot]]*DailySummary[[#This Row],[CycleTime]]/28800</f>
        <v>0</v>
      </c>
      <c r="L21" s="110">
        <v>0</v>
      </c>
      <c r="M21" s="150">
        <f>DailySummary[[#This Row],[S2Shot]]*DailySummary[[#This Row],[TotalCavity]]</f>
        <v>0</v>
      </c>
      <c r="N21" s="23">
        <f>DailySummary[[#This Row],[S2Shot]]*DailySummary[[#This Row],[CycleTime]]/28800</f>
        <v>0</v>
      </c>
      <c r="O21" s="89">
        <v>0</v>
      </c>
      <c r="P21" s="150">
        <f>DailySummary[[#This Row],[S3Shot]]*DailySummary[[#This Row],[TotalCavity]]</f>
        <v>0</v>
      </c>
      <c r="Q21" s="23">
        <f>DailySummary[[#This Row],[S3Shot]]*DailySummary[[#This Row],[CycleTime]]/28800</f>
        <v>0</v>
      </c>
      <c r="R21" s="98">
        <v>22.19</v>
      </c>
      <c r="S21" s="79">
        <f>SUM(DailySummary[[#This Row],[S1Qty]],DailySummary[[#This Row],[S2Qty]],DailySummary[[#This Row],[S3Qty]])</f>
        <v>0</v>
      </c>
      <c r="T21" s="91">
        <f>AVERAGE(DailySummary[[#This Row],[S1Urt]],DailySummary[[#This Row],[S2Urt]],DailySummary[[#This Row],[S3Urt]])</f>
        <v>0</v>
      </c>
      <c r="U21" s="85">
        <v>0</v>
      </c>
      <c r="V21" s="86">
        <v>0</v>
      </c>
      <c r="W21" s="120" t="s">
        <v>135</v>
      </c>
      <c r="X21" s="111" t="s">
        <v>321</v>
      </c>
      <c r="Y21" s="28"/>
      <c r="Z21" s="105" t="s">
        <v>453</v>
      </c>
      <c r="AA21" s="106">
        <v>1</v>
      </c>
      <c r="AB21" s="106">
        <v>1</v>
      </c>
      <c r="AC21" s="106">
        <v>0</v>
      </c>
      <c r="AD21" s="107">
        <v>0</v>
      </c>
      <c r="AE21" s="108">
        <v>0</v>
      </c>
      <c r="AF21" s="108"/>
    </row>
    <row r="22" spans="1:32" x14ac:dyDescent="0.25">
      <c r="A22" s="117" t="s">
        <v>33</v>
      </c>
      <c r="B22" s="19" t="s">
        <v>135</v>
      </c>
      <c r="C22" s="19">
        <v>12</v>
      </c>
      <c r="D22" s="20" t="s">
        <v>455</v>
      </c>
      <c r="E22" s="21" t="s">
        <v>116</v>
      </c>
      <c r="F22" s="21" t="s">
        <v>117</v>
      </c>
      <c r="G22" s="19" t="s">
        <v>18</v>
      </c>
      <c r="H22" s="25" t="s">
        <v>19</v>
      </c>
      <c r="I22" s="109">
        <v>0</v>
      </c>
      <c r="J22" s="146">
        <f>DailySummary[[#This Row],[S1Shot]]*DailySummary[[#This Row],[TotalCavity]]</f>
        <v>0</v>
      </c>
      <c r="K22" s="147">
        <f>DailySummary[[#This Row],[S1Shot]]*DailySummary[[#This Row],[CycleTime]]/28800</f>
        <v>0</v>
      </c>
      <c r="L22" s="110">
        <v>0</v>
      </c>
      <c r="M22" s="150">
        <f>DailySummary[[#This Row],[S2Shot]]*DailySummary[[#This Row],[TotalCavity]]</f>
        <v>0</v>
      </c>
      <c r="N22" s="23">
        <f>DailySummary[[#This Row],[S2Shot]]*DailySummary[[#This Row],[CycleTime]]/28800</f>
        <v>0</v>
      </c>
      <c r="O22" s="89">
        <v>0</v>
      </c>
      <c r="P22" s="150">
        <f>DailySummary[[#This Row],[S3Shot]]*DailySummary[[#This Row],[TotalCavity]]</f>
        <v>0</v>
      </c>
      <c r="Q22" s="23">
        <f>DailySummary[[#This Row],[S3Shot]]*DailySummary[[#This Row],[CycleTime]]/28800</f>
        <v>0</v>
      </c>
      <c r="R22" s="98">
        <v>41.13</v>
      </c>
      <c r="S22" s="79">
        <f>SUM(DailySummary[[#This Row],[S1Qty]],DailySummary[[#This Row],[S2Qty]],DailySummary[[#This Row],[S3Qty]])</f>
        <v>0</v>
      </c>
      <c r="T22" s="91">
        <f>AVERAGE(DailySummary[[#This Row],[S1Urt]],DailySummary[[#This Row],[S2Urt]],DailySummary[[#This Row],[S3Urt]])</f>
        <v>0</v>
      </c>
      <c r="U22" s="85">
        <v>0</v>
      </c>
      <c r="V22" s="86">
        <v>0</v>
      </c>
      <c r="W22" s="120" t="s">
        <v>135</v>
      </c>
      <c r="X22" s="111" t="s">
        <v>319</v>
      </c>
      <c r="Y22" s="28"/>
      <c r="Z22" s="105" t="s">
        <v>334</v>
      </c>
      <c r="AA22" s="106">
        <v>1</v>
      </c>
      <c r="AB22" s="106">
        <v>1</v>
      </c>
      <c r="AC22" s="106">
        <v>0</v>
      </c>
      <c r="AD22" s="107">
        <v>0</v>
      </c>
      <c r="AE22" s="108">
        <v>0</v>
      </c>
      <c r="AF22" s="108"/>
    </row>
    <row r="23" spans="1:32" x14ac:dyDescent="0.25">
      <c r="A23" s="117" t="s">
        <v>34</v>
      </c>
      <c r="B23" s="19" t="s">
        <v>135</v>
      </c>
      <c r="C23" s="19">
        <v>16</v>
      </c>
      <c r="D23" s="20" t="s">
        <v>375</v>
      </c>
      <c r="E23" s="21" t="s">
        <v>35</v>
      </c>
      <c r="F23" s="21" t="s">
        <v>339</v>
      </c>
      <c r="G23" s="19" t="s">
        <v>18</v>
      </c>
      <c r="H23" s="25" t="s">
        <v>19</v>
      </c>
      <c r="I23" s="109">
        <v>0</v>
      </c>
      <c r="J23" s="146">
        <f>DailySummary[[#This Row],[S1Shot]]*DailySummary[[#This Row],[TotalCavity]]</f>
        <v>0</v>
      </c>
      <c r="K23" s="147">
        <f>DailySummary[[#This Row],[S1Shot]]*DailySummary[[#This Row],[CycleTime]]/28800</f>
        <v>0</v>
      </c>
      <c r="L23" s="110">
        <v>0</v>
      </c>
      <c r="M23" s="150">
        <f>DailySummary[[#This Row],[S2Shot]]*DailySummary[[#This Row],[TotalCavity]]</f>
        <v>0</v>
      </c>
      <c r="N23" s="23">
        <f>DailySummary[[#This Row],[S2Shot]]*DailySummary[[#This Row],[CycleTime]]/28800</f>
        <v>0</v>
      </c>
      <c r="O23" s="89">
        <v>0</v>
      </c>
      <c r="P23" s="150">
        <f>DailySummary[[#This Row],[S3Shot]]*DailySummary[[#This Row],[TotalCavity]]</f>
        <v>0</v>
      </c>
      <c r="Q23" s="23">
        <f>DailySummary[[#This Row],[S3Shot]]*DailySummary[[#This Row],[CycleTime]]/28800</f>
        <v>0</v>
      </c>
      <c r="R23" s="98">
        <v>23.7</v>
      </c>
      <c r="S23" s="79">
        <f>SUM(DailySummary[[#This Row],[S1Qty]],DailySummary[[#This Row],[S2Qty]],DailySummary[[#This Row],[S3Qty]])</f>
        <v>0</v>
      </c>
      <c r="T23" s="91">
        <f>AVERAGE(DailySummary[[#This Row],[S1Urt]],DailySummary[[#This Row],[S2Urt]],DailySummary[[#This Row],[S3Urt]])</f>
        <v>0</v>
      </c>
      <c r="U23" s="85">
        <v>0</v>
      </c>
      <c r="V23" s="86">
        <v>0</v>
      </c>
      <c r="W23" s="120" t="s">
        <v>135</v>
      </c>
      <c r="X23" s="111" t="s">
        <v>320</v>
      </c>
      <c r="Y23" s="28"/>
      <c r="Z23" s="105" t="s">
        <v>327</v>
      </c>
      <c r="AA23" s="106">
        <v>1</v>
      </c>
      <c r="AB23" s="106">
        <v>0</v>
      </c>
      <c r="AC23" s="106">
        <v>1</v>
      </c>
      <c r="AD23" s="107">
        <v>19984</v>
      </c>
      <c r="AE23" s="108">
        <v>0.72800509259259305</v>
      </c>
      <c r="AF23" s="108">
        <v>0.72800509259259305</v>
      </c>
    </row>
    <row r="24" spans="1:32" x14ac:dyDescent="0.25">
      <c r="A24" s="117" t="s">
        <v>36</v>
      </c>
      <c r="B24" s="19" t="s">
        <v>135</v>
      </c>
      <c r="C24" s="19">
        <v>12</v>
      </c>
      <c r="D24" s="20" t="s">
        <v>371</v>
      </c>
      <c r="E24" s="21" t="s">
        <v>116</v>
      </c>
      <c r="F24" s="21" t="s">
        <v>117</v>
      </c>
      <c r="G24" s="19" t="s">
        <v>18</v>
      </c>
      <c r="H24" s="25" t="s">
        <v>19</v>
      </c>
      <c r="I24" s="109">
        <v>0</v>
      </c>
      <c r="J24" s="146">
        <f>DailySummary[[#This Row],[S1Shot]]*DailySummary[[#This Row],[TotalCavity]]</f>
        <v>0</v>
      </c>
      <c r="K24" s="147">
        <f>DailySummary[[#This Row],[S1Shot]]*DailySummary[[#This Row],[CycleTime]]/28800</f>
        <v>0</v>
      </c>
      <c r="L24" s="110">
        <v>0</v>
      </c>
      <c r="M24" s="150">
        <f>DailySummary[[#This Row],[S2Shot]]*DailySummary[[#This Row],[TotalCavity]]</f>
        <v>0</v>
      </c>
      <c r="N24" s="23">
        <f>DailySummary[[#This Row],[S2Shot]]*DailySummary[[#This Row],[CycleTime]]/28800</f>
        <v>0</v>
      </c>
      <c r="O24" s="89">
        <v>0</v>
      </c>
      <c r="P24" s="150">
        <f>DailySummary[[#This Row],[S3Shot]]*DailySummary[[#This Row],[TotalCavity]]</f>
        <v>0</v>
      </c>
      <c r="Q24" s="23">
        <f>DailySummary[[#This Row],[S3Shot]]*DailySummary[[#This Row],[CycleTime]]/28800</f>
        <v>0</v>
      </c>
      <c r="R24" s="98">
        <v>41.18</v>
      </c>
      <c r="S24" s="79">
        <f>SUM(DailySummary[[#This Row],[S1Qty]],DailySummary[[#This Row],[S2Qty]],DailySummary[[#This Row],[S3Qty]])</f>
        <v>0</v>
      </c>
      <c r="T24" s="91">
        <f>AVERAGE(DailySummary[[#This Row],[S1Urt]],DailySummary[[#This Row],[S2Urt]],DailySummary[[#This Row],[S3Urt]])</f>
        <v>0</v>
      </c>
      <c r="U24" s="85">
        <v>0</v>
      </c>
      <c r="V24" s="86">
        <v>0</v>
      </c>
      <c r="W24" s="120" t="s">
        <v>135</v>
      </c>
      <c r="X24" s="111" t="s">
        <v>319</v>
      </c>
      <c r="Y24" s="28"/>
      <c r="Z24" s="105" t="s">
        <v>435</v>
      </c>
      <c r="AA24" s="106">
        <v>1</v>
      </c>
      <c r="AB24" s="106">
        <v>1</v>
      </c>
      <c r="AC24" s="106">
        <v>0</v>
      </c>
      <c r="AD24" s="107">
        <v>0</v>
      </c>
      <c r="AE24" s="108">
        <v>0</v>
      </c>
      <c r="AF24" s="108"/>
    </row>
    <row r="25" spans="1:32" x14ac:dyDescent="0.25">
      <c r="A25" s="117" t="s">
        <v>37</v>
      </c>
      <c r="B25" s="19" t="s">
        <v>135</v>
      </c>
      <c r="C25" s="19">
        <v>8</v>
      </c>
      <c r="D25" s="20" t="s">
        <v>38</v>
      </c>
      <c r="E25" s="21" t="s">
        <v>42</v>
      </c>
      <c r="F25" s="21" t="s">
        <v>17</v>
      </c>
      <c r="G25" s="19" t="s">
        <v>18</v>
      </c>
      <c r="H25" s="25" t="s">
        <v>19</v>
      </c>
      <c r="I25" s="109">
        <v>0</v>
      </c>
      <c r="J25" s="146">
        <f>DailySummary[[#This Row],[S1Shot]]*DailySummary[[#This Row],[TotalCavity]]</f>
        <v>0</v>
      </c>
      <c r="K25" s="147">
        <f>DailySummary[[#This Row],[S1Shot]]*DailySummary[[#This Row],[CycleTime]]/28800</f>
        <v>0</v>
      </c>
      <c r="L25" s="110">
        <v>0</v>
      </c>
      <c r="M25" s="150">
        <f>DailySummary[[#This Row],[S2Shot]]*DailySummary[[#This Row],[TotalCavity]]</f>
        <v>0</v>
      </c>
      <c r="N25" s="23">
        <f>DailySummary[[#This Row],[S2Shot]]*DailySummary[[#This Row],[CycleTime]]/28800</f>
        <v>0</v>
      </c>
      <c r="O25" s="89">
        <v>0</v>
      </c>
      <c r="P25" s="150">
        <f>DailySummary[[#This Row],[S3Shot]]*DailySummary[[#This Row],[TotalCavity]]</f>
        <v>0</v>
      </c>
      <c r="Q25" s="23">
        <f>DailySummary[[#This Row],[S3Shot]]*DailySummary[[#This Row],[CycleTime]]/28800</f>
        <v>0</v>
      </c>
      <c r="R25" s="98">
        <v>13.79</v>
      </c>
      <c r="S25" s="79">
        <f>SUM(DailySummary[[#This Row],[S1Qty]],DailySummary[[#This Row],[S2Qty]],DailySummary[[#This Row],[S3Qty]])</f>
        <v>0</v>
      </c>
      <c r="T25" s="91">
        <f>AVERAGE(DailySummary[[#This Row],[S1Urt]],DailySummary[[#This Row],[S2Urt]],DailySummary[[#This Row],[S3Urt]])</f>
        <v>0</v>
      </c>
      <c r="U25" s="85">
        <v>0</v>
      </c>
      <c r="V25" s="86">
        <v>0</v>
      </c>
      <c r="W25" s="120" t="s">
        <v>410</v>
      </c>
      <c r="X25" s="111" t="s">
        <v>324</v>
      </c>
      <c r="Y25" s="28"/>
      <c r="Z25" s="105" t="s">
        <v>441</v>
      </c>
      <c r="AA25" s="106">
        <v>1</v>
      </c>
      <c r="AB25" s="106">
        <v>0</v>
      </c>
      <c r="AC25" s="106">
        <v>1</v>
      </c>
      <c r="AD25" s="107">
        <v>26256</v>
      </c>
      <c r="AE25" s="108">
        <v>0.929039930555556</v>
      </c>
      <c r="AF25" s="108">
        <v>0.929039930555556</v>
      </c>
    </row>
    <row r="26" spans="1:32" x14ac:dyDescent="0.25">
      <c r="A26" s="117" t="s">
        <v>39</v>
      </c>
      <c r="B26" s="19" t="s">
        <v>135</v>
      </c>
      <c r="C26" s="19">
        <v>4</v>
      </c>
      <c r="D26" s="20" t="s">
        <v>40</v>
      </c>
      <c r="E26" s="21" t="s">
        <v>21</v>
      </c>
      <c r="F26" s="21" t="s">
        <v>17</v>
      </c>
      <c r="G26" s="19" t="s">
        <v>24</v>
      </c>
      <c r="H26" s="25" t="s">
        <v>19</v>
      </c>
      <c r="I26" s="109">
        <v>561</v>
      </c>
      <c r="J26" s="146">
        <f>DailySummary[[#This Row],[S1Shot]]*DailySummary[[#This Row],[TotalCavity]]</f>
        <v>2244</v>
      </c>
      <c r="K26" s="147">
        <f>DailySummary[[#This Row],[S1Shot]]*DailySummary[[#This Row],[CycleTime]]/28800</f>
        <v>0.25128125000000001</v>
      </c>
      <c r="L26" s="110">
        <v>0</v>
      </c>
      <c r="M26" s="150">
        <f>DailySummary[[#This Row],[S2Shot]]*DailySummary[[#This Row],[TotalCavity]]</f>
        <v>0</v>
      </c>
      <c r="N26" s="23">
        <f>DailySummary[[#This Row],[S2Shot]]*DailySummary[[#This Row],[CycleTime]]/28800</f>
        <v>0</v>
      </c>
      <c r="O26" s="89">
        <v>0</v>
      </c>
      <c r="P26" s="150">
        <f>DailySummary[[#This Row],[S3Shot]]*DailySummary[[#This Row],[TotalCavity]]</f>
        <v>0</v>
      </c>
      <c r="Q26" s="23">
        <f>DailySummary[[#This Row],[S3Shot]]*DailySummary[[#This Row],[CycleTime]]/28800</f>
        <v>0</v>
      </c>
      <c r="R26" s="98">
        <v>12.9</v>
      </c>
      <c r="S26" s="79">
        <f>SUM(DailySummary[[#This Row],[S1Qty]],DailySummary[[#This Row],[S2Qty]],DailySummary[[#This Row],[S3Qty]])</f>
        <v>2244</v>
      </c>
      <c r="T26" s="91">
        <f>AVERAGE(DailySummary[[#This Row],[S1Urt]],DailySummary[[#This Row],[S2Urt]],DailySummary[[#This Row],[S3Urt]])</f>
        <v>8.3760416666666671E-2</v>
      </c>
      <c r="U26" s="85">
        <v>0</v>
      </c>
      <c r="V26" s="86">
        <v>0</v>
      </c>
      <c r="W26" s="120" t="s">
        <v>458</v>
      </c>
      <c r="X26" s="111" t="s">
        <v>318</v>
      </c>
      <c r="Y26" s="28"/>
      <c r="Z26" s="105" t="s">
        <v>328</v>
      </c>
      <c r="AA26" s="106">
        <v>1</v>
      </c>
      <c r="AB26" s="106">
        <v>0</v>
      </c>
      <c r="AC26" s="106">
        <v>1</v>
      </c>
      <c r="AD26" s="107">
        <v>26264</v>
      </c>
      <c r="AE26" s="108">
        <v>0.97502199074074103</v>
      </c>
      <c r="AF26" s="108">
        <v>0.97502199074074103</v>
      </c>
    </row>
    <row r="27" spans="1:32" x14ac:dyDescent="0.25">
      <c r="A27" s="117" t="s">
        <v>41</v>
      </c>
      <c r="B27" s="19" t="s">
        <v>135</v>
      </c>
      <c r="C27" s="19">
        <v>0</v>
      </c>
      <c r="D27" s="20" t="s">
        <v>392</v>
      </c>
      <c r="E27" s="21" t="s">
        <v>35</v>
      </c>
      <c r="F27" s="21" t="s">
        <v>339</v>
      </c>
      <c r="G27" s="19" t="s">
        <v>18</v>
      </c>
      <c r="H27" s="25" t="s">
        <v>19</v>
      </c>
      <c r="I27" s="109">
        <v>0</v>
      </c>
      <c r="J27" s="146">
        <f>DailySummary[[#This Row],[S1Shot]]*DailySummary[[#This Row],[TotalCavity]]</f>
        <v>0</v>
      </c>
      <c r="K27" s="147">
        <f>DailySummary[[#This Row],[S1Shot]]*DailySummary[[#This Row],[CycleTime]]/28800</f>
        <v>0</v>
      </c>
      <c r="L27" s="110">
        <v>0</v>
      </c>
      <c r="M27" s="150">
        <f>DailySummary[[#This Row],[S2Shot]]*DailySummary[[#This Row],[TotalCavity]]</f>
        <v>0</v>
      </c>
      <c r="N27" s="23">
        <f>DailySummary[[#This Row],[S2Shot]]*DailySummary[[#This Row],[CycleTime]]/28800</f>
        <v>0</v>
      </c>
      <c r="O27" s="89">
        <v>0</v>
      </c>
      <c r="P27" s="150">
        <f>DailySummary[[#This Row],[S3Shot]]*DailySummary[[#This Row],[TotalCavity]]</f>
        <v>0</v>
      </c>
      <c r="Q27" s="23">
        <f>DailySummary[[#This Row],[S3Shot]]*DailySummary[[#This Row],[CycleTime]]/28800</f>
        <v>0</v>
      </c>
      <c r="R27" s="98">
        <v>16.36</v>
      </c>
      <c r="S27" s="79">
        <f>SUM(DailySummary[[#This Row],[S1Qty]],DailySummary[[#This Row],[S2Qty]],DailySummary[[#This Row],[S3Qty]])</f>
        <v>0</v>
      </c>
      <c r="T27" s="91">
        <f>AVERAGE(DailySummary[[#This Row],[S1Urt]],DailySummary[[#This Row],[S2Urt]],DailySummary[[#This Row],[S3Urt]])</f>
        <v>0</v>
      </c>
      <c r="U27" s="85">
        <v>0</v>
      </c>
      <c r="V27" s="86">
        <v>0</v>
      </c>
      <c r="W27" s="120" t="s">
        <v>135</v>
      </c>
      <c r="X27" s="111" t="s">
        <v>398</v>
      </c>
      <c r="Y27" s="28"/>
      <c r="Z27" s="105" t="s">
        <v>421</v>
      </c>
      <c r="AA27" s="106">
        <v>1</v>
      </c>
      <c r="AB27" s="106">
        <v>0</v>
      </c>
      <c r="AC27" s="106">
        <v>1</v>
      </c>
      <c r="AD27" s="107">
        <v>23036</v>
      </c>
      <c r="AE27" s="108">
        <v>0.879847222222222</v>
      </c>
      <c r="AF27" s="108">
        <v>0.879847222222222</v>
      </c>
    </row>
    <row r="28" spans="1:32" x14ac:dyDescent="0.25">
      <c r="A28" s="117" t="s">
        <v>43</v>
      </c>
      <c r="B28" s="19" t="s">
        <v>135</v>
      </c>
      <c r="C28" s="19">
        <v>8</v>
      </c>
      <c r="D28" s="20" t="s">
        <v>459</v>
      </c>
      <c r="E28" s="21" t="s">
        <v>21</v>
      </c>
      <c r="F28" s="21" t="s">
        <v>17</v>
      </c>
      <c r="G28" s="19" t="s">
        <v>24</v>
      </c>
      <c r="H28" s="25" t="s">
        <v>19</v>
      </c>
      <c r="I28" s="109">
        <v>686</v>
      </c>
      <c r="J28" s="146">
        <f>DailySummary[[#This Row],[S1Shot]]*DailySummary[[#This Row],[TotalCavity]]</f>
        <v>5488</v>
      </c>
      <c r="K28" s="147">
        <f>DailySummary[[#This Row],[S1Shot]]*DailySummary[[#This Row],[CycleTime]]/28800</f>
        <v>0.30965277777777778</v>
      </c>
      <c r="L28" s="110">
        <v>2042</v>
      </c>
      <c r="M28" s="150">
        <f>DailySummary[[#This Row],[S2Shot]]*DailySummary[[#This Row],[TotalCavity]]</f>
        <v>16336</v>
      </c>
      <c r="N28" s="23">
        <f>DailySummary[[#This Row],[S2Shot]]*DailySummary[[#This Row],[CycleTime]]/28800</f>
        <v>0.92173611111111109</v>
      </c>
      <c r="O28" s="89">
        <v>2293</v>
      </c>
      <c r="P28" s="150">
        <f>DailySummary[[#This Row],[S3Shot]]*DailySummary[[#This Row],[TotalCavity]]</f>
        <v>18344</v>
      </c>
      <c r="Q28" s="23">
        <f>DailySummary[[#This Row],[S3Shot]]*DailySummary[[#This Row],[CycleTime]]/28800</f>
        <v>1.0350347222222223</v>
      </c>
      <c r="R28" s="98">
        <v>13</v>
      </c>
      <c r="S28" s="79">
        <f>SUM(DailySummary[[#This Row],[S1Qty]],DailySummary[[#This Row],[S2Qty]],DailySummary[[#This Row],[S3Qty]])</f>
        <v>40168</v>
      </c>
      <c r="T28" s="91">
        <f>AVERAGE(DailySummary[[#This Row],[S1Urt]],DailySummary[[#This Row],[S2Urt]],DailySummary[[#This Row],[S3Urt]])</f>
        <v>0.75547453703703704</v>
      </c>
      <c r="U28" s="85">
        <v>0</v>
      </c>
      <c r="V28" s="86">
        <v>0</v>
      </c>
      <c r="W28" s="120" t="s">
        <v>460</v>
      </c>
      <c r="X28" s="111" t="s">
        <v>325</v>
      </c>
      <c r="Y28" s="28"/>
      <c r="Z28" s="105" t="s">
        <v>331</v>
      </c>
      <c r="AA28" s="106">
        <v>2</v>
      </c>
      <c r="AB28" s="106">
        <v>2</v>
      </c>
      <c r="AC28" s="106">
        <v>0</v>
      </c>
      <c r="AD28" s="107">
        <v>0</v>
      </c>
      <c r="AE28" s="108">
        <v>0</v>
      </c>
      <c r="AF28" s="108"/>
    </row>
    <row r="29" spans="1:32" x14ac:dyDescent="0.25">
      <c r="A29" s="117" t="s">
        <v>44</v>
      </c>
      <c r="B29" s="19" t="s">
        <v>135</v>
      </c>
      <c r="C29" s="19">
        <v>8</v>
      </c>
      <c r="D29" s="20" t="s">
        <v>376</v>
      </c>
      <c r="E29" s="21" t="s">
        <v>21</v>
      </c>
      <c r="F29" s="21" t="s">
        <v>17</v>
      </c>
      <c r="G29" s="19" t="s">
        <v>18</v>
      </c>
      <c r="H29" s="25" t="s">
        <v>19</v>
      </c>
      <c r="I29" s="109">
        <v>0</v>
      </c>
      <c r="J29" s="146">
        <f>DailySummary[[#This Row],[S1Shot]]*DailySummary[[#This Row],[TotalCavity]]</f>
        <v>0</v>
      </c>
      <c r="K29" s="147">
        <f>DailySummary[[#This Row],[S1Shot]]*DailySummary[[#This Row],[CycleTime]]/28800</f>
        <v>0</v>
      </c>
      <c r="L29" s="110">
        <v>0</v>
      </c>
      <c r="M29" s="150">
        <f>DailySummary[[#This Row],[S2Shot]]*DailySummary[[#This Row],[TotalCavity]]</f>
        <v>0</v>
      </c>
      <c r="N29" s="23">
        <f>DailySummary[[#This Row],[S2Shot]]*DailySummary[[#This Row],[CycleTime]]/28800</f>
        <v>0</v>
      </c>
      <c r="O29" s="89">
        <v>0</v>
      </c>
      <c r="P29" s="150">
        <f>DailySummary[[#This Row],[S3Shot]]*DailySummary[[#This Row],[TotalCavity]]</f>
        <v>0</v>
      </c>
      <c r="Q29" s="23">
        <f>DailySummary[[#This Row],[S3Shot]]*DailySummary[[#This Row],[CycleTime]]/28800</f>
        <v>0</v>
      </c>
      <c r="R29" s="98">
        <v>13.49</v>
      </c>
      <c r="S29" s="79">
        <f>SUM(DailySummary[[#This Row],[S1Qty]],DailySummary[[#This Row],[S2Qty]],DailySummary[[#This Row],[S3Qty]])</f>
        <v>0</v>
      </c>
      <c r="T29" s="91">
        <f>AVERAGE(DailySummary[[#This Row],[S1Urt]],DailySummary[[#This Row],[S2Urt]],DailySummary[[#This Row],[S3Urt]])</f>
        <v>0</v>
      </c>
      <c r="U29" s="85">
        <v>0</v>
      </c>
      <c r="V29" s="86">
        <v>0</v>
      </c>
      <c r="W29" s="120" t="s">
        <v>411</v>
      </c>
      <c r="X29" s="111" t="s">
        <v>324</v>
      </c>
      <c r="Y29" s="28"/>
      <c r="Z29" s="105" t="s">
        <v>407</v>
      </c>
      <c r="AA29" s="106">
        <v>1</v>
      </c>
      <c r="AB29" s="106">
        <v>1</v>
      </c>
      <c r="AC29" s="106">
        <v>0</v>
      </c>
      <c r="AD29" s="107">
        <v>0</v>
      </c>
      <c r="AE29" s="108">
        <v>0</v>
      </c>
      <c r="AF29" s="108"/>
    </row>
    <row r="30" spans="1:32" x14ac:dyDescent="0.25">
      <c r="A30" s="117" t="s">
        <v>45</v>
      </c>
      <c r="B30" s="19" t="s">
        <v>135</v>
      </c>
      <c r="C30" s="19">
        <v>8</v>
      </c>
      <c r="D30" s="20" t="s">
        <v>439</v>
      </c>
      <c r="E30" s="21" t="s">
        <v>135</v>
      </c>
      <c r="F30" s="21" t="s">
        <v>135</v>
      </c>
      <c r="G30" s="19" t="s">
        <v>18</v>
      </c>
      <c r="H30" s="25" t="s">
        <v>19</v>
      </c>
      <c r="I30" s="109">
        <v>0</v>
      </c>
      <c r="J30" s="146">
        <f>DailySummary[[#This Row],[S1Shot]]*DailySummary[[#This Row],[TotalCavity]]</f>
        <v>0</v>
      </c>
      <c r="K30" s="147">
        <f>DailySummary[[#This Row],[S1Shot]]*DailySummary[[#This Row],[CycleTime]]/28800</f>
        <v>0</v>
      </c>
      <c r="L30" s="110">
        <v>0</v>
      </c>
      <c r="M30" s="150">
        <f>DailySummary[[#This Row],[S2Shot]]*DailySummary[[#This Row],[TotalCavity]]</f>
        <v>0</v>
      </c>
      <c r="N30" s="23">
        <f>DailySummary[[#This Row],[S2Shot]]*DailySummary[[#This Row],[CycleTime]]/28800</f>
        <v>0</v>
      </c>
      <c r="O30" s="89">
        <v>0</v>
      </c>
      <c r="P30" s="150">
        <f>DailySummary[[#This Row],[S3Shot]]*DailySummary[[#This Row],[TotalCavity]]</f>
        <v>0</v>
      </c>
      <c r="Q30" s="23">
        <f>DailySummary[[#This Row],[S3Shot]]*DailySummary[[#This Row],[CycleTime]]/28800</f>
        <v>0</v>
      </c>
      <c r="R30" s="98">
        <v>14.55</v>
      </c>
      <c r="S30" s="79">
        <f>SUM(DailySummary[[#This Row],[S1Qty]],DailySummary[[#This Row],[S2Qty]],DailySummary[[#This Row],[S3Qty]])</f>
        <v>0</v>
      </c>
      <c r="T30" s="91">
        <f>AVERAGE(DailySummary[[#This Row],[S1Urt]],DailySummary[[#This Row],[S2Urt]],DailySummary[[#This Row],[S3Urt]])</f>
        <v>0</v>
      </c>
      <c r="U30" s="85">
        <v>0</v>
      </c>
      <c r="V30" s="86">
        <v>0</v>
      </c>
      <c r="W30" s="120" t="s">
        <v>135</v>
      </c>
      <c r="X30" s="111" t="s">
        <v>370</v>
      </c>
      <c r="Y30" s="28"/>
      <c r="Z30" s="105" t="s">
        <v>324</v>
      </c>
      <c r="AA30" s="106">
        <v>2</v>
      </c>
      <c r="AB30" s="106">
        <v>2</v>
      </c>
      <c r="AC30" s="106">
        <v>0</v>
      </c>
      <c r="AD30" s="107">
        <v>0</v>
      </c>
      <c r="AE30" s="108">
        <v>0</v>
      </c>
      <c r="AF30" s="108"/>
    </row>
    <row r="31" spans="1:32" x14ac:dyDescent="0.25">
      <c r="A31" s="117" t="s">
        <v>46</v>
      </c>
      <c r="B31" s="19" t="s">
        <v>135</v>
      </c>
      <c r="C31" s="19">
        <v>4</v>
      </c>
      <c r="D31" s="20" t="s">
        <v>419</v>
      </c>
      <c r="E31" s="21" t="s">
        <v>21</v>
      </c>
      <c r="F31" s="21" t="s">
        <v>17</v>
      </c>
      <c r="G31" s="19" t="s">
        <v>18</v>
      </c>
      <c r="H31" s="25" t="s">
        <v>19</v>
      </c>
      <c r="I31" s="109">
        <v>0</v>
      </c>
      <c r="J31" s="146">
        <f>DailySummary[[#This Row],[S1Shot]]*DailySummary[[#This Row],[TotalCavity]]</f>
        <v>0</v>
      </c>
      <c r="K31" s="147">
        <f>DailySummary[[#This Row],[S1Shot]]*DailySummary[[#This Row],[CycleTime]]/28800</f>
        <v>0</v>
      </c>
      <c r="L31" s="110">
        <v>0</v>
      </c>
      <c r="M31" s="150">
        <f>DailySummary[[#This Row],[S2Shot]]*DailySummary[[#This Row],[TotalCavity]]</f>
        <v>0</v>
      </c>
      <c r="N31" s="23">
        <f>DailySummary[[#This Row],[S2Shot]]*DailySummary[[#This Row],[CycleTime]]/28800</f>
        <v>0</v>
      </c>
      <c r="O31" s="89">
        <v>0</v>
      </c>
      <c r="P31" s="150">
        <f>DailySummary[[#This Row],[S3Shot]]*DailySummary[[#This Row],[TotalCavity]]</f>
        <v>0</v>
      </c>
      <c r="Q31" s="23">
        <f>DailySummary[[#This Row],[S3Shot]]*DailySummary[[#This Row],[CycleTime]]/28800</f>
        <v>0</v>
      </c>
      <c r="R31" s="98">
        <v>12.79</v>
      </c>
      <c r="S31" s="79">
        <f>SUM(DailySummary[[#This Row],[S1Qty]],DailySummary[[#This Row],[S2Qty]],DailySummary[[#This Row],[S3Qty]])</f>
        <v>0</v>
      </c>
      <c r="T31" s="91">
        <f>AVERAGE(DailySummary[[#This Row],[S1Urt]],DailySummary[[#This Row],[S2Urt]],DailySummary[[#This Row],[S3Urt]])</f>
        <v>0</v>
      </c>
      <c r="U31" s="85">
        <v>0</v>
      </c>
      <c r="V31" s="86">
        <v>0</v>
      </c>
      <c r="W31" s="120" t="s">
        <v>408</v>
      </c>
      <c r="X31" s="111" t="s">
        <v>318</v>
      </c>
      <c r="Y31" s="28"/>
      <c r="Z31" s="105" t="s">
        <v>325</v>
      </c>
      <c r="AA31" s="106">
        <v>1</v>
      </c>
      <c r="AB31" s="106">
        <v>0</v>
      </c>
      <c r="AC31" s="106">
        <v>1</v>
      </c>
      <c r="AD31" s="107">
        <v>40168</v>
      </c>
      <c r="AE31" s="108">
        <v>0.73922152777777805</v>
      </c>
      <c r="AF31" s="108">
        <v>0.73922152777777805</v>
      </c>
    </row>
    <row r="32" spans="1:32" x14ac:dyDescent="0.25">
      <c r="A32" s="117" t="s">
        <v>47</v>
      </c>
      <c r="B32" s="19" t="s">
        <v>135</v>
      </c>
      <c r="C32" s="19">
        <v>16</v>
      </c>
      <c r="D32" s="20" t="s">
        <v>433</v>
      </c>
      <c r="E32" s="21" t="s">
        <v>135</v>
      </c>
      <c r="F32" s="21" t="s">
        <v>135</v>
      </c>
      <c r="G32" s="19" t="s">
        <v>18</v>
      </c>
      <c r="H32" s="25" t="s">
        <v>19</v>
      </c>
      <c r="I32" s="109">
        <v>0</v>
      </c>
      <c r="J32" s="146">
        <f>DailySummary[[#This Row],[S1Shot]]*DailySummary[[#This Row],[TotalCavity]]</f>
        <v>0</v>
      </c>
      <c r="K32" s="147">
        <f>DailySummary[[#This Row],[S1Shot]]*DailySummary[[#This Row],[CycleTime]]/28800</f>
        <v>0</v>
      </c>
      <c r="L32" s="110">
        <v>0</v>
      </c>
      <c r="M32" s="150">
        <f>DailySummary[[#This Row],[S2Shot]]*DailySummary[[#This Row],[TotalCavity]]</f>
        <v>0</v>
      </c>
      <c r="N32" s="23">
        <f>DailySummary[[#This Row],[S2Shot]]*DailySummary[[#This Row],[CycleTime]]/28800</f>
        <v>0</v>
      </c>
      <c r="O32" s="89">
        <v>0</v>
      </c>
      <c r="P32" s="150">
        <f>DailySummary[[#This Row],[S3Shot]]*DailySummary[[#This Row],[TotalCavity]]</f>
        <v>0</v>
      </c>
      <c r="Q32" s="23">
        <f>DailySummary[[#This Row],[S3Shot]]*DailySummary[[#This Row],[CycleTime]]/28800</f>
        <v>0</v>
      </c>
      <c r="R32" s="98">
        <v>12.55</v>
      </c>
      <c r="S32" s="79">
        <f>SUM(DailySummary[[#This Row],[S1Qty]],DailySummary[[#This Row],[S2Qty]],DailySummary[[#This Row],[S3Qty]])</f>
        <v>0</v>
      </c>
      <c r="T32" s="91">
        <f>AVERAGE(DailySummary[[#This Row],[S1Urt]],DailySummary[[#This Row],[S2Urt]],DailySummary[[#This Row],[S3Urt]])</f>
        <v>0</v>
      </c>
      <c r="U32" s="85">
        <v>0</v>
      </c>
      <c r="V32" s="86">
        <v>0</v>
      </c>
      <c r="W32" s="120" t="s">
        <v>135</v>
      </c>
      <c r="X32" s="111" t="s">
        <v>326</v>
      </c>
      <c r="Y32" s="28"/>
      <c r="Z32" s="105" t="s">
        <v>335</v>
      </c>
      <c r="AA32" s="106">
        <v>1</v>
      </c>
      <c r="AB32" s="106">
        <v>1</v>
      </c>
      <c r="AC32" s="106">
        <v>0</v>
      </c>
      <c r="AD32" s="107">
        <v>0</v>
      </c>
      <c r="AE32" s="108">
        <v>0</v>
      </c>
      <c r="AF32" s="108"/>
    </row>
    <row r="33" spans="1:32" x14ac:dyDescent="0.25">
      <c r="A33" s="117" t="s">
        <v>48</v>
      </c>
      <c r="B33" s="19" t="s">
        <v>135</v>
      </c>
      <c r="C33" s="19">
        <v>4</v>
      </c>
      <c r="D33" s="20" t="s">
        <v>343</v>
      </c>
      <c r="E33" s="21" t="s">
        <v>21</v>
      </c>
      <c r="F33" s="21" t="s">
        <v>17</v>
      </c>
      <c r="G33" s="19" t="s">
        <v>18</v>
      </c>
      <c r="H33" s="25" t="s">
        <v>19</v>
      </c>
      <c r="I33" s="109">
        <v>0</v>
      </c>
      <c r="J33" s="146">
        <f>DailySummary[[#This Row],[S1Shot]]*DailySummary[[#This Row],[TotalCavity]]</f>
        <v>0</v>
      </c>
      <c r="K33" s="147">
        <f>DailySummary[[#This Row],[S1Shot]]*DailySummary[[#This Row],[CycleTime]]/28800</f>
        <v>0</v>
      </c>
      <c r="L33" s="110">
        <v>0</v>
      </c>
      <c r="M33" s="150">
        <f>DailySummary[[#This Row],[S2Shot]]*DailySummary[[#This Row],[TotalCavity]]</f>
        <v>0</v>
      </c>
      <c r="N33" s="23">
        <f>DailySummary[[#This Row],[S2Shot]]*DailySummary[[#This Row],[CycleTime]]/28800</f>
        <v>0</v>
      </c>
      <c r="O33" s="89">
        <v>0</v>
      </c>
      <c r="P33" s="150">
        <f>DailySummary[[#This Row],[S3Shot]]*DailySummary[[#This Row],[TotalCavity]]</f>
        <v>0</v>
      </c>
      <c r="Q33" s="23">
        <f>DailySummary[[#This Row],[S3Shot]]*DailySummary[[#This Row],[CycleTime]]/28800</f>
        <v>0</v>
      </c>
      <c r="R33" s="98">
        <v>12.39</v>
      </c>
      <c r="S33" s="79">
        <f>SUM(DailySummary[[#This Row],[S1Qty]],DailySummary[[#This Row],[S2Qty]],DailySummary[[#This Row],[S3Qty]])</f>
        <v>0</v>
      </c>
      <c r="T33" s="91">
        <f>AVERAGE(DailySummary[[#This Row],[S1Urt]],DailySummary[[#This Row],[S2Urt]],DailySummary[[#This Row],[S3Urt]])</f>
        <v>0</v>
      </c>
      <c r="U33" s="85">
        <v>0</v>
      </c>
      <c r="V33" s="86">
        <v>0</v>
      </c>
      <c r="W33" s="120" t="s">
        <v>408</v>
      </c>
      <c r="X33" s="111" t="s">
        <v>318</v>
      </c>
      <c r="Y33" s="28"/>
      <c r="Z33" s="105" t="s">
        <v>332</v>
      </c>
      <c r="AA33" s="106">
        <v>1</v>
      </c>
      <c r="AB33" s="106">
        <v>1</v>
      </c>
      <c r="AC33" s="106">
        <v>0</v>
      </c>
      <c r="AD33" s="107">
        <v>0</v>
      </c>
      <c r="AE33" s="108">
        <v>0</v>
      </c>
      <c r="AF33" s="108"/>
    </row>
    <row r="34" spans="1:32" x14ac:dyDescent="0.25">
      <c r="A34" s="117" t="s">
        <v>49</v>
      </c>
      <c r="B34" s="19" t="s">
        <v>135</v>
      </c>
      <c r="C34" s="19">
        <v>8</v>
      </c>
      <c r="D34" s="20" t="s">
        <v>366</v>
      </c>
      <c r="E34" s="21" t="s">
        <v>35</v>
      </c>
      <c r="F34" s="21" t="s">
        <v>425</v>
      </c>
      <c r="G34" s="19" t="s">
        <v>18</v>
      </c>
      <c r="H34" s="25" t="s">
        <v>19</v>
      </c>
      <c r="I34" s="109">
        <v>0</v>
      </c>
      <c r="J34" s="146">
        <f>DailySummary[[#This Row],[S1Shot]]*DailySummary[[#This Row],[TotalCavity]]</f>
        <v>0</v>
      </c>
      <c r="K34" s="147">
        <f>DailySummary[[#This Row],[S1Shot]]*DailySummary[[#This Row],[CycleTime]]/28800</f>
        <v>0</v>
      </c>
      <c r="L34" s="110">
        <v>0</v>
      </c>
      <c r="M34" s="150">
        <f>DailySummary[[#This Row],[S2Shot]]*DailySummary[[#This Row],[TotalCavity]]</f>
        <v>0</v>
      </c>
      <c r="N34" s="23">
        <f>DailySummary[[#This Row],[S2Shot]]*DailySummary[[#This Row],[CycleTime]]/28800</f>
        <v>0</v>
      </c>
      <c r="O34" s="89">
        <v>0</v>
      </c>
      <c r="P34" s="150">
        <f>DailySummary[[#This Row],[S3Shot]]*DailySummary[[#This Row],[TotalCavity]]</f>
        <v>0</v>
      </c>
      <c r="Q34" s="23">
        <f>DailySummary[[#This Row],[S3Shot]]*DailySummary[[#This Row],[CycleTime]]/28800</f>
        <v>0</v>
      </c>
      <c r="R34" s="98">
        <v>15.71</v>
      </c>
      <c r="S34" s="79">
        <f>SUM(DailySummary[[#This Row],[S1Qty]],DailySummary[[#This Row],[S2Qty]],DailySummary[[#This Row],[S3Qty]])</f>
        <v>0</v>
      </c>
      <c r="T34" s="91">
        <f>AVERAGE(DailySummary[[#This Row],[S1Urt]],DailySummary[[#This Row],[S2Urt]],DailySummary[[#This Row],[S3Urt]])</f>
        <v>0</v>
      </c>
      <c r="U34" s="85">
        <v>0</v>
      </c>
      <c r="V34" s="86">
        <v>0</v>
      </c>
      <c r="W34" s="120" t="s">
        <v>135</v>
      </c>
      <c r="X34" s="111" t="s">
        <v>370</v>
      </c>
      <c r="Y34" s="28"/>
      <c r="Z34" s="105" t="s">
        <v>333</v>
      </c>
      <c r="AA34" s="106">
        <v>1</v>
      </c>
      <c r="AB34" s="106">
        <v>1</v>
      </c>
      <c r="AC34" s="106">
        <v>0</v>
      </c>
      <c r="AD34" s="107">
        <v>0</v>
      </c>
      <c r="AE34" s="108">
        <v>0</v>
      </c>
      <c r="AF34" s="108"/>
    </row>
    <row r="35" spans="1:32" x14ac:dyDescent="0.25">
      <c r="A35" s="117" t="s">
        <v>50</v>
      </c>
      <c r="B35" s="19" t="s">
        <v>135</v>
      </c>
      <c r="C35" s="19">
        <v>4</v>
      </c>
      <c r="D35" s="20" t="s">
        <v>59</v>
      </c>
      <c r="E35" s="21" t="s">
        <v>21</v>
      </c>
      <c r="F35" s="21" t="s">
        <v>22</v>
      </c>
      <c r="G35" s="19" t="s">
        <v>24</v>
      </c>
      <c r="H35" s="25" t="s">
        <v>19</v>
      </c>
      <c r="I35" s="109">
        <v>2283</v>
      </c>
      <c r="J35" s="146">
        <f>DailySummary[[#This Row],[S1Shot]]*DailySummary[[#This Row],[TotalCavity]]</f>
        <v>9132</v>
      </c>
      <c r="K35" s="147">
        <f>DailySummary[[#This Row],[S1Shot]]*DailySummary[[#This Row],[CycleTime]]/28800</f>
        <v>0.99881249999999999</v>
      </c>
      <c r="L35" s="110">
        <v>2276</v>
      </c>
      <c r="M35" s="150">
        <f>DailySummary[[#This Row],[S2Shot]]*DailySummary[[#This Row],[TotalCavity]]</f>
        <v>9104</v>
      </c>
      <c r="N35" s="23">
        <f>DailySummary[[#This Row],[S2Shot]]*DailySummary[[#This Row],[CycleTime]]/28800</f>
        <v>0.99574999999999991</v>
      </c>
      <c r="O35" s="89">
        <v>2293</v>
      </c>
      <c r="P35" s="150">
        <f>DailySummary[[#This Row],[S3Shot]]*DailySummary[[#This Row],[TotalCavity]]</f>
        <v>9172</v>
      </c>
      <c r="Q35" s="23">
        <f>DailySummary[[#This Row],[S3Shot]]*DailySummary[[#This Row],[CycleTime]]/28800</f>
        <v>1.0031874999999999</v>
      </c>
      <c r="R35" s="98">
        <v>12.6</v>
      </c>
      <c r="S35" s="79">
        <f>SUM(DailySummary[[#This Row],[S1Qty]],DailySummary[[#This Row],[S2Qty]],DailySummary[[#This Row],[S3Qty]])</f>
        <v>27408</v>
      </c>
      <c r="T35" s="91">
        <f>AVERAGE(DailySummary[[#This Row],[S1Urt]],DailySummary[[#This Row],[S2Urt]],DailySummary[[#This Row],[S3Urt]])</f>
        <v>0.99924999999999997</v>
      </c>
      <c r="U35" s="85">
        <v>0</v>
      </c>
      <c r="V35" s="86">
        <v>0</v>
      </c>
      <c r="W35" s="120" t="s">
        <v>408</v>
      </c>
      <c r="X35" s="111" t="s">
        <v>318</v>
      </c>
      <c r="Y35" s="28"/>
      <c r="Z35" s="105" t="s">
        <v>336</v>
      </c>
      <c r="AA35" s="106">
        <v>1</v>
      </c>
      <c r="AB35" s="106">
        <v>1</v>
      </c>
      <c r="AC35" s="106">
        <v>0</v>
      </c>
      <c r="AD35" s="107">
        <v>0</v>
      </c>
      <c r="AE35" s="108">
        <v>0</v>
      </c>
      <c r="AF35" s="108"/>
    </row>
    <row r="36" spans="1:32" x14ac:dyDescent="0.25">
      <c r="A36" s="117" t="s">
        <v>125</v>
      </c>
      <c r="B36" s="19" t="s">
        <v>135</v>
      </c>
      <c r="C36" s="19">
        <v>0</v>
      </c>
      <c r="D36" s="20" t="s">
        <v>394</v>
      </c>
      <c r="E36" s="21" t="s">
        <v>35</v>
      </c>
      <c r="F36" s="21" t="s">
        <v>339</v>
      </c>
      <c r="G36" s="19" t="s">
        <v>18</v>
      </c>
      <c r="H36" s="25" t="s">
        <v>51</v>
      </c>
      <c r="I36" s="109">
        <v>0</v>
      </c>
      <c r="J36" s="146">
        <f>DailySummary[[#This Row],[S1Shot]]*DailySummary[[#This Row],[TotalCavity]]</f>
        <v>0</v>
      </c>
      <c r="K36" s="147">
        <f>DailySummary[[#This Row],[S1Shot]]*DailySummary[[#This Row],[CycleTime]]/28800</f>
        <v>0</v>
      </c>
      <c r="L36" s="110">
        <v>0</v>
      </c>
      <c r="M36" s="150">
        <f>DailySummary[[#This Row],[S2Shot]]*DailySummary[[#This Row],[TotalCavity]]</f>
        <v>0</v>
      </c>
      <c r="N36" s="23">
        <f>DailySummary[[#This Row],[S2Shot]]*DailySummary[[#This Row],[CycleTime]]/28800</f>
        <v>0</v>
      </c>
      <c r="O36" s="89">
        <v>0</v>
      </c>
      <c r="P36" s="150">
        <f>DailySummary[[#This Row],[S3Shot]]*DailySummary[[#This Row],[TotalCavity]]</f>
        <v>0</v>
      </c>
      <c r="Q36" s="23">
        <f>DailySummary[[#This Row],[S3Shot]]*DailySummary[[#This Row],[CycleTime]]/28800</f>
        <v>0</v>
      </c>
      <c r="R36" s="98">
        <v>23.57</v>
      </c>
      <c r="S36" s="79">
        <f>SUM(DailySummary[[#This Row],[S1Qty]],DailySummary[[#This Row],[S2Qty]],DailySummary[[#This Row],[S3Qty]])</f>
        <v>0</v>
      </c>
      <c r="T36" s="91">
        <f>AVERAGE(DailySummary[[#This Row],[S1Urt]],DailySummary[[#This Row],[S2Urt]],DailySummary[[#This Row],[S3Urt]])</f>
        <v>0</v>
      </c>
      <c r="U36" s="85">
        <v>0</v>
      </c>
      <c r="V36" s="86">
        <v>0</v>
      </c>
      <c r="W36" s="120" t="s">
        <v>135</v>
      </c>
      <c r="X36" s="111" t="s">
        <v>399</v>
      </c>
      <c r="Y36" s="28"/>
      <c r="Z36" s="105" t="s">
        <v>318</v>
      </c>
      <c r="AA36" s="106">
        <v>8</v>
      </c>
      <c r="AB36" s="106">
        <v>4</v>
      </c>
      <c r="AC36" s="106">
        <v>4</v>
      </c>
      <c r="AD36" s="107">
        <v>85160</v>
      </c>
      <c r="AE36" s="108">
        <v>0.39101783854166605</v>
      </c>
      <c r="AF36" s="108">
        <v>0.7820356770833321</v>
      </c>
    </row>
    <row r="37" spans="1:32" x14ac:dyDescent="0.25">
      <c r="A37" s="117" t="s">
        <v>52</v>
      </c>
      <c r="B37" s="19" t="s">
        <v>135</v>
      </c>
      <c r="C37" s="19">
        <v>4</v>
      </c>
      <c r="D37" s="20" t="s">
        <v>53</v>
      </c>
      <c r="E37" s="21" t="s">
        <v>21</v>
      </c>
      <c r="F37" s="21" t="s">
        <v>22</v>
      </c>
      <c r="G37" s="19" t="s">
        <v>24</v>
      </c>
      <c r="H37" s="25" t="s">
        <v>19</v>
      </c>
      <c r="I37" s="109">
        <v>2230</v>
      </c>
      <c r="J37" s="146">
        <f>DailySummary[[#This Row],[S1Shot]]*DailySummary[[#This Row],[TotalCavity]]</f>
        <v>8920</v>
      </c>
      <c r="K37" s="147">
        <f>DailySummary[[#This Row],[S1Shot]]*DailySummary[[#This Row],[CycleTime]]/28800</f>
        <v>0.99807986111111113</v>
      </c>
      <c r="L37" s="110">
        <v>2223</v>
      </c>
      <c r="M37" s="150">
        <f>DailySummary[[#This Row],[S2Shot]]*DailySummary[[#This Row],[TotalCavity]]</f>
        <v>8892</v>
      </c>
      <c r="N37" s="23">
        <f>DailySummary[[#This Row],[S2Shot]]*DailySummary[[#This Row],[CycleTime]]/28800</f>
        <v>0.99494687500000001</v>
      </c>
      <c r="O37" s="89">
        <v>2240</v>
      </c>
      <c r="P37" s="150">
        <f>DailySummary[[#This Row],[S3Shot]]*DailySummary[[#This Row],[TotalCavity]]</f>
        <v>8960</v>
      </c>
      <c r="Q37" s="23">
        <f>DailySummary[[#This Row],[S3Shot]]*DailySummary[[#This Row],[CycleTime]]/28800</f>
        <v>1.0025555555555556</v>
      </c>
      <c r="R37" s="98">
        <v>12.89</v>
      </c>
      <c r="S37" s="79">
        <f>SUM(DailySummary[[#This Row],[S1Qty]],DailySummary[[#This Row],[S2Qty]],DailySummary[[#This Row],[S3Qty]])</f>
        <v>26772</v>
      </c>
      <c r="T37" s="91">
        <f>AVERAGE(DailySummary[[#This Row],[S1Urt]],DailySummary[[#This Row],[S2Urt]],DailySummary[[#This Row],[S3Urt]])</f>
        <v>0.99852743055555548</v>
      </c>
      <c r="U37" s="85">
        <v>0</v>
      </c>
      <c r="V37" s="86">
        <v>0</v>
      </c>
      <c r="W37" s="120" t="s">
        <v>408</v>
      </c>
      <c r="X37" s="111" t="s">
        <v>318</v>
      </c>
      <c r="Y37" s="28"/>
      <c r="Z37" s="28"/>
      <c r="AA37" s="28"/>
      <c r="AB37" s="28"/>
      <c r="AC37" s="28"/>
      <c r="AD37" s="28"/>
      <c r="AE37" s="29"/>
      <c r="AF37" s="29"/>
    </row>
    <row r="38" spans="1:32" x14ac:dyDescent="0.25">
      <c r="A38" s="117" t="s">
        <v>54</v>
      </c>
      <c r="B38" s="19" t="s">
        <v>135</v>
      </c>
      <c r="C38" s="19">
        <v>0</v>
      </c>
      <c r="D38" s="20" t="s">
        <v>135</v>
      </c>
      <c r="E38" s="21" t="s">
        <v>135</v>
      </c>
      <c r="F38" s="21" t="s">
        <v>135</v>
      </c>
      <c r="G38" s="19" t="s">
        <v>18</v>
      </c>
      <c r="H38" s="25"/>
      <c r="I38" s="109">
        <v>0</v>
      </c>
      <c r="J38" s="146">
        <f>DailySummary[[#This Row],[S1Shot]]*DailySummary[[#This Row],[TotalCavity]]</f>
        <v>0</v>
      </c>
      <c r="K38" s="147">
        <f>DailySummary[[#This Row],[S1Shot]]*DailySummary[[#This Row],[CycleTime]]/28800</f>
        <v>0</v>
      </c>
      <c r="L38" s="110">
        <v>0</v>
      </c>
      <c r="M38" s="150">
        <f>DailySummary[[#This Row],[S2Shot]]*DailySummary[[#This Row],[TotalCavity]]</f>
        <v>0</v>
      </c>
      <c r="N38" s="23">
        <f>DailySummary[[#This Row],[S2Shot]]*DailySummary[[#This Row],[CycleTime]]/28800</f>
        <v>0</v>
      </c>
      <c r="O38" s="89">
        <v>0</v>
      </c>
      <c r="P38" s="150">
        <f>DailySummary[[#This Row],[S3Shot]]*DailySummary[[#This Row],[TotalCavity]]</f>
        <v>0</v>
      </c>
      <c r="Q38" s="23">
        <f>DailySummary[[#This Row],[S3Shot]]*DailySummary[[#This Row],[CycleTime]]/28800</f>
        <v>0</v>
      </c>
      <c r="R38" s="98">
        <v>0</v>
      </c>
      <c r="S38" s="79">
        <f>SUM(DailySummary[[#This Row],[S1Qty]],DailySummary[[#This Row],[S2Qty]],DailySummary[[#This Row],[S3Qty]])</f>
        <v>0</v>
      </c>
      <c r="T38" s="91">
        <f>AVERAGE(DailySummary[[#This Row],[S1Urt]],DailySummary[[#This Row],[S2Urt]],DailySummary[[#This Row],[S3Urt]])</f>
        <v>0</v>
      </c>
      <c r="U38" s="85">
        <v>0</v>
      </c>
      <c r="V38" s="86">
        <v>0</v>
      </c>
      <c r="W38" s="120" t="s">
        <v>135</v>
      </c>
      <c r="X38" s="111"/>
      <c r="Y38" s="28"/>
      <c r="Z38" s="28"/>
      <c r="AA38" s="28"/>
      <c r="AB38" s="28"/>
      <c r="AC38" s="28"/>
      <c r="AD38" s="28"/>
      <c r="AE38" s="29"/>
      <c r="AF38" s="29"/>
    </row>
    <row r="39" spans="1:32" x14ac:dyDescent="0.25">
      <c r="A39" s="117" t="s">
        <v>55</v>
      </c>
      <c r="B39" s="19" t="s">
        <v>135</v>
      </c>
      <c r="C39" s="19">
        <v>8</v>
      </c>
      <c r="D39" s="20" t="s">
        <v>401</v>
      </c>
      <c r="E39" s="21" t="s">
        <v>450</v>
      </c>
      <c r="F39" s="21" t="s">
        <v>339</v>
      </c>
      <c r="G39" s="19" t="s">
        <v>18</v>
      </c>
      <c r="H39" s="25" t="s">
        <v>19</v>
      </c>
      <c r="I39" s="109">
        <v>0</v>
      </c>
      <c r="J39" s="146">
        <f>DailySummary[[#This Row],[S1Shot]]*DailySummary[[#This Row],[TotalCavity]]</f>
        <v>0</v>
      </c>
      <c r="K39" s="147">
        <f>DailySummary[[#This Row],[S1Shot]]*DailySummary[[#This Row],[CycleTime]]/28800</f>
        <v>0</v>
      </c>
      <c r="L39" s="110">
        <v>0</v>
      </c>
      <c r="M39" s="150">
        <f>DailySummary[[#This Row],[S2Shot]]*DailySummary[[#This Row],[TotalCavity]]</f>
        <v>0</v>
      </c>
      <c r="N39" s="23">
        <f>DailySummary[[#This Row],[S2Shot]]*DailySummary[[#This Row],[CycleTime]]/28800</f>
        <v>0</v>
      </c>
      <c r="O39" s="89">
        <v>0</v>
      </c>
      <c r="P39" s="150">
        <f>DailySummary[[#This Row],[S3Shot]]*DailySummary[[#This Row],[TotalCavity]]</f>
        <v>0</v>
      </c>
      <c r="Q39" s="23">
        <f>DailySummary[[#This Row],[S3Shot]]*DailySummary[[#This Row],[CycleTime]]/28800</f>
        <v>0</v>
      </c>
      <c r="R39" s="98">
        <v>26.09</v>
      </c>
      <c r="S39" s="79">
        <f>SUM(DailySummary[[#This Row],[S1Qty]],DailySummary[[#This Row],[S2Qty]],DailySummary[[#This Row],[S3Qty]])</f>
        <v>0</v>
      </c>
      <c r="T39" s="91">
        <f>AVERAGE(DailySummary[[#This Row],[S1Urt]],DailySummary[[#This Row],[S2Urt]],DailySummary[[#This Row],[S3Urt]])</f>
        <v>0</v>
      </c>
      <c r="U39" s="85">
        <v>0</v>
      </c>
      <c r="V39" s="86">
        <v>0</v>
      </c>
      <c r="W39" s="120" t="s">
        <v>412</v>
      </c>
      <c r="X39" s="111" t="s">
        <v>321</v>
      </c>
      <c r="Y39" s="28"/>
      <c r="Z39" s="28"/>
      <c r="AA39" s="28"/>
      <c r="AB39" s="28"/>
      <c r="AC39" s="28"/>
      <c r="AD39" s="28"/>
      <c r="AE39" s="29"/>
      <c r="AF39" s="29"/>
    </row>
    <row r="40" spans="1:32" x14ac:dyDescent="0.25">
      <c r="A40" s="117" t="s">
        <v>126</v>
      </c>
      <c r="B40" s="19" t="s">
        <v>135</v>
      </c>
      <c r="C40" s="19">
        <v>8</v>
      </c>
      <c r="D40" s="20" t="s">
        <v>402</v>
      </c>
      <c r="E40" s="21" t="s">
        <v>35</v>
      </c>
      <c r="F40" s="21" t="s">
        <v>339</v>
      </c>
      <c r="G40" s="19" t="s">
        <v>18</v>
      </c>
      <c r="H40" s="25" t="s">
        <v>51</v>
      </c>
      <c r="I40" s="109">
        <v>0</v>
      </c>
      <c r="J40" s="146">
        <f>DailySummary[[#This Row],[S1Shot]]*DailySummary[[#This Row],[TotalCavity]]</f>
        <v>0</v>
      </c>
      <c r="K40" s="147">
        <f>DailySummary[[#This Row],[S1Shot]]*DailySummary[[#This Row],[CycleTime]]/28800</f>
        <v>0</v>
      </c>
      <c r="L40" s="110">
        <v>0</v>
      </c>
      <c r="M40" s="150">
        <f>DailySummary[[#This Row],[S2Shot]]*DailySummary[[#This Row],[TotalCavity]]</f>
        <v>0</v>
      </c>
      <c r="N40" s="23">
        <f>DailySummary[[#This Row],[S2Shot]]*DailySummary[[#This Row],[CycleTime]]/28800</f>
        <v>0</v>
      </c>
      <c r="O40" s="89">
        <v>0</v>
      </c>
      <c r="P40" s="150">
        <f>DailySummary[[#This Row],[S3Shot]]*DailySummary[[#This Row],[TotalCavity]]</f>
        <v>0</v>
      </c>
      <c r="Q40" s="23">
        <f>DailySummary[[#This Row],[S3Shot]]*DailySummary[[#This Row],[CycleTime]]/28800</f>
        <v>0</v>
      </c>
      <c r="R40" s="98">
        <v>21.67</v>
      </c>
      <c r="S40" s="79">
        <f>SUM(DailySummary[[#This Row],[S1Qty]],DailySummary[[#This Row],[S2Qty]],DailySummary[[#This Row],[S3Qty]])</f>
        <v>0</v>
      </c>
      <c r="T40" s="91">
        <f>AVERAGE(DailySummary[[#This Row],[S1Urt]],DailySummary[[#This Row],[S2Urt]],DailySummary[[#This Row],[S3Urt]])</f>
        <v>0</v>
      </c>
      <c r="U40" s="85">
        <v>0</v>
      </c>
      <c r="V40" s="86">
        <v>0</v>
      </c>
      <c r="W40" s="120" t="s">
        <v>135</v>
      </c>
      <c r="X40" s="111" t="s">
        <v>323</v>
      </c>
      <c r="Y40" s="28"/>
      <c r="Z40" s="28"/>
      <c r="AA40" s="28"/>
      <c r="AB40" s="28"/>
      <c r="AC40" s="28"/>
      <c r="AD40" s="28"/>
      <c r="AE40" s="29"/>
      <c r="AF40" s="29"/>
    </row>
    <row r="41" spans="1:32" x14ac:dyDescent="0.25">
      <c r="A41" s="117" t="s">
        <v>56</v>
      </c>
      <c r="B41" s="19" t="s">
        <v>135</v>
      </c>
      <c r="C41" s="19">
        <v>4</v>
      </c>
      <c r="D41" s="20" t="s">
        <v>438</v>
      </c>
      <c r="E41" s="21" t="s">
        <v>31</v>
      </c>
      <c r="F41" s="21" t="s">
        <v>17</v>
      </c>
      <c r="G41" s="19" t="s">
        <v>18</v>
      </c>
      <c r="H41" s="25" t="s">
        <v>19</v>
      </c>
      <c r="I41" s="109">
        <v>0</v>
      </c>
      <c r="J41" s="146">
        <f>DailySummary[[#This Row],[S1Shot]]*DailySummary[[#This Row],[TotalCavity]]</f>
        <v>0</v>
      </c>
      <c r="K41" s="147">
        <f>DailySummary[[#This Row],[S1Shot]]*DailySummary[[#This Row],[CycleTime]]/28800</f>
        <v>0</v>
      </c>
      <c r="L41" s="110">
        <v>0</v>
      </c>
      <c r="M41" s="150">
        <f>DailySummary[[#This Row],[S2Shot]]*DailySummary[[#This Row],[TotalCavity]]</f>
        <v>0</v>
      </c>
      <c r="N41" s="23">
        <f>DailySummary[[#This Row],[S2Shot]]*DailySummary[[#This Row],[CycleTime]]/28800</f>
        <v>0</v>
      </c>
      <c r="O41" s="89">
        <v>0</v>
      </c>
      <c r="P41" s="150">
        <f>DailySummary[[#This Row],[S3Shot]]*DailySummary[[#This Row],[TotalCavity]]</f>
        <v>0</v>
      </c>
      <c r="Q41" s="23">
        <f>DailySummary[[#This Row],[S3Shot]]*DailySummary[[#This Row],[CycleTime]]/28800</f>
        <v>0</v>
      </c>
      <c r="R41" s="98">
        <v>12.79</v>
      </c>
      <c r="S41" s="79">
        <f>SUM(DailySummary[[#This Row],[S1Qty]],DailySummary[[#This Row],[S2Qty]],DailySummary[[#This Row],[S3Qty]])</f>
        <v>0</v>
      </c>
      <c r="T41" s="91">
        <f>AVERAGE(DailySummary[[#This Row],[S1Urt]],DailySummary[[#This Row],[S2Urt]],DailySummary[[#This Row],[S3Urt]])</f>
        <v>0</v>
      </c>
      <c r="U41" s="85">
        <v>0</v>
      </c>
      <c r="V41" s="86">
        <v>0</v>
      </c>
      <c r="W41" s="120" t="s">
        <v>135</v>
      </c>
      <c r="X41" s="111" t="s">
        <v>331</v>
      </c>
      <c r="Y41" s="28"/>
      <c r="Z41" s="28"/>
      <c r="AA41" s="28"/>
      <c r="AB41" s="28"/>
      <c r="AC41" s="28"/>
      <c r="AD41" s="28"/>
      <c r="AE41" s="29"/>
      <c r="AF41" s="29"/>
    </row>
    <row r="42" spans="1:32" x14ac:dyDescent="0.25">
      <c r="A42" s="117" t="s">
        <v>57</v>
      </c>
      <c r="B42" s="19" t="s">
        <v>135</v>
      </c>
      <c r="C42" s="19">
        <v>0</v>
      </c>
      <c r="D42" s="20" t="s">
        <v>135</v>
      </c>
      <c r="E42" s="21" t="s">
        <v>135</v>
      </c>
      <c r="F42" s="21" t="s">
        <v>135</v>
      </c>
      <c r="G42" s="19" t="s">
        <v>18</v>
      </c>
      <c r="H42" s="25"/>
      <c r="I42" s="109">
        <v>0</v>
      </c>
      <c r="J42" s="146">
        <f>DailySummary[[#This Row],[S1Shot]]*DailySummary[[#This Row],[TotalCavity]]</f>
        <v>0</v>
      </c>
      <c r="K42" s="147">
        <f>DailySummary[[#This Row],[S1Shot]]*DailySummary[[#This Row],[CycleTime]]/28800</f>
        <v>0</v>
      </c>
      <c r="L42" s="110">
        <v>0</v>
      </c>
      <c r="M42" s="150">
        <f>DailySummary[[#This Row],[S2Shot]]*DailySummary[[#This Row],[TotalCavity]]</f>
        <v>0</v>
      </c>
      <c r="N42" s="23">
        <f>DailySummary[[#This Row],[S2Shot]]*DailySummary[[#This Row],[CycleTime]]/28800</f>
        <v>0</v>
      </c>
      <c r="O42" s="89">
        <v>0</v>
      </c>
      <c r="P42" s="150">
        <f>DailySummary[[#This Row],[S3Shot]]*DailySummary[[#This Row],[TotalCavity]]</f>
        <v>0</v>
      </c>
      <c r="Q42" s="23">
        <f>DailySummary[[#This Row],[S3Shot]]*DailySummary[[#This Row],[CycleTime]]/28800</f>
        <v>0</v>
      </c>
      <c r="R42" s="98">
        <v>0</v>
      </c>
      <c r="S42" s="79">
        <f>SUM(DailySummary[[#This Row],[S1Qty]],DailySummary[[#This Row],[S2Qty]],DailySummary[[#This Row],[S3Qty]])</f>
        <v>0</v>
      </c>
      <c r="T42" s="91">
        <f>AVERAGE(DailySummary[[#This Row],[S1Urt]],DailySummary[[#This Row],[S2Urt]],DailySummary[[#This Row],[S3Urt]])</f>
        <v>0</v>
      </c>
      <c r="U42" s="85">
        <v>0</v>
      </c>
      <c r="V42" s="86">
        <v>0</v>
      </c>
      <c r="W42" s="120" t="s">
        <v>135</v>
      </c>
      <c r="X42" s="111"/>
      <c r="Y42" s="28"/>
      <c r="Z42" s="28"/>
      <c r="AA42" s="28"/>
      <c r="AB42" s="28"/>
      <c r="AC42" s="28"/>
      <c r="AD42" s="28"/>
      <c r="AE42" s="29"/>
      <c r="AF42" s="29"/>
    </row>
    <row r="43" spans="1:32" x14ac:dyDescent="0.25">
      <c r="A43" s="117" t="s">
        <v>58</v>
      </c>
      <c r="B43" s="19" t="s">
        <v>135</v>
      </c>
      <c r="C43" s="19">
        <v>4</v>
      </c>
      <c r="D43" s="20" t="s">
        <v>344</v>
      </c>
      <c r="E43" s="21" t="s">
        <v>21</v>
      </c>
      <c r="F43" s="21" t="s">
        <v>22</v>
      </c>
      <c r="G43" s="19" t="s">
        <v>18</v>
      </c>
      <c r="H43" s="25" t="s">
        <v>19</v>
      </c>
      <c r="I43" s="109">
        <v>0</v>
      </c>
      <c r="J43" s="146">
        <f>DailySummary[[#This Row],[S1Shot]]*DailySummary[[#This Row],[TotalCavity]]</f>
        <v>0</v>
      </c>
      <c r="K43" s="147">
        <f>DailySummary[[#This Row],[S1Shot]]*DailySummary[[#This Row],[CycleTime]]/28800</f>
        <v>0</v>
      </c>
      <c r="L43" s="110">
        <v>0</v>
      </c>
      <c r="M43" s="150">
        <f>DailySummary[[#This Row],[S2Shot]]*DailySummary[[#This Row],[TotalCavity]]</f>
        <v>0</v>
      </c>
      <c r="N43" s="23">
        <f>DailySummary[[#This Row],[S2Shot]]*DailySummary[[#This Row],[CycleTime]]/28800</f>
        <v>0</v>
      </c>
      <c r="O43" s="89">
        <v>0</v>
      </c>
      <c r="P43" s="150">
        <f>DailySummary[[#This Row],[S3Shot]]*DailySummary[[#This Row],[TotalCavity]]</f>
        <v>0</v>
      </c>
      <c r="Q43" s="23">
        <f>DailySummary[[#This Row],[S3Shot]]*DailySummary[[#This Row],[CycleTime]]/28800</f>
        <v>0</v>
      </c>
      <c r="R43" s="98">
        <v>12.59</v>
      </c>
      <c r="S43" s="79">
        <f>SUM(DailySummary[[#This Row],[S1Qty]],DailySummary[[#This Row],[S2Qty]],DailySummary[[#This Row],[S3Qty]])</f>
        <v>0</v>
      </c>
      <c r="T43" s="91">
        <f>AVERAGE(DailySummary[[#This Row],[S1Urt]],DailySummary[[#This Row],[S2Urt]],DailySummary[[#This Row],[S3Urt]])</f>
        <v>0</v>
      </c>
      <c r="U43" s="85">
        <v>0</v>
      </c>
      <c r="V43" s="86">
        <v>0</v>
      </c>
      <c r="W43" s="120" t="s">
        <v>408</v>
      </c>
      <c r="X43" s="111" t="s">
        <v>318</v>
      </c>
      <c r="Y43" s="28"/>
      <c r="Z43" s="28"/>
      <c r="AA43" s="28"/>
      <c r="AB43" s="28"/>
      <c r="AC43" s="28"/>
      <c r="AD43" s="28"/>
      <c r="AE43" s="29"/>
      <c r="AF43" s="29"/>
    </row>
    <row r="44" spans="1:32" x14ac:dyDescent="0.25">
      <c r="A44" s="117" t="s">
        <v>60</v>
      </c>
      <c r="B44" s="19" t="s">
        <v>135</v>
      </c>
      <c r="C44" s="19">
        <v>0</v>
      </c>
      <c r="D44" s="20" t="s">
        <v>135</v>
      </c>
      <c r="E44" s="21" t="s">
        <v>135</v>
      </c>
      <c r="F44" s="21" t="s">
        <v>135</v>
      </c>
      <c r="G44" s="19" t="s">
        <v>18</v>
      </c>
      <c r="H44" s="25" t="s">
        <v>51</v>
      </c>
      <c r="I44" s="109">
        <v>0</v>
      </c>
      <c r="J44" s="146">
        <f>DailySummary[[#This Row],[S1Shot]]*DailySummary[[#This Row],[TotalCavity]]</f>
        <v>0</v>
      </c>
      <c r="K44" s="147">
        <f>DailySummary[[#This Row],[S1Shot]]*DailySummary[[#This Row],[CycleTime]]/28800</f>
        <v>0</v>
      </c>
      <c r="L44" s="110">
        <v>0</v>
      </c>
      <c r="M44" s="150">
        <f>DailySummary[[#This Row],[S2Shot]]*DailySummary[[#This Row],[TotalCavity]]</f>
        <v>0</v>
      </c>
      <c r="N44" s="23">
        <f>DailySummary[[#This Row],[S2Shot]]*DailySummary[[#This Row],[CycleTime]]/28800</f>
        <v>0</v>
      </c>
      <c r="O44" s="89">
        <v>0</v>
      </c>
      <c r="P44" s="150">
        <f>DailySummary[[#This Row],[S3Shot]]*DailySummary[[#This Row],[TotalCavity]]</f>
        <v>0</v>
      </c>
      <c r="Q44" s="23">
        <f>DailySummary[[#This Row],[S3Shot]]*DailySummary[[#This Row],[CycleTime]]/28800</f>
        <v>0</v>
      </c>
      <c r="R44" s="98">
        <v>17.23</v>
      </c>
      <c r="S44" s="79">
        <f>SUM(DailySummary[[#This Row],[S1Qty]],DailySummary[[#This Row],[S2Qty]],DailySummary[[#This Row],[S3Qty]])</f>
        <v>0</v>
      </c>
      <c r="T44" s="91">
        <f>AVERAGE(DailySummary[[#This Row],[S1Urt]],DailySummary[[#This Row],[S2Urt]],DailySummary[[#This Row],[S3Urt]])</f>
        <v>0</v>
      </c>
      <c r="U44" s="85">
        <v>0</v>
      </c>
      <c r="V44" s="86">
        <v>0</v>
      </c>
      <c r="W44" s="120" t="s">
        <v>135</v>
      </c>
      <c r="X44" s="111"/>
      <c r="Y44" s="28"/>
      <c r="Z44" s="28"/>
      <c r="AA44" s="28"/>
      <c r="AB44" s="28"/>
      <c r="AC44" s="28"/>
      <c r="AD44" s="28"/>
      <c r="AE44" s="29"/>
      <c r="AF44" s="29"/>
    </row>
    <row r="45" spans="1:32" x14ac:dyDescent="0.25">
      <c r="A45" s="117" t="s">
        <v>61</v>
      </c>
      <c r="B45" s="19" t="s">
        <v>135</v>
      </c>
      <c r="C45" s="19">
        <v>4</v>
      </c>
      <c r="D45" s="20" t="s">
        <v>417</v>
      </c>
      <c r="E45" s="21" t="s">
        <v>21</v>
      </c>
      <c r="F45" s="21" t="s">
        <v>22</v>
      </c>
      <c r="G45" s="19" t="s">
        <v>18</v>
      </c>
      <c r="H45" s="25" t="s">
        <v>19</v>
      </c>
      <c r="I45" s="109">
        <v>0</v>
      </c>
      <c r="J45" s="146">
        <f>DailySummary[[#This Row],[S1Shot]]*DailySummary[[#This Row],[TotalCavity]]</f>
        <v>0</v>
      </c>
      <c r="K45" s="147">
        <f>DailySummary[[#This Row],[S1Shot]]*DailySummary[[#This Row],[CycleTime]]/28800</f>
        <v>0</v>
      </c>
      <c r="L45" s="110">
        <v>0</v>
      </c>
      <c r="M45" s="150">
        <f>DailySummary[[#This Row],[S2Shot]]*DailySummary[[#This Row],[TotalCavity]]</f>
        <v>0</v>
      </c>
      <c r="N45" s="23">
        <f>DailySummary[[#This Row],[S2Shot]]*DailySummary[[#This Row],[CycleTime]]/28800</f>
        <v>0</v>
      </c>
      <c r="O45" s="89">
        <v>0</v>
      </c>
      <c r="P45" s="150">
        <f>DailySummary[[#This Row],[S3Shot]]*DailySummary[[#This Row],[TotalCavity]]</f>
        <v>0</v>
      </c>
      <c r="Q45" s="23">
        <f>DailySummary[[#This Row],[S3Shot]]*DailySummary[[#This Row],[CycleTime]]/28800</f>
        <v>0</v>
      </c>
      <c r="R45" s="98">
        <v>13</v>
      </c>
      <c r="S45" s="79">
        <f>SUM(DailySummary[[#This Row],[S1Qty]],DailySummary[[#This Row],[S2Qty]],DailySummary[[#This Row],[S3Qty]])</f>
        <v>0</v>
      </c>
      <c r="T45" s="91">
        <f>AVERAGE(DailySummary[[#This Row],[S1Urt]],DailySummary[[#This Row],[S2Urt]],DailySummary[[#This Row],[S3Urt]])</f>
        <v>0</v>
      </c>
      <c r="U45" s="85">
        <v>0</v>
      </c>
      <c r="V45" s="86">
        <v>0</v>
      </c>
      <c r="W45" s="120" t="s">
        <v>135</v>
      </c>
      <c r="X45" s="111" t="s">
        <v>318</v>
      </c>
      <c r="Y45" s="28"/>
      <c r="Z45" s="28"/>
      <c r="AA45" s="28"/>
      <c r="AB45" s="28"/>
      <c r="AC45" s="28"/>
      <c r="AD45" s="28"/>
      <c r="AE45" s="29"/>
      <c r="AF45" s="29"/>
    </row>
    <row r="46" spans="1:32" x14ac:dyDescent="0.25">
      <c r="A46" s="117" t="s">
        <v>62</v>
      </c>
      <c r="B46" s="19" t="s">
        <v>135</v>
      </c>
      <c r="C46" s="19">
        <v>0</v>
      </c>
      <c r="D46" s="20" t="s">
        <v>135</v>
      </c>
      <c r="E46" s="21" t="s">
        <v>135</v>
      </c>
      <c r="F46" s="21" t="s">
        <v>135</v>
      </c>
      <c r="G46" s="19" t="s">
        <v>18</v>
      </c>
      <c r="H46" s="25"/>
      <c r="I46" s="109">
        <v>0</v>
      </c>
      <c r="J46" s="146">
        <f>DailySummary[[#This Row],[S1Shot]]*DailySummary[[#This Row],[TotalCavity]]</f>
        <v>0</v>
      </c>
      <c r="K46" s="147">
        <f>DailySummary[[#This Row],[S1Shot]]*DailySummary[[#This Row],[CycleTime]]/28800</f>
        <v>0</v>
      </c>
      <c r="L46" s="110">
        <v>0</v>
      </c>
      <c r="M46" s="150">
        <f>DailySummary[[#This Row],[S2Shot]]*DailySummary[[#This Row],[TotalCavity]]</f>
        <v>0</v>
      </c>
      <c r="N46" s="23">
        <f>DailySummary[[#This Row],[S2Shot]]*DailySummary[[#This Row],[CycleTime]]/28800</f>
        <v>0</v>
      </c>
      <c r="O46" s="89">
        <v>0</v>
      </c>
      <c r="P46" s="150">
        <f>DailySummary[[#This Row],[S3Shot]]*DailySummary[[#This Row],[TotalCavity]]</f>
        <v>0</v>
      </c>
      <c r="Q46" s="23">
        <f>DailySummary[[#This Row],[S3Shot]]*DailySummary[[#This Row],[CycleTime]]/28800</f>
        <v>0</v>
      </c>
      <c r="R46" s="98">
        <v>38.08</v>
      </c>
      <c r="S46" s="79">
        <f>SUM(DailySummary[[#This Row],[S1Qty]],DailySummary[[#This Row],[S2Qty]],DailySummary[[#This Row],[S3Qty]])</f>
        <v>0</v>
      </c>
      <c r="T46" s="91">
        <f>AVERAGE(DailySummary[[#This Row],[S1Urt]],DailySummary[[#This Row],[S2Urt]],DailySummary[[#This Row],[S3Urt]])</f>
        <v>0</v>
      </c>
      <c r="U46" s="85">
        <v>0</v>
      </c>
      <c r="V46" s="86">
        <v>0</v>
      </c>
      <c r="W46" s="120" t="s">
        <v>135</v>
      </c>
      <c r="X46" s="111"/>
      <c r="Y46" s="28"/>
      <c r="Z46" s="28"/>
      <c r="AA46" s="28"/>
      <c r="AB46" s="28"/>
      <c r="AC46" s="28"/>
      <c r="AD46" s="28"/>
      <c r="AE46" s="29"/>
      <c r="AF46" s="29"/>
    </row>
    <row r="47" spans="1:32" x14ac:dyDescent="0.25">
      <c r="A47" s="117" t="s">
        <v>63</v>
      </c>
      <c r="B47" s="19" t="s">
        <v>135</v>
      </c>
      <c r="C47" s="19">
        <v>4</v>
      </c>
      <c r="D47" s="20" t="s">
        <v>16</v>
      </c>
      <c r="E47" s="21" t="s">
        <v>227</v>
      </c>
      <c r="F47" s="21" t="s">
        <v>67</v>
      </c>
      <c r="G47" s="19" t="s">
        <v>24</v>
      </c>
      <c r="H47" s="25" t="s">
        <v>19</v>
      </c>
      <c r="I47" s="109">
        <v>1464</v>
      </c>
      <c r="J47" s="146">
        <f>DailySummary[[#This Row],[S1Shot]]*DailySummary[[#This Row],[TotalCavity]]</f>
        <v>5856</v>
      </c>
      <c r="K47" s="147">
        <f>DailySummary[[#This Row],[S1Shot]]*DailySummary[[#This Row],[CycleTime]]/28800</f>
        <v>0.67099999999999993</v>
      </c>
      <c r="L47" s="110">
        <v>2157</v>
      </c>
      <c r="M47" s="150">
        <f>DailySummary[[#This Row],[S2Shot]]*DailySummary[[#This Row],[TotalCavity]]</f>
        <v>8628</v>
      </c>
      <c r="N47" s="23">
        <f>DailySummary[[#This Row],[S2Shot]]*DailySummary[[#This Row],[CycleTime]]/28800</f>
        <v>0.98862499999999998</v>
      </c>
      <c r="O47" s="89">
        <v>2138</v>
      </c>
      <c r="P47" s="150">
        <f>DailySummary[[#This Row],[S3Shot]]*DailySummary[[#This Row],[TotalCavity]]</f>
        <v>8552</v>
      </c>
      <c r="Q47" s="23">
        <f>DailySummary[[#This Row],[S3Shot]]*DailySummary[[#This Row],[CycleTime]]/28800</f>
        <v>0.97991666666666666</v>
      </c>
      <c r="R47" s="98">
        <v>13.2</v>
      </c>
      <c r="S47" s="79">
        <f>SUM(DailySummary[[#This Row],[S1Qty]],DailySummary[[#This Row],[S2Qty]],DailySummary[[#This Row],[S3Qty]])</f>
        <v>23036</v>
      </c>
      <c r="T47" s="91">
        <f>AVERAGE(DailySummary[[#This Row],[S1Urt]],DailySummary[[#This Row],[S2Urt]],DailySummary[[#This Row],[S3Urt]])</f>
        <v>0.87984722222222222</v>
      </c>
      <c r="U47" s="85">
        <v>0</v>
      </c>
      <c r="V47" s="86">
        <v>0</v>
      </c>
      <c r="W47" s="120" t="s">
        <v>461</v>
      </c>
      <c r="X47" s="111" t="s">
        <v>421</v>
      </c>
      <c r="Y47" s="28"/>
      <c r="Z47" s="28"/>
      <c r="AA47" s="28"/>
      <c r="AB47" s="28"/>
      <c r="AC47" s="28"/>
      <c r="AD47" s="28"/>
      <c r="AE47" s="29"/>
      <c r="AF47" s="29"/>
    </row>
    <row r="48" spans="1:32" x14ac:dyDescent="0.25">
      <c r="A48" s="117" t="s">
        <v>65</v>
      </c>
      <c r="B48" s="19" t="s">
        <v>451</v>
      </c>
      <c r="C48" s="19">
        <v>4</v>
      </c>
      <c r="D48" s="20" t="s">
        <v>337</v>
      </c>
      <c r="E48" s="21" t="s">
        <v>42</v>
      </c>
      <c r="F48" s="21" t="s">
        <v>383</v>
      </c>
      <c r="G48" s="19" t="s">
        <v>18</v>
      </c>
      <c r="H48" s="25" t="s">
        <v>51</v>
      </c>
      <c r="I48" s="109">
        <v>0</v>
      </c>
      <c r="J48" s="146">
        <f>DailySummary[[#This Row],[S1Shot]]*DailySummary[[#This Row],[TotalCavity]]</f>
        <v>0</v>
      </c>
      <c r="K48" s="147">
        <f>DailySummary[[#This Row],[S1Shot]]*DailySummary[[#This Row],[CycleTime]]/28800</f>
        <v>0</v>
      </c>
      <c r="L48" s="110">
        <v>0</v>
      </c>
      <c r="M48" s="150">
        <f>DailySummary[[#This Row],[S2Shot]]*DailySummary[[#This Row],[TotalCavity]]</f>
        <v>0</v>
      </c>
      <c r="N48" s="23">
        <f>DailySummary[[#This Row],[S2Shot]]*DailySummary[[#This Row],[CycleTime]]/28800</f>
        <v>0</v>
      </c>
      <c r="O48" s="89">
        <v>0</v>
      </c>
      <c r="P48" s="150">
        <f>DailySummary[[#This Row],[S3Shot]]*DailySummary[[#This Row],[TotalCavity]]</f>
        <v>0</v>
      </c>
      <c r="Q48" s="23">
        <f>DailySummary[[#This Row],[S3Shot]]*DailySummary[[#This Row],[CycleTime]]/28800</f>
        <v>0</v>
      </c>
      <c r="R48" s="98">
        <v>14.8</v>
      </c>
      <c r="S48" s="79">
        <f>SUM(DailySummary[[#This Row],[S1Qty]],DailySummary[[#This Row],[S2Qty]],DailySummary[[#This Row],[S3Qty]])</f>
        <v>0</v>
      </c>
      <c r="T48" s="91">
        <f>AVERAGE(DailySummary[[#This Row],[S1Urt]],DailySummary[[#This Row],[S2Urt]],DailySummary[[#This Row],[S3Urt]])</f>
        <v>0</v>
      </c>
      <c r="U48" s="85">
        <v>0</v>
      </c>
      <c r="V48" s="86">
        <v>0</v>
      </c>
      <c r="W48" s="120" t="s">
        <v>135</v>
      </c>
      <c r="X48" s="111" t="s">
        <v>329</v>
      </c>
      <c r="Y48" s="28"/>
      <c r="Z48" s="28"/>
      <c r="AA48" s="28"/>
      <c r="AB48" s="28"/>
      <c r="AC48" s="28"/>
      <c r="AD48" s="28"/>
      <c r="AE48" s="29"/>
      <c r="AF48" s="29"/>
    </row>
    <row r="49" spans="1:33" x14ac:dyDescent="0.25">
      <c r="A49" s="117" t="s">
        <v>66</v>
      </c>
      <c r="B49" s="19" t="s">
        <v>135</v>
      </c>
      <c r="C49" s="19">
        <v>4</v>
      </c>
      <c r="D49" s="20" t="s">
        <v>440</v>
      </c>
      <c r="E49" s="21" t="s">
        <v>227</v>
      </c>
      <c r="F49" s="21" t="s">
        <v>67</v>
      </c>
      <c r="G49" s="19" t="s">
        <v>24</v>
      </c>
      <c r="H49" s="25" t="s">
        <v>19</v>
      </c>
      <c r="I49" s="109">
        <v>1929</v>
      </c>
      <c r="J49" s="146">
        <f>DailySummary[[#This Row],[S1Shot]]*DailySummary[[#This Row],[TotalCavity]]</f>
        <v>7716</v>
      </c>
      <c r="K49" s="147">
        <f>DailySummary[[#This Row],[S1Shot]]*DailySummary[[#This Row],[CycleTime]]/28800</f>
        <v>0.82317395833333329</v>
      </c>
      <c r="L49" s="110">
        <v>2329</v>
      </c>
      <c r="M49" s="150">
        <f>DailySummary[[#This Row],[S2Shot]]*DailySummary[[#This Row],[TotalCavity]]</f>
        <v>9316</v>
      </c>
      <c r="N49" s="23">
        <f>DailySummary[[#This Row],[S2Shot]]*DailySummary[[#This Row],[CycleTime]]/28800</f>
        <v>0.99386840277777766</v>
      </c>
      <c r="O49" s="89">
        <v>2306</v>
      </c>
      <c r="P49" s="150">
        <f>DailySummary[[#This Row],[S3Shot]]*DailySummary[[#This Row],[TotalCavity]]</f>
        <v>9224</v>
      </c>
      <c r="Q49" s="23">
        <f>DailySummary[[#This Row],[S3Shot]]*DailySummary[[#This Row],[CycleTime]]/28800</f>
        <v>0.98405347222222217</v>
      </c>
      <c r="R49" s="98">
        <v>12.29</v>
      </c>
      <c r="S49" s="79">
        <f>SUM(DailySummary[[#This Row],[S1Qty]],DailySummary[[#This Row],[S2Qty]],DailySummary[[#This Row],[S3Qty]])</f>
        <v>26256</v>
      </c>
      <c r="T49" s="91">
        <f>AVERAGE(DailySummary[[#This Row],[S1Urt]],DailySummary[[#This Row],[S2Urt]],DailySummary[[#This Row],[S3Urt]])</f>
        <v>0.93369861111111108</v>
      </c>
      <c r="U49" s="85">
        <v>0</v>
      </c>
      <c r="V49" s="86">
        <v>0</v>
      </c>
      <c r="W49" s="120" t="s">
        <v>462</v>
      </c>
      <c r="X49" s="111" t="s">
        <v>441</v>
      </c>
      <c r="Y49" s="28"/>
      <c r="Z49" s="28"/>
      <c r="AA49" s="28"/>
      <c r="AB49" s="28"/>
      <c r="AC49" s="28"/>
      <c r="AD49" s="28"/>
      <c r="AE49" s="29"/>
      <c r="AF49" s="29"/>
    </row>
    <row r="50" spans="1:33" x14ac:dyDescent="0.25">
      <c r="A50" s="117" t="s">
        <v>68</v>
      </c>
      <c r="B50" s="19" t="s">
        <v>135</v>
      </c>
      <c r="C50" s="19">
        <v>0</v>
      </c>
      <c r="D50" s="20" t="s">
        <v>135</v>
      </c>
      <c r="E50" s="21" t="s">
        <v>135</v>
      </c>
      <c r="F50" s="21" t="s">
        <v>135</v>
      </c>
      <c r="G50" s="19" t="s">
        <v>18</v>
      </c>
      <c r="H50" s="25"/>
      <c r="I50" s="109">
        <v>0</v>
      </c>
      <c r="J50" s="146">
        <f>DailySummary[[#This Row],[S1Shot]]*DailySummary[[#This Row],[TotalCavity]]</f>
        <v>0</v>
      </c>
      <c r="K50" s="147">
        <f>DailySummary[[#This Row],[S1Shot]]*DailySummary[[#This Row],[CycleTime]]/28800</f>
        <v>0</v>
      </c>
      <c r="L50" s="110">
        <v>0</v>
      </c>
      <c r="M50" s="150">
        <f>DailySummary[[#This Row],[S2Shot]]*DailySummary[[#This Row],[TotalCavity]]</f>
        <v>0</v>
      </c>
      <c r="N50" s="23">
        <f>DailySummary[[#This Row],[S2Shot]]*DailySummary[[#This Row],[CycleTime]]/28800</f>
        <v>0</v>
      </c>
      <c r="O50" s="89">
        <v>0</v>
      </c>
      <c r="P50" s="150">
        <f>DailySummary[[#This Row],[S3Shot]]*DailySummary[[#This Row],[TotalCavity]]</f>
        <v>0</v>
      </c>
      <c r="Q50" s="23">
        <f>DailySummary[[#This Row],[S3Shot]]*DailySummary[[#This Row],[CycleTime]]/28800</f>
        <v>0</v>
      </c>
      <c r="R50" s="98">
        <v>0</v>
      </c>
      <c r="S50" s="79">
        <f>SUM(DailySummary[[#This Row],[S1Qty]],DailySummary[[#This Row],[S2Qty]],DailySummary[[#This Row],[S3Qty]])</f>
        <v>0</v>
      </c>
      <c r="T50" s="91">
        <f>AVERAGE(DailySummary[[#This Row],[S1Urt]],DailySummary[[#This Row],[S2Urt]],DailySummary[[#This Row],[S3Urt]])</f>
        <v>0</v>
      </c>
      <c r="U50" s="85">
        <v>0</v>
      </c>
      <c r="V50" s="86">
        <v>0</v>
      </c>
      <c r="W50" s="120" t="s">
        <v>135</v>
      </c>
      <c r="X50" s="111"/>
      <c r="Y50" s="28"/>
      <c r="Z50" s="28"/>
      <c r="AA50" s="28"/>
      <c r="AB50" s="28"/>
      <c r="AC50" s="28"/>
      <c r="AD50" s="28"/>
      <c r="AE50" s="29"/>
      <c r="AF50" s="29"/>
    </row>
    <row r="51" spans="1:33" x14ac:dyDescent="0.25">
      <c r="A51" s="117" t="s">
        <v>69</v>
      </c>
      <c r="B51" s="19" t="s">
        <v>135</v>
      </c>
      <c r="C51" s="19">
        <v>4</v>
      </c>
      <c r="D51" s="20" t="s">
        <v>437</v>
      </c>
      <c r="E51" s="21" t="s">
        <v>64</v>
      </c>
      <c r="F51" s="21" t="s">
        <v>67</v>
      </c>
      <c r="G51" s="19" t="s">
        <v>24</v>
      </c>
      <c r="H51" s="25" t="s">
        <v>19</v>
      </c>
      <c r="I51" s="109">
        <v>2171</v>
      </c>
      <c r="J51" s="146">
        <f>DailySummary[[#This Row],[S1Shot]]*DailySummary[[#This Row],[TotalCavity]]</f>
        <v>8684</v>
      </c>
      <c r="K51" s="147">
        <f>DailySummary[[#This Row],[S1Shot]]*DailySummary[[#This Row],[CycleTime]]/28800</f>
        <v>0.97167326388888897</v>
      </c>
      <c r="L51" s="110">
        <v>2190</v>
      </c>
      <c r="M51" s="150">
        <f>DailySummary[[#This Row],[S2Shot]]*DailySummary[[#This Row],[TotalCavity]]</f>
        <v>8760</v>
      </c>
      <c r="N51" s="23">
        <f>DailySummary[[#This Row],[S2Shot]]*DailySummary[[#This Row],[CycleTime]]/28800</f>
        <v>0.98017708333333342</v>
      </c>
      <c r="O51" s="89">
        <v>2205</v>
      </c>
      <c r="P51" s="150">
        <f>DailySummary[[#This Row],[S3Shot]]*DailySummary[[#This Row],[TotalCavity]]</f>
        <v>8820</v>
      </c>
      <c r="Q51" s="23">
        <f>DailySummary[[#This Row],[S3Shot]]*DailySummary[[#This Row],[CycleTime]]/28800</f>
        <v>0.98689062500000002</v>
      </c>
      <c r="R51" s="98">
        <v>12.89</v>
      </c>
      <c r="S51" s="79">
        <f>SUM(DailySummary[[#This Row],[S1Qty]],DailySummary[[#This Row],[S2Qty]],DailySummary[[#This Row],[S3Qty]])</f>
        <v>26264</v>
      </c>
      <c r="T51" s="91">
        <f>AVERAGE(DailySummary[[#This Row],[S1Urt]],DailySummary[[#This Row],[S2Urt]],DailySummary[[#This Row],[S3Urt]])</f>
        <v>0.97958032407407414</v>
      </c>
      <c r="U51" s="85">
        <v>0</v>
      </c>
      <c r="V51" s="86">
        <v>0</v>
      </c>
      <c r="W51" s="120" t="s">
        <v>135</v>
      </c>
      <c r="X51" s="111" t="s">
        <v>328</v>
      </c>
      <c r="Y51" s="28"/>
      <c r="Z51" s="28"/>
      <c r="AA51" s="28"/>
      <c r="AB51" s="28"/>
      <c r="AC51" s="28"/>
      <c r="AD51" s="28"/>
      <c r="AE51" s="29"/>
      <c r="AF51" s="29"/>
    </row>
    <row r="52" spans="1:33" x14ac:dyDescent="0.25">
      <c r="A52" s="117" t="s">
        <v>70</v>
      </c>
      <c r="B52" s="19" t="s">
        <v>135</v>
      </c>
      <c r="C52" s="19">
        <v>0</v>
      </c>
      <c r="D52" s="20" t="s">
        <v>135</v>
      </c>
      <c r="E52" s="21" t="s">
        <v>135</v>
      </c>
      <c r="F52" s="21" t="s">
        <v>135</v>
      </c>
      <c r="G52" s="19" t="s">
        <v>18</v>
      </c>
      <c r="H52" s="25" t="s">
        <v>51</v>
      </c>
      <c r="I52" s="109">
        <v>0</v>
      </c>
      <c r="J52" s="146">
        <f>DailySummary[[#This Row],[S1Shot]]*DailySummary[[#This Row],[TotalCavity]]</f>
        <v>0</v>
      </c>
      <c r="K52" s="147">
        <f>DailySummary[[#This Row],[S1Shot]]*DailySummary[[#This Row],[CycleTime]]/28800</f>
        <v>0</v>
      </c>
      <c r="L52" s="110">
        <v>0</v>
      </c>
      <c r="M52" s="150">
        <f>DailySummary[[#This Row],[S2Shot]]*DailySummary[[#This Row],[TotalCavity]]</f>
        <v>0</v>
      </c>
      <c r="N52" s="23">
        <f>DailySummary[[#This Row],[S2Shot]]*DailySummary[[#This Row],[CycleTime]]/28800</f>
        <v>0</v>
      </c>
      <c r="O52" s="89">
        <v>0</v>
      </c>
      <c r="P52" s="150">
        <f>DailySummary[[#This Row],[S3Shot]]*DailySummary[[#This Row],[TotalCavity]]</f>
        <v>0</v>
      </c>
      <c r="Q52" s="23">
        <f>DailySummary[[#This Row],[S3Shot]]*DailySummary[[#This Row],[CycleTime]]/28800</f>
        <v>0</v>
      </c>
      <c r="R52" s="98">
        <v>22978211</v>
      </c>
      <c r="S52" s="79">
        <f>SUM(DailySummary[[#This Row],[S1Qty]],DailySummary[[#This Row],[S2Qty]],DailySummary[[#This Row],[S3Qty]])</f>
        <v>0</v>
      </c>
      <c r="T52" s="91">
        <f>AVERAGE(DailySummary[[#This Row],[S1Urt]],DailySummary[[#This Row],[S2Urt]],DailySummary[[#This Row],[S3Urt]])</f>
        <v>0</v>
      </c>
      <c r="U52" s="85">
        <v>0</v>
      </c>
      <c r="V52" s="86">
        <v>0</v>
      </c>
      <c r="W52" s="120" t="s">
        <v>135</v>
      </c>
      <c r="X52" s="111"/>
      <c r="Y52" s="28"/>
      <c r="Z52" s="28"/>
      <c r="AA52" s="28"/>
      <c r="AB52" s="28"/>
      <c r="AC52" s="28"/>
      <c r="AD52" s="28"/>
      <c r="AE52" s="29"/>
      <c r="AF52" s="29"/>
    </row>
    <row r="53" spans="1:33" x14ac:dyDescent="0.25">
      <c r="A53" s="117" t="s">
        <v>71</v>
      </c>
      <c r="B53" s="19" t="s">
        <v>135</v>
      </c>
      <c r="C53" s="19">
        <v>4</v>
      </c>
      <c r="D53" s="20" t="s">
        <v>452</v>
      </c>
      <c r="E53" s="21" t="s">
        <v>21</v>
      </c>
      <c r="F53" s="21" t="s">
        <v>67</v>
      </c>
      <c r="G53" s="19" t="s">
        <v>18</v>
      </c>
      <c r="H53" s="25" t="s">
        <v>19</v>
      </c>
      <c r="I53" s="109">
        <v>0</v>
      </c>
      <c r="J53" s="146">
        <f>DailySummary[[#This Row],[S1Shot]]*DailySummary[[#This Row],[TotalCavity]]</f>
        <v>0</v>
      </c>
      <c r="K53" s="147">
        <f>DailySummary[[#This Row],[S1Shot]]*DailySummary[[#This Row],[CycleTime]]/28800</f>
        <v>0</v>
      </c>
      <c r="L53" s="110">
        <v>0</v>
      </c>
      <c r="M53" s="150">
        <f>DailySummary[[#This Row],[S2Shot]]*DailySummary[[#This Row],[TotalCavity]]</f>
        <v>0</v>
      </c>
      <c r="N53" s="23">
        <f>DailySummary[[#This Row],[S2Shot]]*DailySummary[[#This Row],[CycleTime]]/28800</f>
        <v>0</v>
      </c>
      <c r="O53" s="89">
        <v>0</v>
      </c>
      <c r="P53" s="150">
        <f>DailySummary[[#This Row],[S3Shot]]*DailySummary[[#This Row],[TotalCavity]]</f>
        <v>0</v>
      </c>
      <c r="Q53" s="23">
        <f>DailySummary[[#This Row],[S3Shot]]*DailySummary[[#This Row],[CycleTime]]/28800</f>
        <v>0</v>
      </c>
      <c r="R53" s="98">
        <v>15.49</v>
      </c>
      <c r="S53" s="79">
        <f>SUM(DailySummary[[#This Row],[S1Qty]],DailySummary[[#This Row],[S2Qty]],DailySummary[[#This Row],[S3Qty]])</f>
        <v>0</v>
      </c>
      <c r="T53" s="91">
        <f>AVERAGE(DailySummary[[#This Row],[S1Urt]],DailySummary[[#This Row],[S2Urt]],DailySummary[[#This Row],[S3Urt]])</f>
        <v>0</v>
      </c>
      <c r="U53" s="85">
        <v>0</v>
      </c>
      <c r="V53" s="86">
        <v>0</v>
      </c>
      <c r="W53" s="120" t="s">
        <v>135</v>
      </c>
      <c r="X53" s="111" t="s">
        <v>453</v>
      </c>
      <c r="Y53" s="28"/>
      <c r="Z53" s="28"/>
      <c r="AA53" s="28"/>
      <c r="AB53" s="28"/>
      <c r="AC53" s="28"/>
      <c r="AD53" s="28"/>
      <c r="AE53" s="29"/>
      <c r="AF53" s="29"/>
    </row>
    <row r="54" spans="1:33" x14ac:dyDescent="0.25">
      <c r="A54" s="117" t="s">
        <v>72</v>
      </c>
      <c r="B54" s="19" t="s">
        <v>135</v>
      </c>
      <c r="C54" s="19">
        <v>0</v>
      </c>
      <c r="D54" s="20" t="s">
        <v>135</v>
      </c>
      <c r="E54" s="21" t="s">
        <v>135</v>
      </c>
      <c r="F54" s="21" t="s">
        <v>135</v>
      </c>
      <c r="G54" s="19" t="s">
        <v>18</v>
      </c>
      <c r="H54" s="25"/>
      <c r="I54" s="109">
        <v>0</v>
      </c>
      <c r="J54" s="146">
        <f>DailySummary[[#This Row],[S1Shot]]*DailySummary[[#This Row],[TotalCavity]]</f>
        <v>0</v>
      </c>
      <c r="K54" s="147">
        <f>DailySummary[[#This Row],[S1Shot]]*DailySummary[[#This Row],[CycleTime]]/28800</f>
        <v>0</v>
      </c>
      <c r="L54" s="110">
        <v>0</v>
      </c>
      <c r="M54" s="150">
        <f>DailySummary[[#This Row],[S2Shot]]*DailySummary[[#This Row],[TotalCavity]]</f>
        <v>0</v>
      </c>
      <c r="N54" s="23">
        <f>DailySummary[[#This Row],[S2Shot]]*DailySummary[[#This Row],[CycleTime]]/28800</f>
        <v>0</v>
      </c>
      <c r="O54" s="89">
        <v>0</v>
      </c>
      <c r="P54" s="150">
        <f>DailySummary[[#This Row],[S3Shot]]*DailySummary[[#This Row],[TotalCavity]]</f>
        <v>0</v>
      </c>
      <c r="Q54" s="23">
        <f>DailySummary[[#This Row],[S3Shot]]*DailySummary[[#This Row],[CycleTime]]/28800</f>
        <v>0</v>
      </c>
      <c r="R54" s="98">
        <v>41.13</v>
      </c>
      <c r="S54" s="79">
        <f>SUM(DailySummary[[#This Row],[S1Qty]],DailySummary[[#This Row],[S2Qty]],DailySummary[[#This Row],[S3Qty]])</f>
        <v>0</v>
      </c>
      <c r="T54" s="91">
        <f>AVERAGE(DailySummary[[#This Row],[S1Urt]],DailySummary[[#This Row],[S2Urt]],DailySummary[[#This Row],[S3Urt]])</f>
        <v>0</v>
      </c>
      <c r="U54" s="85">
        <v>0</v>
      </c>
      <c r="V54" s="86">
        <v>0</v>
      </c>
      <c r="W54" s="120" t="s">
        <v>135</v>
      </c>
      <c r="X54" s="111"/>
      <c r="Y54" s="28"/>
      <c r="Z54" s="28"/>
      <c r="AA54" s="28"/>
      <c r="AB54" s="28"/>
      <c r="AC54" s="28"/>
      <c r="AD54" s="28"/>
      <c r="AE54" s="29"/>
      <c r="AF54" s="29"/>
    </row>
    <row r="55" spans="1:33" x14ac:dyDescent="0.25">
      <c r="A55" s="117" t="s">
        <v>73</v>
      </c>
      <c r="B55" s="19" t="s">
        <v>135</v>
      </c>
      <c r="C55" s="19">
        <v>4</v>
      </c>
      <c r="D55" s="20" t="s">
        <v>74</v>
      </c>
      <c r="E55" s="21" t="s">
        <v>35</v>
      </c>
      <c r="F55" s="21" t="s">
        <v>79</v>
      </c>
      <c r="G55" s="19" t="s">
        <v>18</v>
      </c>
      <c r="H55" s="25" t="s">
        <v>19</v>
      </c>
      <c r="I55" s="109">
        <v>0</v>
      </c>
      <c r="J55" s="146">
        <f>DailySummary[[#This Row],[S1Shot]]*DailySummary[[#This Row],[TotalCavity]]</f>
        <v>0</v>
      </c>
      <c r="K55" s="147">
        <f>DailySummary[[#This Row],[S1Shot]]*DailySummary[[#This Row],[CycleTime]]/28800</f>
        <v>0</v>
      </c>
      <c r="L55" s="110">
        <v>0</v>
      </c>
      <c r="M55" s="150">
        <f>DailySummary[[#This Row],[S2Shot]]*DailySummary[[#This Row],[TotalCavity]]</f>
        <v>0</v>
      </c>
      <c r="N55" s="23">
        <f>DailySummary[[#This Row],[S2Shot]]*DailySummary[[#This Row],[CycleTime]]/28800</f>
        <v>0</v>
      </c>
      <c r="O55" s="89">
        <v>0</v>
      </c>
      <c r="P55" s="150">
        <f>DailySummary[[#This Row],[S3Shot]]*DailySummary[[#This Row],[TotalCavity]]</f>
        <v>0</v>
      </c>
      <c r="Q55" s="23">
        <f>DailySummary[[#This Row],[S3Shot]]*DailySummary[[#This Row],[CycleTime]]/28800</f>
        <v>0</v>
      </c>
      <c r="R55" s="98">
        <v>13.99</v>
      </c>
      <c r="S55" s="79">
        <f>SUM(DailySummary[[#This Row],[S1Qty]],DailySummary[[#This Row],[S2Qty]],DailySummary[[#This Row],[S3Qty]])</f>
        <v>0</v>
      </c>
      <c r="T55" s="91">
        <f>AVERAGE(DailySummary[[#This Row],[S1Urt]],DailySummary[[#This Row],[S2Urt]],DailySummary[[#This Row],[S3Urt]])</f>
        <v>0</v>
      </c>
      <c r="U55" s="85">
        <v>0</v>
      </c>
      <c r="V55" s="86">
        <v>0</v>
      </c>
      <c r="W55" s="120" t="s">
        <v>135</v>
      </c>
      <c r="X55" s="111" t="s">
        <v>330</v>
      </c>
      <c r="Y55" s="28"/>
      <c r="Z55" s="28"/>
      <c r="AA55" s="28"/>
      <c r="AB55" s="28"/>
      <c r="AC55" s="28"/>
      <c r="AD55" s="28"/>
      <c r="AE55" s="29"/>
      <c r="AF55" s="29"/>
    </row>
    <row r="56" spans="1:33" x14ac:dyDescent="0.25">
      <c r="A56" s="117" t="s">
        <v>75</v>
      </c>
      <c r="B56" s="19" t="s">
        <v>451</v>
      </c>
      <c r="C56" s="19">
        <v>4</v>
      </c>
      <c r="D56" s="20" t="s">
        <v>164</v>
      </c>
      <c r="E56" s="21" t="s">
        <v>42</v>
      </c>
      <c r="F56" s="21" t="s">
        <v>363</v>
      </c>
      <c r="G56" s="19" t="s">
        <v>18</v>
      </c>
      <c r="H56" s="25" t="s">
        <v>51</v>
      </c>
      <c r="I56" s="109">
        <v>0</v>
      </c>
      <c r="J56" s="146">
        <f>DailySummary[[#This Row],[S1Shot]]*DailySummary[[#This Row],[TotalCavity]]</f>
        <v>0</v>
      </c>
      <c r="K56" s="147">
        <f>DailySummary[[#This Row],[S1Shot]]*DailySummary[[#This Row],[CycleTime]]/28800</f>
        <v>0</v>
      </c>
      <c r="L56" s="110">
        <v>0</v>
      </c>
      <c r="M56" s="150">
        <f>DailySummary[[#This Row],[S2Shot]]*DailySummary[[#This Row],[TotalCavity]]</f>
        <v>0</v>
      </c>
      <c r="N56" s="23">
        <f>DailySummary[[#This Row],[S2Shot]]*DailySummary[[#This Row],[CycleTime]]/28800</f>
        <v>0</v>
      </c>
      <c r="O56" s="89">
        <v>0</v>
      </c>
      <c r="P56" s="150">
        <f>DailySummary[[#This Row],[S3Shot]]*DailySummary[[#This Row],[TotalCavity]]</f>
        <v>0</v>
      </c>
      <c r="Q56" s="23">
        <f>DailySummary[[#This Row],[S3Shot]]*DailySummary[[#This Row],[CycleTime]]/28800</f>
        <v>0</v>
      </c>
      <c r="R56" s="98">
        <v>12.29</v>
      </c>
      <c r="S56" s="79">
        <f>SUM(DailySummary[[#This Row],[S1Qty]],DailySummary[[#This Row],[S2Qty]],DailySummary[[#This Row],[S3Qty]])</f>
        <v>0</v>
      </c>
      <c r="T56" s="91">
        <f>AVERAGE(DailySummary[[#This Row],[S1Urt]],DailySummary[[#This Row],[S2Urt]],DailySummary[[#This Row],[S3Urt]])</f>
        <v>0</v>
      </c>
      <c r="U56" s="85">
        <v>0</v>
      </c>
      <c r="V56" s="86">
        <v>0</v>
      </c>
      <c r="W56" s="120" t="s">
        <v>135</v>
      </c>
      <c r="X56" s="111" t="s">
        <v>330</v>
      </c>
      <c r="Y56" s="28"/>
      <c r="Z56" s="28"/>
      <c r="AA56" s="28"/>
      <c r="AB56" s="28"/>
      <c r="AC56" s="28"/>
      <c r="AD56" s="28"/>
      <c r="AE56" s="29"/>
      <c r="AF56" s="29"/>
    </row>
    <row r="57" spans="1:33" x14ac:dyDescent="0.25">
      <c r="A57" s="117" t="s">
        <v>76</v>
      </c>
      <c r="B57" s="19" t="s">
        <v>135</v>
      </c>
      <c r="C57" s="19">
        <v>8</v>
      </c>
      <c r="D57" s="20" t="s">
        <v>432</v>
      </c>
      <c r="E57" s="21" t="s">
        <v>35</v>
      </c>
      <c r="F57" s="21" t="s">
        <v>339</v>
      </c>
      <c r="G57" s="19" t="s">
        <v>18</v>
      </c>
      <c r="H57" s="25" t="s">
        <v>19</v>
      </c>
      <c r="I57" s="109">
        <v>0</v>
      </c>
      <c r="J57" s="146">
        <f>DailySummary[[#This Row],[S1Shot]]*DailySummary[[#This Row],[TotalCavity]]</f>
        <v>0</v>
      </c>
      <c r="K57" s="147">
        <f>DailySummary[[#This Row],[S1Shot]]*DailySummary[[#This Row],[CycleTime]]/28800</f>
        <v>0</v>
      </c>
      <c r="L57" s="110">
        <v>0</v>
      </c>
      <c r="M57" s="150">
        <f>DailySummary[[#This Row],[S2Shot]]*DailySummary[[#This Row],[TotalCavity]]</f>
        <v>0</v>
      </c>
      <c r="N57" s="23">
        <f>DailySummary[[#This Row],[S2Shot]]*DailySummary[[#This Row],[CycleTime]]/28800</f>
        <v>0</v>
      </c>
      <c r="O57" s="89">
        <v>0</v>
      </c>
      <c r="P57" s="150">
        <f>DailySummary[[#This Row],[S3Shot]]*DailySummary[[#This Row],[TotalCavity]]</f>
        <v>0</v>
      </c>
      <c r="Q57" s="23">
        <f>DailySummary[[#This Row],[S3Shot]]*DailySummary[[#This Row],[CycleTime]]/28800</f>
        <v>0</v>
      </c>
      <c r="R57" s="98">
        <v>18.809999999999999</v>
      </c>
      <c r="S57" s="79">
        <f>SUM(DailySummary[[#This Row],[S1Qty]],DailySummary[[#This Row],[S2Qty]],DailySummary[[#This Row],[S3Qty]])</f>
        <v>0</v>
      </c>
      <c r="T57" s="91">
        <f>AVERAGE(DailySummary[[#This Row],[S1Urt]],DailySummary[[#This Row],[S2Urt]],DailySummary[[#This Row],[S3Urt]])</f>
        <v>0</v>
      </c>
      <c r="U57" s="85">
        <v>0</v>
      </c>
      <c r="V57" s="86">
        <v>0</v>
      </c>
      <c r="W57" s="120" t="s">
        <v>135</v>
      </c>
      <c r="X57" s="111" t="s">
        <v>321</v>
      </c>
      <c r="Y57" s="28"/>
      <c r="Z57" s="28"/>
      <c r="AA57" s="28"/>
      <c r="AB57" s="28"/>
      <c r="AC57" s="28"/>
      <c r="AD57" s="28"/>
      <c r="AE57" s="29"/>
      <c r="AF57" s="29"/>
    </row>
    <row r="58" spans="1:33" x14ac:dyDescent="0.25">
      <c r="A58" s="117" t="s">
        <v>77</v>
      </c>
      <c r="B58" s="19" t="s">
        <v>135</v>
      </c>
      <c r="C58" s="19">
        <v>0</v>
      </c>
      <c r="D58" s="20" t="s">
        <v>135</v>
      </c>
      <c r="E58" s="21" t="s">
        <v>135</v>
      </c>
      <c r="F58" s="21" t="s">
        <v>135</v>
      </c>
      <c r="G58" s="19" t="s">
        <v>18</v>
      </c>
      <c r="H58" s="25"/>
      <c r="I58" s="109">
        <v>0</v>
      </c>
      <c r="J58" s="146">
        <f>DailySummary[[#This Row],[S1Shot]]*DailySummary[[#This Row],[TotalCavity]]</f>
        <v>0</v>
      </c>
      <c r="K58" s="147">
        <f>DailySummary[[#This Row],[S1Shot]]*DailySummary[[#This Row],[CycleTime]]/28800</f>
        <v>0</v>
      </c>
      <c r="L58" s="110">
        <v>0</v>
      </c>
      <c r="M58" s="150">
        <f>DailySummary[[#This Row],[S2Shot]]*DailySummary[[#This Row],[TotalCavity]]</f>
        <v>0</v>
      </c>
      <c r="N58" s="23">
        <f>DailySummary[[#This Row],[S2Shot]]*DailySummary[[#This Row],[CycleTime]]/28800</f>
        <v>0</v>
      </c>
      <c r="O58" s="89">
        <v>0</v>
      </c>
      <c r="P58" s="150">
        <f>DailySummary[[#This Row],[S3Shot]]*DailySummary[[#This Row],[TotalCavity]]</f>
        <v>0</v>
      </c>
      <c r="Q58" s="23">
        <f>DailySummary[[#This Row],[S3Shot]]*DailySummary[[#This Row],[CycleTime]]/28800</f>
        <v>0</v>
      </c>
      <c r="R58" s="98">
        <v>12.8</v>
      </c>
      <c r="S58" s="79">
        <f>SUM(DailySummary[[#This Row],[S1Qty]],DailySummary[[#This Row],[S2Qty]],DailySummary[[#This Row],[S3Qty]])</f>
        <v>0</v>
      </c>
      <c r="T58" s="91">
        <f>AVERAGE(DailySummary[[#This Row],[S1Urt]],DailySummary[[#This Row],[S2Urt]],DailySummary[[#This Row],[S3Urt]])</f>
        <v>0</v>
      </c>
      <c r="U58" s="85">
        <v>0</v>
      </c>
      <c r="V58" s="86">
        <v>0</v>
      </c>
      <c r="W58" s="120" t="s">
        <v>135</v>
      </c>
      <c r="X58" s="111"/>
      <c r="Y58" s="28"/>
      <c r="Z58" s="28"/>
      <c r="AA58" s="28"/>
      <c r="AB58" s="28"/>
      <c r="AC58" s="28"/>
      <c r="AD58" s="28"/>
      <c r="AE58" s="29"/>
      <c r="AF58" s="29"/>
    </row>
    <row r="59" spans="1:33" x14ac:dyDescent="0.25">
      <c r="A59" s="117" t="s">
        <v>78</v>
      </c>
      <c r="B59" s="19" t="s">
        <v>135</v>
      </c>
      <c r="C59" s="19">
        <v>4</v>
      </c>
      <c r="D59" s="20" t="s">
        <v>428</v>
      </c>
      <c r="E59" s="21" t="s">
        <v>31</v>
      </c>
      <c r="F59" s="21" t="s">
        <v>378</v>
      </c>
      <c r="G59" s="19" t="s">
        <v>18</v>
      </c>
      <c r="H59" s="25" t="s">
        <v>19</v>
      </c>
      <c r="I59" s="109">
        <v>0</v>
      </c>
      <c r="J59" s="146">
        <f>DailySummary[[#This Row],[S1Shot]]*DailySummary[[#This Row],[TotalCavity]]</f>
        <v>0</v>
      </c>
      <c r="K59" s="147">
        <f>DailySummary[[#This Row],[S1Shot]]*DailySummary[[#This Row],[CycleTime]]/28800</f>
        <v>0</v>
      </c>
      <c r="L59" s="110">
        <v>0</v>
      </c>
      <c r="M59" s="150">
        <f>DailySummary[[#This Row],[S2Shot]]*DailySummary[[#This Row],[TotalCavity]]</f>
        <v>0</v>
      </c>
      <c r="N59" s="23">
        <f>DailySummary[[#This Row],[S2Shot]]*DailySummary[[#This Row],[CycleTime]]/28800</f>
        <v>0</v>
      </c>
      <c r="O59" s="89">
        <v>0</v>
      </c>
      <c r="P59" s="150">
        <f>DailySummary[[#This Row],[S3Shot]]*DailySummary[[#This Row],[TotalCavity]]</f>
        <v>0</v>
      </c>
      <c r="Q59" s="23">
        <f>DailySummary[[#This Row],[S3Shot]]*DailySummary[[#This Row],[CycleTime]]/28800</f>
        <v>0</v>
      </c>
      <c r="R59" s="98">
        <v>12.39</v>
      </c>
      <c r="S59" s="79">
        <f>SUM(DailySummary[[#This Row],[S1Qty]],DailySummary[[#This Row],[S2Qty]],DailySummary[[#This Row],[S3Qty]])</f>
        <v>0</v>
      </c>
      <c r="T59" s="91">
        <f>AVERAGE(DailySummary[[#This Row],[S1Urt]],DailySummary[[#This Row],[S2Urt]],DailySummary[[#This Row],[S3Urt]])</f>
        <v>0</v>
      </c>
      <c r="U59" s="85">
        <v>0</v>
      </c>
      <c r="V59" s="86">
        <v>0</v>
      </c>
      <c r="W59" s="120" t="s">
        <v>135</v>
      </c>
      <c r="X59" s="111" t="s">
        <v>331</v>
      </c>
      <c r="Y59" s="28"/>
      <c r="Z59" s="28"/>
      <c r="AA59" s="28"/>
      <c r="AB59" s="28"/>
      <c r="AC59" s="28"/>
      <c r="AD59" s="28"/>
      <c r="AE59" s="29"/>
      <c r="AF59" s="29"/>
    </row>
    <row r="60" spans="1:33" x14ac:dyDescent="0.25">
      <c r="A60" s="117" t="s">
        <v>80</v>
      </c>
      <c r="B60" s="19" t="s">
        <v>451</v>
      </c>
      <c r="C60" s="19">
        <v>4</v>
      </c>
      <c r="D60" s="20" t="s">
        <v>159</v>
      </c>
      <c r="E60" s="21" t="s">
        <v>42</v>
      </c>
      <c r="F60" s="21" t="s">
        <v>338</v>
      </c>
      <c r="G60" s="19" t="s">
        <v>24</v>
      </c>
      <c r="H60" s="25" t="s">
        <v>51</v>
      </c>
      <c r="I60" s="109">
        <v>1912</v>
      </c>
      <c r="J60" s="146">
        <f>DailySummary[[#This Row],[S1Shot]]*DailySummary[[#This Row],[TotalCavity]]</f>
        <v>7648</v>
      </c>
      <c r="K60" s="147">
        <f>DailySummary[[#This Row],[S1Shot]]*DailySummary[[#This Row],[CycleTime]]/28800</f>
        <v>0.83650000000000002</v>
      </c>
      <c r="L60" s="110">
        <v>2285</v>
      </c>
      <c r="M60" s="150">
        <f>DailySummary[[#This Row],[S2Shot]]*DailySummary[[#This Row],[TotalCavity]]</f>
        <v>9140</v>
      </c>
      <c r="N60" s="23">
        <f>DailySummary[[#This Row],[S2Shot]]*DailySummary[[#This Row],[CycleTime]]/28800</f>
        <v>0.99968749999999995</v>
      </c>
      <c r="O60" s="89">
        <v>2258</v>
      </c>
      <c r="P60" s="150">
        <f>DailySummary[[#This Row],[S3Shot]]*DailySummary[[#This Row],[TotalCavity]]</f>
        <v>9032</v>
      </c>
      <c r="Q60" s="23">
        <f>DailySummary[[#This Row],[S3Shot]]*DailySummary[[#This Row],[CycleTime]]/28800</f>
        <v>0.98787499999999995</v>
      </c>
      <c r="R60" s="98">
        <v>12.6</v>
      </c>
      <c r="S60" s="79">
        <f>SUM(DailySummary[[#This Row],[S1Qty]],DailySummary[[#This Row],[S2Qty]],DailySummary[[#This Row],[S3Qty]])</f>
        <v>25820</v>
      </c>
      <c r="T60" s="91">
        <f>AVERAGE(DailySummary[[#This Row],[S1Urt]],DailySummary[[#This Row],[S2Urt]],DailySummary[[#This Row],[S3Urt]])</f>
        <v>0.9413541666666666</v>
      </c>
      <c r="U60" s="85">
        <v>0</v>
      </c>
      <c r="V60" s="86">
        <v>0</v>
      </c>
      <c r="W60" s="120" t="s">
        <v>463</v>
      </c>
      <c r="X60" s="111" t="s">
        <v>330</v>
      </c>
      <c r="Y60" s="28"/>
      <c r="Z60" s="28"/>
      <c r="AA60" s="28"/>
      <c r="AB60" s="28"/>
      <c r="AC60" s="28"/>
      <c r="AD60" s="28"/>
      <c r="AE60" s="29"/>
      <c r="AF60" s="29"/>
    </row>
    <row r="61" spans="1:33" x14ac:dyDescent="0.25">
      <c r="A61" s="117" t="s">
        <v>81</v>
      </c>
      <c r="B61" s="19" t="s">
        <v>135</v>
      </c>
      <c r="C61" s="19">
        <v>4</v>
      </c>
      <c r="D61" s="20" t="s">
        <v>406</v>
      </c>
      <c r="E61" s="21" t="s">
        <v>64</v>
      </c>
      <c r="F61" s="21" t="s">
        <v>67</v>
      </c>
      <c r="G61" s="19" t="s">
        <v>18</v>
      </c>
      <c r="H61" s="25" t="s">
        <v>19</v>
      </c>
      <c r="I61" s="109">
        <v>0</v>
      </c>
      <c r="J61" s="146">
        <f>DailySummary[[#This Row],[S1Shot]]*DailySummary[[#This Row],[TotalCavity]]</f>
        <v>0</v>
      </c>
      <c r="K61" s="147">
        <f>DailySummary[[#This Row],[S1Shot]]*DailySummary[[#This Row],[CycleTime]]/28800</f>
        <v>0</v>
      </c>
      <c r="L61" s="110">
        <v>0</v>
      </c>
      <c r="M61" s="150">
        <f>DailySummary[[#This Row],[S2Shot]]*DailySummary[[#This Row],[TotalCavity]]</f>
        <v>0</v>
      </c>
      <c r="N61" s="23">
        <f>DailySummary[[#This Row],[S2Shot]]*DailySummary[[#This Row],[CycleTime]]/28800</f>
        <v>0</v>
      </c>
      <c r="O61" s="89">
        <v>0</v>
      </c>
      <c r="P61" s="150">
        <f>DailySummary[[#This Row],[S3Shot]]*DailySummary[[#This Row],[TotalCavity]]</f>
        <v>0</v>
      </c>
      <c r="Q61" s="23">
        <f>DailySummary[[#This Row],[S3Shot]]*DailySummary[[#This Row],[CycleTime]]/28800</f>
        <v>0</v>
      </c>
      <c r="R61" s="98">
        <v>13.1</v>
      </c>
      <c r="S61" s="79">
        <f>SUM(DailySummary[[#This Row],[S1Qty]],DailySummary[[#This Row],[S2Qty]],DailySummary[[#This Row],[S3Qty]])</f>
        <v>0</v>
      </c>
      <c r="T61" s="91">
        <f>AVERAGE(DailySummary[[#This Row],[S1Urt]],DailySummary[[#This Row],[S2Urt]],DailySummary[[#This Row],[S3Urt]])</f>
        <v>0</v>
      </c>
      <c r="U61" s="85">
        <v>0</v>
      </c>
      <c r="V61" s="86">
        <v>0</v>
      </c>
      <c r="W61" s="120" t="s">
        <v>135</v>
      </c>
      <c r="X61" s="111" t="s">
        <v>407</v>
      </c>
      <c r="Y61" s="28"/>
      <c r="Z61" s="28"/>
      <c r="AA61" s="28"/>
      <c r="AB61" s="28"/>
      <c r="AC61" s="28"/>
      <c r="AD61" s="28"/>
      <c r="AE61" s="29"/>
      <c r="AF61" s="29"/>
    </row>
    <row r="62" spans="1:33" x14ac:dyDescent="0.25">
      <c r="A62" s="117" t="s">
        <v>82</v>
      </c>
      <c r="B62" s="19" t="s">
        <v>451</v>
      </c>
      <c r="C62" s="19">
        <v>4</v>
      </c>
      <c r="D62" s="20" t="s">
        <v>442</v>
      </c>
      <c r="E62" s="21" t="s">
        <v>42</v>
      </c>
      <c r="F62" s="21" t="s">
        <v>384</v>
      </c>
      <c r="G62" s="19" t="s">
        <v>18</v>
      </c>
      <c r="H62" s="25" t="s">
        <v>51</v>
      </c>
      <c r="I62" s="109">
        <v>0</v>
      </c>
      <c r="J62" s="146">
        <f>DailySummary[[#This Row],[S1Shot]]*DailySummary[[#This Row],[TotalCavity]]</f>
        <v>0</v>
      </c>
      <c r="K62" s="147">
        <f>DailySummary[[#This Row],[S1Shot]]*DailySummary[[#This Row],[CycleTime]]/28800</f>
        <v>0</v>
      </c>
      <c r="L62" s="110">
        <v>0</v>
      </c>
      <c r="M62" s="150">
        <f>DailySummary[[#This Row],[S2Shot]]*DailySummary[[#This Row],[TotalCavity]]</f>
        <v>0</v>
      </c>
      <c r="N62" s="23">
        <f>DailySummary[[#This Row],[S2Shot]]*DailySummary[[#This Row],[CycleTime]]/28800</f>
        <v>0</v>
      </c>
      <c r="O62" s="89">
        <v>0</v>
      </c>
      <c r="P62" s="150">
        <f>DailySummary[[#This Row],[S3Shot]]*DailySummary[[#This Row],[TotalCavity]]</f>
        <v>0</v>
      </c>
      <c r="Q62" s="23">
        <f>DailySummary[[#This Row],[S3Shot]]*DailySummary[[#This Row],[CycleTime]]/28800</f>
        <v>0</v>
      </c>
      <c r="R62" s="98">
        <v>13.5</v>
      </c>
      <c r="S62" s="79">
        <f>SUM(DailySummary[[#This Row],[S1Qty]],DailySummary[[#This Row],[S2Qty]],DailySummary[[#This Row],[S3Qty]])</f>
        <v>0</v>
      </c>
      <c r="T62" s="91">
        <f>AVERAGE(DailySummary[[#This Row],[S1Urt]],DailySummary[[#This Row],[S2Urt]],DailySummary[[#This Row],[S3Urt]])</f>
        <v>0</v>
      </c>
      <c r="U62" s="85">
        <v>0</v>
      </c>
      <c r="V62" s="86">
        <v>0</v>
      </c>
      <c r="W62" s="120" t="s">
        <v>135</v>
      </c>
      <c r="X62" s="111" t="s">
        <v>329</v>
      </c>
      <c r="Y62" s="28"/>
      <c r="Z62" s="28"/>
      <c r="AA62" s="28"/>
      <c r="AB62" s="28"/>
      <c r="AC62" s="28"/>
      <c r="AD62" s="28"/>
      <c r="AE62" s="29"/>
      <c r="AF62" s="29"/>
    </row>
    <row r="63" spans="1:33" x14ac:dyDescent="0.25">
      <c r="A63" s="117" t="s">
        <v>83</v>
      </c>
      <c r="B63" s="19" t="s">
        <v>135</v>
      </c>
      <c r="C63" s="19">
        <v>4</v>
      </c>
      <c r="D63" s="20" t="s">
        <v>380</v>
      </c>
      <c r="E63" s="21" t="s">
        <v>21</v>
      </c>
      <c r="F63" s="21" t="s">
        <v>67</v>
      </c>
      <c r="G63" s="19" t="s">
        <v>18</v>
      </c>
      <c r="H63" s="25" t="s">
        <v>19</v>
      </c>
      <c r="I63" s="109">
        <v>0</v>
      </c>
      <c r="J63" s="146">
        <f>DailySummary[[#This Row],[S1Shot]]*DailySummary[[#This Row],[TotalCavity]]</f>
        <v>0</v>
      </c>
      <c r="K63" s="147">
        <f>DailySummary[[#This Row],[S1Shot]]*DailySummary[[#This Row],[CycleTime]]/28800</f>
        <v>0</v>
      </c>
      <c r="L63" s="110">
        <v>0</v>
      </c>
      <c r="M63" s="150">
        <f>DailySummary[[#This Row],[S2Shot]]*DailySummary[[#This Row],[TotalCavity]]</f>
        <v>0</v>
      </c>
      <c r="N63" s="23">
        <f>DailySummary[[#This Row],[S2Shot]]*DailySummary[[#This Row],[CycleTime]]/28800</f>
        <v>0</v>
      </c>
      <c r="O63" s="89">
        <v>0</v>
      </c>
      <c r="P63" s="150">
        <f>DailySummary[[#This Row],[S3Shot]]*DailySummary[[#This Row],[TotalCavity]]</f>
        <v>0</v>
      </c>
      <c r="Q63" s="23">
        <f>DailySummary[[#This Row],[S3Shot]]*DailySummary[[#This Row],[CycleTime]]/28800</f>
        <v>0</v>
      </c>
      <c r="R63" s="98">
        <v>14.8</v>
      </c>
      <c r="S63" s="79">
        <f>SUM(DailySummary[[#This Row],[S1Qty]],DailySummary[[#This Row],[S2Qty]],DailySummary[[#This Row],[S3Qty]])</f>
        <v>0</v>
      </c>
      <c r="T63" s="91">
        <f>AVERAGE(DailySummary[[#This Row],[S1Urt]],DailySummary[[#This Row],[S2Urt]],DailySummary[[#This Row],[S3Urt]])</f>
        <v>0</v>
      </c>
      <c r="U63" s="85">
        <v>0</v>
      </c>
      <c r="V63" s="86">
        <v>0</v>
      </c>
      <c r="W63" s="120" t="s">
        <v>340</v>
      </c>
      <c r="X63" s="111" t="s">
        <v>332</v>
      </c>
      <c r="Y63" s="28"/>
      <c r="Z63" s="28"/>
      <c r="AA63" s="28"/>
      <c r="AB63" s="28"/>
      <c r="AC63" s="28"/>
      <c r="AD63" s="28"/>
      <c r="AE63" s="29"/>
      <c r="AF63" s="29"/>
    </row>
    <row r="64" spans="1:33" x14ac:dyDescent="0.25">
      <c r="A64" s="117" t="s">
        <v>84</v>
      </c>
      <c r="B64" s="19" t="s">
        <v>451</v>
      </c>
      <c r="C64" s="19">
        <v>4</v>
      </c>
      <c r="D64" s="20" t="s">
        <v>431</v>
      </c>
      <c r="E64" s="21" t="s">
        <v>42</v>
      </c>
      <c r="F64" s="21" t="s">
        <v>363</v>
      </c>
      <c r="G64" s="19" t="s">
        <v>18</v>
      </c>
      <c r="H64" s="25" t="s">
        <v>51</v>
      </c>
      <c r="I64" s="109">
        <v>0</v>
      </c>
      <c r="J64" s="146">
        <f>DailySummary[[#This Row],[S1Shot]]*DailySummary[[#This Row],[TotalCavity]]</f>
        <v>0</v>
      </c>
      <c r="K64" s="147">
        <f>DailySummary[[#This Row],[S1Shot]]*DailySummary[[#This Row],[CycleTime]]/28800</f>
        <v>0</v>
      </c>
      <c r="L64" s="110">
        <v>0</v>
      </c>
      <c r="M64" s="150">
        <f>DailySummary[[#This Row],[S2Shot]]*DailySummary[[#This Row],[TotalCavity]]</f>
        <v>0</v>
      </c>
      <c r="N64" s="23">
        <f>DailySummary[[#This Row],[S2Shot]]*DailySummary[[#This Row],[CycleTime]]/28800</f>
        <v>0</v>
      </c>
      <c r="O64" s="89">
        <v>0</v>
      </c>
      <c r="P64" s="150">
        <f>DailySummary[[#This Row],[S3Shot]]*DailySummary[[#This Row],[TotalCavity]]</f>
        <v>0</v>
      </c>
      <c r="Q64" s="23">
        <f>DailySummary[[#This Row],[S3Shot]]*DailySummary[[#This Row],[CycleTime]]/28800</f>
        <v>0</v>
      </c>
      <c r="R64" s="98">
        <v>13.79</v>
      </c>
      <c r="S64" s="79">
        <f>SUM(DailySummary[[#This Row],[S1Qty]],DailySummary[[#This Row],[S2Qty]],DailySummary[[#This Row],[S3Qty]])</f>
        <v>0</v>
      </c>
      <c r="T64" s="91">
        <f>AVERAGE(DailySummary[[#This Row],[S1Urt]],DailySummary[[#This Row],[S2Urt]],DailySummary[[#This Row],[S3Urt]])</f>
        <v>0</v>
      </c>
      <c r="U64" s="85">
        <v>0</v>
      </c>
      <c r="V64" s="86">
        <v>0</v>
      </c>
      <c r="W64" s="120" t="s">
        <v>135</v>
      </c>
      <c r="X64" s="111" t="s">
        <v>330</v>
      </c>
      <c r="Y64" s="28"/>
      <c r="Z64" s="28"/>
      <c r="AA64" s="28"/>
      <c r="AB64" s="28"/>
      <c r="AC64" s="28"/>
      <c r="AD64" s="28"/>
      <c r="AE64" s="29"/>
      <c r="AF64" s="29"/>
      <c r="AG64" s="28"/>
    </row>
    <row r="65" spans="1:33" x14ac:dyDescent="0.25">
      <c r="A65" s="117" t="s">
        <v>85</v>
      </c>
      <c r="B65" s="19" t="s">
        <v>135</v>
      </c>
      <c r="C65" s="19">
        <v>4</v>
      </c>
      <c r="D65" s="20" t="s">
        <v>122</v>
      </c>
      <c r="E65" s="21" t="s">
        <v>21</v>
      </c>
      <c r="F65" s="21" t="s">
        <v>67</v>
      </c>
      <c r="G65" s="19" t="s">
        <v>24</v>
      </c>
      <c r="H65" s="25" t="s">
        <v>19</v>
      </c>
      <c r="I65" s="109">
        <v>759</v>
      </c>
      <c r="J65" s="146">
        <f>DailySummary[[#This Row],[S1Shot]]*DailySummary[[#This Row],[TotalCavity]]</f>
        <v>3036</v>
      </c>
      <c r="K65" s="147">
        <f>DailySummary[[#This Row],[S1Shot]]*DailySummary[[#This Row],[CycleTime]]/28800</f>
        <v>0.33179895833333334</v>
      </c>
      <c r="L65" s="110">
        <v>2004</v>
      </c>
      <c r="M65" s="150">
        <f>DailySummary[[#This Row],[S2Shot]]*DailySummary[[#This Row],[TotalCavity]]</f>
        <v>8016</v>
      </c>
      <c r="N65" s="23">
        <f>DailySummary[[#This Row],[S2Shot]]*DailySummary[[#This Row],[CycleTime]]/28800</f>
        <v>0.87605416666666669</v>
      </c>
      <c r="O65" s="89">
        <v>2233</v>
      </c>
      <c r="P65" s="150">
        <f>DailySummary[[#This Row],[S3Shot]]*DailySummary[[#This Row],[TotalCavity]]</f>
        <v>8932</v>
      </c>
      <c r="Q65" s="23">
        <f>DailySummary[[#This Row],[S3Shot]]*DailySummary[[#This Row],[CycleTime]]/28800</f>
        <v>0.97616215277777785</v>
      </c>
      <c r="R65" s="98">
        <v>12.59</v>
      </c>
      <c r="S65" s="79">
        <f>SUM(DailySummary[[#This Row],[S1Qty]],DailySummary[[#This Row],[S2Qty]],DailySummary[[#This Row],[S3Qty]])</f>
        <v>19984</v>
      </c>
      <c r="T65" s="91">
        <f>AVERAGE(DailySummary[[#This Row],[S1Urt]],DailySummary[[#This Row],[S2Urt]],DailySummary[[#This Row],[S3Urt]])</f>
        <v>0.72800509259259261</v>
      </c>
      <c r="U65" s="85">
        <v>0</v>
      </c>
      <c r="V65" s="86">
        <v>0</v>
      </c>
      <c r="W65" s="120" t="s">
        <v>464</v>
      </c>
      <c r="X65" s="111" t="s">
        <v>327</v>
      </c>
      <c r="Y65" s="28"/>
      <c r="Z65" s="28"/>
      <c r="AA65" s="28"/>
      <c r="AB65" s="28"/>
      <c r="AC65" s="28"/>
      <c r="AD65" s="28"/>
      <c r="AE65" s="29"/>
      <c r="AF65" s="29"/>
      <c r="AG65" s="28"/>
    </row>
    <row r="66" spans="1:33" x14ac:dyDescent="0.25">
      <c r="A66" s="117" t="s">
        <v>86</v>
      </c>
      <c r="B66" s="19" t="s">
        <v>451</v>
      </c>
      <c r="C66" s="19">
        <v>4</v>
      </c>
      <c r="D66" s="20" t="s">
        <v>405</v>
      </c>
      <c r="E66" s="21" t="s">
        <v>42</v>
      </c>
      <c r="F66" s="21" t="s">
        <v>384</v>
      </c>
      <c r="G66" s="19" t="s">
        <v>18</v>
      </c>
      <c r="H66" s="25" t="s">
        <v>51</v>
      </c>
      <c r="I66" s="109">
        <v>0</v>
      </c>
      <c r="J66" s="146">
        <f>DailySummary[[#This Row],[S1Shot]]*DailySummary[[#This Row],[TotalCavity]]</f>
        <v>0</v>
      </c>
      <c r="K66" s="147">
        <f>DailySummary[[#This Row],[S1Shot]]*DailySummary[[#This Row],[CycleTime]]/28800</f>
        <v>0</v>
      </c>
      <c r="L66" s="110">
        <v>0</v>
      </c>
      <c r="M66" s="150">
        <f>DailySummary[[#This Row],[S2Shot]]*DailySummary[[#This Row],[TotalCavity]]</f>
        <v>0</v>
      </c>
      <c r="N66" s="23">
        <f>DailySummary[[#This Row],[S2Shot]]*DailySummary[[#This Row],[CycleTime]]/28800</f>
        <v>0</v>
      </c>
      <c r="O66" s="89">
        <v>0</v>
      </c>
      <c r="P66" s="150">
        <f>DailySummary[[#This Row],[S3Shot]]*DailySummary[[#This Row],[TotalCavity]]</f>
        <v>0</v>
      </c>
      <c r="Q66" s="23">
        <f>DailySummary[[#This Row],[S3Shot]]*DailySummary[[#This Row],[CycleTime]]/28800</f>
        <v>0</v>
      </c>
      <c r="R66" s="98">
        <v>13.6</v>
      </c>
      <c r="S66" s="79">
        <f>SUM(DailySummary[[#This Row],[S1Qty]],DailySummary[[#This Row],[S2Qty]],DailySummary[[#This Row],[S3Qty]])</f>
        <v>0</v>
      </c>
      <c r="T66" s="91">
        <f>AVERAGE(DailySummary[[#This Row],[S1Urt]],DailySummary[[#This Row],[S2Urt]],DailySummary[[#This Row],[S3Urt]])</f>
        <v>0</v>
      </c>
      <c r="U66" s="85">
        <v>0</v>
      </c>
      <c r="V66" s="86">
        <v>0</v>
      </c>
      <c r="W66" s="120" t="s">
        <v>135</v>
      </c>
      <c r="X66" s="111" t="s">
        <v>329</v>
      </c>
      <c r="Y66" s="28"/>
      <c r="Z66" s="28"/>
      <c r="AA66" s="28"/>
      <c r="AB66" s="28"/>
      <c r="AC66" s="28"/>
      <c r="AD66" s="28"/>
      <c r="AE66" s="29"/>
      <c r="AF66" s="29"/>
      <c r="AG66" s="28"/>
    </row>
    <row r="67" spans="1:33" x14ac:dyDescent="0.25">
      <c r="A67" s="117" t="s">
        <v>87</v>
      </c>
      <c r="B67" s="19" t="s">
        <v>135</v>
      </c>
      <c r="C67" s="19">
        <v>4</v>
      </c>
      <c r="D67" s="20" t="s">
        <v>400</v>
      </c>
      <c r="E67" s="21" t="s">
        <v>64</v>
      </c>
      <c r="F67" s="21" t="s">
        <v>67</v>
      </c>
      <c r="G67" s="19" t="s">
        <v>18</v>
      </c>
      <c r="H67" s="25" t="s">
        <v>19</v>
      </c>
      <c r="I67" s="109">
        <v>0</v>
      </c>
      <c r="J67" s="146">
        <f>DailySummary[[#This Row],[S1Shot]]*DailySummary[[#This Row],[TotalCavity]]</f>
        <v>0</v>
      </c>
      <c r="K67" s="147">
        <f>DailySummary[[#This Row],[S1Shot]]*DailySummary[[#This Row],[CycleTime]]/28800</f>
        <v>0</v>
      </c>
      <c r="L67" s="110">
        <v>0</v>
      </c>
      <c r="M67" s="150">
        <f>DailySummary[[#This Row],[S2Shot]]*DailySummary[[#This Row],[TotalCavity]]</f>
        <v>0</v>
      </c>
      <c r="N67" s="23">
        <f>DailySummary[[#This Row],[S2Shot]]*DailySummary[[#This Row],[CycleTime]]/28800</f>
        <v>0</v>
      </c>
      <c r="O67" s="89">
        <v>0</v>
      </c>
      <c r="P67" s="150">
        <f>DailySummary[[#This Row],[S3Shot]]*DailySummary[[#This Row],[TotalCavity]]</f>
        <v>0</v>
      </c>
      <c r="Q67" s="23">
        <f>DailySummary[[#This Row],[S3Shot]]*DailySummary[[#This Row],[CycleTime]]/28800</f>
        <v>0</v>
      </c>
      <c r="R67" s="98">
        <v>14.89</v>
      </c>
      <c r="S67" s="79">
        <f>SUM(DailySummary[[#This Row],[S1Qty]],DailySummary[[#This Row],[S2Qty]],DailySummary[[#This Row],[S3Qty]])</f>
        <v>0</v>
      </c>
      <c r="T67" s="91">
        <f>AVERAGE(DailySummary[[#This Row],[S1Urt]],DailySummary[[#This Row],[S2Urt]],DailySummary[[#This Row],[S3Urt]])</f>
        <v>0</v>
      </c>
      <c r="U67" s="85">
        <v>0</v>
      </c>
      <c r="V67" s="86">
        <v>0</v>
      </c>
      <c r="W67" s="120" t="s">
        <v>340</v>
      </c>
      <c r="X67" s="111" t="s">
        <v>333</v>
      </c>
      <c r="Y67" s="28"/>
      <c r="Z67" s="28"/>
      <c r="AA67" s="28"/>
      <c r="AB67" s="28"/>
      <c r="AC67" s="28"/>
      <c r="AD67" s="28"/>
      <c r="AE67" s="29"/>
      <c r="AF67" s="29"/>
      <c r="AG67" s="28"/>
    </row>
    <row r="68" spans="1:33" x14ac:dyDescent="0.25">
      <c r="A68" s="117" t="s">
        <v>88</v>
      </c>
      <c r="B68" s="19" t="s">
        <v>451</v>
      </c>
      <c r="C68" s="19">
        <v>4</v>
      </c>
      <c r="D68" s="20" t="s">
        <v>418</v>
      </c>
      <c r="E68" s="21" t="s">
        <v>42</v>
      </c>
      <c r="F68" s="21" t="s">
        <v>384</v>
      </c>
      <c r="G68" s="19" t="s">
        <v>24</v>
      </c>
      <c r="H68" s="25" t="s">
        <v>51</v>
      </c>
      <c r="I68" s="109">
        <v>1937</v>
      </c>
      <c r="J68" s="146">
        <f>DailySummary[[#This Row],[S1Shot]]*DailySummary[[#This Row],[TotalCavity]]</f>
        <v>7748</v>
      </c>
      <c r="K68" s="147">
        <f>DailySummary[[#This Row],[S1Shot]]*DailySummary[[#This Row],[CycleTime]]/28800</f>
        <v>1.0021284722222221</v>
      </c>
      <c r="L68" s="110">
        <v>1932</v>
      </c>
      <c r="M68" s="150">
        <f>DailySummary[[#This Row],[S2Shot]]*DailySummary[[#This Row],[TotalCavity]]</f>
        <v>7728</v>
      </c>
      <c r="N68" s="23">
        <f>DailySummary[[#This Row],[S2Shot]]*DailySummary[[#This Row],[CycleTime]]/28800</f>
        <v>0.99954166666666666</v>
      </c>
      <c r="O68" s="89">
        <v>1953</v>
      </c>
      <c r="P68" s="150">
        <f>DailySummary[[#This Row],[S3Shot]]*DailySummary[[#This Row],[TotalCavity]]</f>
        <v>7812</v>
      </c>
      <c r="Q68" s="23">
        <f>DailySummary[[#This Row],[S3Shot]]*DailySummary[[#This Row],[CycleTime]]/28800</f>
        <v>1.01040625</v>
      </c>
      <c r="R68" s="98">
        <v>14.9</v>
      </c>
      <c r="S68" s="79">
        <f>SUM(DailySummary[[#This Row],[S1Qty]],DailySummary[[#This Row],[S2Qty]],DailySummary[[#This Row],[S3Qty]])</f>
        <v>23288</v>
      </c>
      <c r="T68" s="91">
        <f>AVERAGE(DailySummary[[#This Row],[S1Urt]],DailySummary[[#This Row],[S2Urt]],DailySummary[[#This Row],[S3Urt]])</f>
        <v>1.0040254629629628</v>
      </c>
      <c r="U68" s="85">
        <v>0</v>
      </c>
      <c r="V68" s="86">
        <v>0</v>
      </c>
      <c r="W68" s="120" t="s">
        <v>135</v>
      </c>
      <c r="X68" s="111" t="s">
        <v>330</v>
      </c>
      <c r="Y68" s="28"/>
      <c r="Z68" s="28"/>
      <c r="AA68" s="28"/>
      <c r="AB68" s="28"/>
      <c r="AC68" s="28"/>
      <c r="AD68" s="28"/>
      <c r="AE68" s="29"/>
      <c r="AF68" s="29"/>
      <c r="AG68" s="28"/>
    </row>
    <row r="69" spans="1:33" x14ac:dyDescent="0.25">
      <c r="A69" s="117" t="s">
        <v>89</v>
      </c>
      <c r="B69" s="19" t="s">
        <v>135</v>
      </c>
      <c r="C69" s="19">
        <v>4</v>
      </c>
      <c r="D69" s="20" t="s">
        <v>342</v>
      </c>
      <c r="E69" s="21" t="s">
        <v>42</v>
      </c>
      <c r="F69" s="21" t="s">
        <v>413</v>
      </c>
      <c r="G69" s="19" t="s">
        <v>18</v>
      </c>
      <c r="H69" s="25" t="s">
        <v>19</v>
      </c>
      <c r="I69" s="109">
        <v>0</v>
      </c>
      <c r="J69" s="146">
        <f>DailySummary[[#This Row],[S1Shot]]*DailySummary[[#This Row],[TotalCavity]]</f>
        <v>0</v>
      </c>
      <c r="K69" s="147">
        <f>DailySummary[[#This Row],[S1Shot]]*DailySummary[[#This Row],[CycleTime]]/28800</f>
        <v>0</v>
      </c>
      <c r="L69" s="110">
        <v>0</v>
      </c>
      <c r="M69" s="150">
        <f>DailySummary[[#This Row],[S2Shot]]*DailySummary[[#This Row],[TotalCavity]]</f>
        <v>0</v>
      </c>
      <c r="N69" s="23">
        <f>DailySummary[[#This Row],[S2Shot]]*DailySummary[[#This Row],[CycleTime]]/28800</f>
        <v>0</v>
      </c>
      <c r="O69" s="89">
        <v>0</v>
      </c>
      <c r="P69" s="150">
        <f>DailySummary[[#This Row],[S3Shot]]*DailySummary[[#This Row],[TotalCavity]]</f>
        <v>0</v>
      </c>
      <c r="Q69" s="23">
        <f>DailySummary[[#This Row],[S3Shot]]*DailySummary[[#This Row],[CycleTime]]/28800</f>
        <v>0</v>
      </c>
      <c r="R69" s="98">
        <v>13.49</v>
      </c>
      <c r="S69" s="79">
        <f>SUM(DailySummary[[#This Row],[S1Qty]],DailySummary[[#This Row],[S2Qty]],DailySummary[[#This Row],[S3Qty]])</f>
        <v>0</v>
      </c>
      <c r="T69" s="91">
        <f>AVERAGE(DailySummary[[#This Row],[S1Urt]],DailySummary[[#This Row],[S2Urt]],DailySummary[[#This Row],[S3Urt]])</f>
        <v>0</v>
      </c>
      <c r="U69" s="85">
        <v>0</v>
      </c>
      <c r="V69" s="86">
        <v>0</v>
      </c>
      <c r="W69" s="120" t="s">
        <v>135</v>
      </c>
      <c r="X69" s="111" t="s">
        <v>330</v>
      </c>
      <c r="Y69" s="28"/>
      <c r="Z69" s="28"/>
      <c r="AA69" s="28"/>
      <c r="AB69" s="28"/>
      <c r="AC69" s="28"/>
      <c r="AD69" s="28"/>
      <c r="AE69" s="29"/>
      <c r="AF69" s="29"/>
      <c r="AG69" s="28"/>
    </row>
    <row r="70" spans="1:33" x14ac:dyDescent="0.25">
      <c r="A70" s="117" t="s">
        <v>90</v>
      </c>
      <c r="B70" s="19" t="s">
        <v>451</v>
      </c>
      <c r="C70" s="19">
        <v>4</v>
      </c>
      <c r="D70" s="20" t="s">
        <v>361</v>
      </c>
      <c r="E70" s="21" t="s">
        <v>42</v>
      </c>
      <c r="F70" s="21" t="s">
        <v>363</v>
      </c>
      <c r="G70" s="19" t="s">
        <v>18</v>
      </c>
      <c r="H70" s="25" t="s">
        <v>51</v>
      </c>
      <c r="I70" s="109">
        <v>0</v>
      </c>
      <c r="J70" s="146">
        <f>DailySummary[[#This Row],[S1Shot]]*DailySummary[[#This Row],[TotalCavity]]</f>
        <v>0</v>
      </c>
      <c r="K70" s="147">
        <f>DailySummary[[#This Row],[S1Shot]]*DailySummary[[#This Row],[CycleTime]]/28800</f>
        <v>0</v>
      </c>
      <c r="L70" s="110">
        <v>0</v>
      </c>
      <c r="M70" s="150">
        <f>DailySummary[[#This Row],[S2Shot]]*DailySummary[[#This Row],[TotalCavity]]</f>
        <v>0</v>
      </c>
      <c r="N70" s="23">
        <f>DailySummary[[#This Row],[S2Shot]]*DailySummary[[#This Row],[CycleTime]]/28800</f>
        <v>0</v>
      </c>
      <c r="O70" s="89">
        <v>0</v>
      </c>
      <c r="P70" s="150">
        <f>DailySummary[[#This Row],[S3Shot]]*DailySummary[[#This Row],[TotalCavity]]</f>
        <v>0</v>
      </c>
      <c r="Q70" s="23">
        <f>DailySummary[[#This Row],[S3Shot]]*DailySummary[[#This Row],[CycleTime]]/28800</f>
        <v>0</v>
      </c>
      <c r="R70" s="98">
        <v>13.5</v>
      </c>
      <c r="S70" s="79">
        <f>SUM(DailySummary[[#This Row],[S1Qty]],DailySummary[[#This Row],[S2Qty]],DailySummary[[#This Row],[S3Qty]])</f>
        <v>0</v>
      </c>
      <c r="T70" s="91">
        <f>AVERAGE(DailySummary[[#This Row],[S1Urt]],DailySummary[[#This Row],[S2Urt]],DailySummary[[#This Row],[S3Urt]])</f>
        <v>0</v>
      </c>
      <c r="U70" s="85">
        <v>0</v>
      </c>
      <c r="V70" s="86">
        <v>0</v>
      </c>
      <c r="W70" s="120" t="s">
        <v>422</v>
      </c>
      <c r="X70" s="111" t="s">
        <v>330</v>
      </c>
      <c r="Y70" s="28"/>
      <c r="Z70" s="28"/>
      <c r="AA70" s="28"/>
      <c r="AB70" s="28"/>
      <c r="AC70" s="28"/>
      <c r="AD70" s="28"/>
      <c r="AE70" s="29"/>
      <c r="AF70" s="29"/>
      <c r="AG70" s="28"/>
    </row>
    <row r="71" spans="1:33" x14ac:dyDescent="0.25">
      <c r="A71" s="117" t="s">
        <v>91</v>
      </c>
      <c r="B71" s="19" t="s">
        <v>135</v>
      </c>
      <c r="C71" s="19">
        <v>4</v>
      </c>
      <c r="D71" s="20" t="s">
        <v>434</v>
      </c>
      <c r="E71" s="21" t="s">
        <v>42</v>
      </c>
      <c r="F71" s="21" t="s">
        <v>378</v>
      </c>
      <c r="G71" s="19" t="s">
        <v>18</v>
      </c>
      <c r="H71" s="25" t="s">
        <v>19</v>
      </c>
      <c r="I71" s="109">
        <v>0</v>
      </c>
      <c r="J71" s="146">
        <f>DailySummary[[#This Row],[S1Shot]]*DailySummary[[#This Row],[TotalCavity]]</f>
        <v>0</v>
      </c>
      <c r="K71" s="147">
        <f>DailySummary[[#This Row],[S1Shot]]*DailySummary[[#This Row],[CycleTime]]/28800</f>
        <v>0</v>
      </c>
      <c r="L71" s="110">
        <v>0</v>
      </c>
      <c r="M71" s="150">
        <f>DailySummary[[#This Row],[S2Shot]]*DailySummary[[#This Row],[TotalCavity]]</f>
        <v>0</v>
      </c>
      <c r="N71" s="23">
        <f>DailySummary[[#This Row],[S2Shot]]*DailySummary[[#This Row],[CycleTime]]/28800</f>
        <v>0</v>
      </c>
      <c r="O71" s="89">
        <v>0</v>
      </c>
      <c r="P71" s="150">
        <f>DailySummary[[#This Row],[S3Shot]]*DailySummary[[#This Row],[TotalCavity]]</f>
        <v>0</v>
      </c>
      <c r="Q71" s="23">
        <f>DailySummary[[#This Row],[S3Shot]]*DailySummary[[#This Row],[CycleTime]]/28800</f>
        <v>0</v>
      </c>
      <c r="R71" s="98">
        <v>13.4</v>
      </c>
      <c r="S71" s="79">
        <f>SUM(DailySummary[[#This Row],[S1Qty]],DailySummary[[#This Row],[S2Qty]],DailySummary[[#This Row],[S3Qty]])</f>
        <v>0</v>
      </c>
      <c r="T71" s="91">
        <f>AVERAGE(DailySummary[[#This Row],[S1Urt]],DailySummary[[#This Row],[S2Urt]],DailySummary[[#This Row],[S3Urt]])</f>
        <v>0</v>
      </c>
      <c r="U71" s="85">
        <v>0</v>
      </c>
      <c r="V71" s="86">
        <v>0</v>
      </c>
      <c r="W71" s="120" t="s">
        <v>135</v>
      </c>
      <c r="X71" s="111" t="s">
        <v>435</v>
      </c>
      <c r="Y71" s="28"/>
      <c r="Z71" s="28"/>
      <c r="AA71" s="28"/>
      <c r="AB71" s="28"/>
      <c r="AC71" s="28"/>
      <c r="AD71" s="28"/>
      <c r="AE71" s="29"/>
      <c r="AF71" s="29"/>
      <c r="AG71" s="28"/>
    </row>
    <row r="72" spans="1:33" x14ac:dyDescent="0.25">
      <c r="A72" s="117" t="s">
        <v>92</v>
      </c>
      <c r="B72" s="19" t="s">
        <v>451</v>
      </c>
      <c r="C72" s="19">
        <v>4</v>
      </c>
      <c r="D72" s="20" t="s">
        <v>427</v>
      </c>
      <c r="E72" s="21" t="s">
        <v>42</v>
      </c>
      <c r="F72" s="21" t="s">
        <v>363</v>
      </c>
      <c r="G72" s="19" t="s">
        <v>18</v>
      </c>
      <c r="H72" s="25" t="s">
        <v>51</v>
      </c>
      <c r="I72" s="109">
        <v>0</v>
      </c>
      <c r="J72" s="146">
        <f>DailySummary[[#This Row],[S1Shot]]*DailySummary[[#This Row],[TotalCavity]]</f>
        <v>0</v>
      </c>
      <c r="K72" s="147">
        <f>DailySummary[[#This Row],[S1Shot]]*DailySummary[[#This Row],[CycleTime]]/28800</f>
        <v>0</v>
      </c>
      <c r="L72" s="110">
        <v>0</v>
      </c>
      <c r="M72" s="150">
        <f>DailySummary[[#This Row],[S2Shot]]*DailySummary[[#This Row],[TotalCavity]]</f>
        <v>0</v>
      </c>
      <c r="N72" s="23">
        <f>DailySummary[[#This Row],[S2Shot]]*DailySummary[[#This Row],[CycleTime]]/28800</f>
        <v>0</v>
      </c>
      <c r="O72" s="89">
        <v>0</v>
      </c>
      <c r="P72" s="150">
        <f>DailySummary[[#This Row],[S3Shot]]*DailySummary[[#This Row],[TotalCavity]]</f>
        <v>0</v>
      </c>
      <c r="Q72" s="23">
        <f>DailySummary[[#This Row],[S3Shot]]*DailySummary[[#This Row],[CycleTime]]/28800</f>
        <v>0</v>
      </c>
      <c r="R72" s="98">
        <v>12.89</v>
      </c>
      <c r="S72" s="79">
        <f>SUM(DailySummary[[#This Row],[S1Qty]],DailySummary[[#This Row],[S2Qty]],DailySummary[[#This Row],[S3Qty]])</f>
        <v>0</v>
      </c>
      <c r="T72" s="91">
        <f>AVERAGE(DailySummary[[#This Row],[S1Urt]],DailySummary[[#This Row],[S2Urt]],DailySummary[[#This Row],[S3Urt]])</f>
        <v>0</v>
      </c>
      <c r="U72" s="85">
        <v>0</v>
      </c>
      <c r="V72" s="86">
        <v>0</v>
      </c>
      <c r="W72" s="120" t="s">
        <v>135</v>
      </c>
      <c r="X72" s="111" t="s">
        <v>330</v>
      </c>
      <c r="Y72" s="28"/>
      <c r="Z72" s="28"/>
      <c r="AA72" s="28"/>
      <c r="AB72" s="28"/>
      <c r="AC72" s="28"/>
      <c r="AD72" s="28"/>
      <c r="AE72" s="29"/>
      <c r="AF72" s="29"/>
      <c r="AG72" s="28"/>
    </row>
    <row r="73" spans="1:33" x14ac:dyDescent="0.25">
      <c r="A73" s="117" t="s">
        <v>93</v>
      </c>
      <c r="B73" s="19" t="s">
        <v>135</v>
      </c>
      <c r="C73" s="19">
        <v>4</v>
      </c>
      <c r="D73" s="20" t="s">
        <v>403</v>
      </c>
      <c r="E73" s="21" t="s">
        <v>35</v>
      </c>
      <c r="F73" s="21" t="s">
        <v>79</v>
      </c>
      <c r="G73" s="19" t="s">
        <v>18</v>
      </c>
      <c r="H73" s="25" t="s">
        <v>19</v>
      </c>
      <c r="I73" s="109">
        <v>0</v>
      </c>
      <c r="J73" s="146">
        <f>DailySummary[[#This Row],[S1Shot]]*DailySummary[[#This Row],[TotalCavity]]</f>
        <v>0</v>
      </c>
      <c r="K73" s="147">
        <f>DailySummary[[#This Row],[S1Shot]]*DailySummary[[#This Row],[CycleTime]]/28800</f>
        <v>0</v>
      </c>
      <c r="L73" s="110">
        <v>0</v>
      </c>
      <c r="M73" s="150">
        <f>DailySummary[[#This Row],[S2Shot]]*DailySummary[[#This Row],[TotalCavity]]</f>
        <v>0</v>
      </c>
      <c r="N73" s="23">
        <f>DailySummary[[#This Row],[S2Shot]]*DailySummary[[#This Row],[CycleTime]]/28800</f>
        <v>0</v>
      </c>
      <c r="O73" s="89">
        <v>0</v>
      </c>
      <c r="P73" s="150">
        <f>DailySummary[[#This Row],[S3Shot]]*DailySummary[[#This Row],[TotalCavity]]</f>
        <v>0</v>
      </c>
      <c r="Q73" s="23">
        <f>DailySummary[[#This Row],[S3Shot]]*DailySummary[[#This Row],[CycleTime]]/28800</f>
        <v>0</v>
      </c>
      <c r="R73" s="98">
        <v>12</v>
      </c>
      <c r="S73" s="79">
        <f>SUM(DailySummary[[#This Row],[S1Qty]],DailySummary[[#This Row],[S2Qty]],DailySummary[[#This Row],[S3Qty]])</f>
        <v>0</v>
      </c>
      <c r="T73" s="91">
        <f>AVERAGE(DailySummary[[#This Row],[S1Urt]],DailySummary[[#This Row],[S2Urt]],DailySummary[[#This Row],[S3Urt]])</f>
        <v>0</v>
      </c>
      <c r="U73" s="85">
        <v>0</v>
      </c>
      <c r="V73" s="86">
        <v>0</v>
      </c>
      <c r="W73" s="120" t="s">
        <v>135</v>
      </c>
      <c r="X73" s="111" t="s">
        <v>330</v>
      </c>
      <c r="Y73" s="28"/>
      <c r="Z73" s="28"/>
      <c r="AA73" s="28"/>
      <c r="AB73" s="28"/>
      <c r="AC73" s="28"/>
      <c r="AD73" s="28"/>
      <c r="AE73" s="29"/>
      <c r="AF73" s="29"/>
      <c r="AG73" s="28"/>
    </row>
    <row r="74" spans="1:33" x14ac:dyDescent="0.25">
      <c r="A74" s="117" t="s">
        <v>94</v>
      </c>
      <c r="B74" s="19" t="s">
        <v>451</v>
      </c>
      <c r="C74" s="19">
        <v>4</v>
      </c>
      <c r="D74" s="20" t="s">
        <v>95</v>
      </c>
      <c r="E74" s="21" t="s">
        <v>42</v>
      </c>
      <c r="F74" s="21" t="s">
        <v>413</v>
      </c>
      <c r="G74" s="19" t="s">
        <v>18</v>
      </c>
      <c r="H74" s="25" t="s">
        <v>51</v>
      </c>
      <c r="I74" s="109">
        <v>0</v>
      </c>
      <c r="J74" s="146">
        <f>DailySummary[[#This Row],[S1Shot]]*DailySummary[[#This Row],[TotalCavity]]</f>
        <v>0</v>
      </c>
      <c r="K74" s="147">
        <f>DailySummary[[#This Row],[S1Shot]]*DailySummary[[#This Row],[CycleTime]]/28800</f>
        <v>0</v>
      </c>
      <c r="L74" s="110">
        <v>0</v>
      </c>
      <c r="M74" s="150">
        <f>DailySummary[[#This Row],[S2Shot]]*DailySummary[[#This Row],[TotalCavity]]</f>
        <v>0</v>
      </c>
      <c r="N74" s="23">
        <f>DailySummary[[#This Row],[S2Shot]]*DailySummary[[#This Row],[CycleTime]]/28800</f>
        <v>0</v>
      </c>
      <c r="O74" s="89">
        <v>0</v>
      </c>
      <c r="P74" s="150">
        <f>DailySummary[[#This Row],[S3Shot]]*DailySummary[[#This Row],[TotalCavity]]</f>
        <v>0</v>
      </c>
      <c r="Q74" s="23">
        <f>DailySummary[[#This Row],[S3Shot]]*DailySummary[[#This Row],[CycleTime]]/28800</f>
        <v>0</v>
      </c>
      <c r="R74" s="98">
        <v>14.89</v>
      </c>
      <c r="S74" s="79">
        <f>SUM(DailySummary[[#This Row],[S1Qty]],DailySummary[[#This Row],[S2Qty]],DailySummary[[#This Row],[S3Qty]])</f>
        <v>0</v>
      </c>
      <c r="T74" s="91">
        <f>AVERAGE(DailySummary[[#This Row],[S1Urt]],DailySummary[[#This Row],[S2Urt]],DailySummary[[#This Row],[S3Urt]])</f>
        <v>0</v>
      </c>
      <c r="U74" s="85">
        <v>0</v>
      </c>
      <c r="V74" s="86">
        <v>0</v>
      </c>
      <c r="W74" s="120" t="s">
        <v>135</v>
      </c>
      <c r="X74" s="111" t="s">
        <v>330</v>
      </c>
      <c r="Y74" s="28"/>
      <c r="Z74" s="28"/>
      <c r="AA74" s="28"/>
      <c r="AB74" s="28"/>
      <c r="AC74" s="28"/>
      <c r="AD74" s="28"/>
      <c r="AE74" s="29"/>
      <c r="AF74" s="29"/>
      <c r="AG74" s="28"/>
    </row>
    <row r="75" spans="1:33" x14ac:dyDescent="0.25">
      <c r="A75" s="117" t="s">
        <v>96</v>
      </c>
      <c r="B75" s="19" t="s">
        <v>135</v>
      </c>
      <c r="C75" s="19">
        <v>4</v>
      </c>
      <c r="D75" s="20" t="s">
        <v>362</v>
      </c>
      <c r="E75" s="21" t="s">
        <v>21</v>
      </c>
      <c r="F75" s="21" t="s">
        <v>67</v>
      </c>
      <c r="G75" s="19" t="s">
        <v>18</v>
      </c>
      <c r="H75" s="25" t="s">
        <v>19</v>
      </c>
      <c r="I75" s="109">
        <v>0</v>
      </c>
      <c r="J75" s="146">
        <f>DailySummary[[#This Row],[S1Shot]]*DailySummary[[#This Row],[TotalCavity]]</f>
        <v>0</v>
      </c>
      <c r="K75" s="147">
        <f>DailySummary[[#This Row],[S1Shot]]*DailySummary[[#This Row],[CycleTime]]/28800</f>
        <v>0</v>
      </c>
      <c r="L75" s="110">
        <v>0</v>
      </c>
      <c r="M75" s="150">
        <f>DailySummary[[#This Row],[S2Shot]]*DailySummary[[#This Row],[TotalCavity]]</f>
        <v>0</v>
      </c>
      <c r="N75" s="23">
        <f>DailySummary[[#This Row],[S2Shot]]*DailySummary[[#This Row],[CycleTime]]/28800</f>
        <v>0</v>
      </c>
      <c r="O75" s="89">
        <v>0</v>
      </c>
      <c r="P75" s="150">
        <f>DailySummary[[#This Row],[S3Shot]]*DailySummary[[#This Row],[TotalCavity]]</f>
        <v>0</v>
      </c>
      <c r="Q75" s="23">
        <f>DailySummary[[#This Row],[S3Shot]]*DailySummary[[#This Row],[CycleTime]]/28800</f>
        <v>0</v>
      </c>
      <c r="R75" s="98">
        <v>13.59</v>
      </c>
      <c r="S75" s="79">
        <f>SUM(DailySummary[[#This Row],[S1Qty]],DailySummary[[#This Row],[S2Qty]],DailySummary[[#This Row],[S3Qty]])</f>
        <v>0</v>
      </c>
      <c r="T75" s="91">
        <f>AVERAGE(DailySummary[[#This Row],[S1Urt]],DailySummary[[#This Row],[S2Urt]],DailySummary[[#This Row],[S3Urt]])</f>
        <v>0</v>
      </c>
      <c r="U75" s="85">
        <v>0</v>
      </c>
      <c r="V75" s="86">
        <v>0</v>
      </c>
      <c r="W75" s="120" t="s">
        <v>414</v>
      </c>
      <c r="X75" s="111" t="s">
        <v>334</v>
      </c>
      <c r="Y75" s="28"/>
      <c r="Z75" s="28"/>
      <c r="AA75" s="28"/>
      <c r="AB75" s="28"/>
      <c r="AC75" s="28"/>
      <c r="AD75" s="28"/>
      <c r="AG75" s="28"/>
    </row>
    <row r="76" spans="1:33" x14ac:dyDescent="0.25">
      <c r="A76" s="117" t="s">
        <v>97</v>
      </c>
      <c r="B76" s="19" t="s">
        <v>135</v>
      </c>
      <c r="C76" s="19">
        <v>0</v>
      </c>
      <c r="D76" s="20" t="s">
        <v>135</v>
      </c>
      <c r="E76" s="21" t="s">
        <v>135</v>
      </c>
      <c r="F76" s="21" t="s">
        <v>135</v>
      </c>
      <c r="G76" s="19" t="s">
        <v>18</v>
      </c>
      <c r="H76" s="25"/>
      <c r="I76" s="109">
        <v>0</v>
      </c>
      <c r="J76" s="146">
        <f>DailySummary[[#This Row],[S1Shot]]*DailySummary[[#This Row],[TotalCavity]]</f>
        <v>0</v>
      </c>
      <c r="K76" s="147">
        <f>DailySummary[[#This Row],[S1Shot]]*DailySummary[[#This Row],[CycleTime]]/28800</f>
        <v>0</v>
      </c>
      <c r="L76" s="110">
        <v>0</v>
      </c>
      <c r="M76" s="150">
        <f>DailySummary[[#This Row],[S2Shot]]*DailySummary[[#This Row],[TotalCavity]]</f>
        <v>0</v>
      </c>
      <c r="N76" s="23">
        <f>DailySummary[[#This Row],[S2Shot]]*DailySummary[[#This Row],[CycleTime]]/28800</f>
        <v>0</v>
      </c>
      <c r="O76" s="89">
        <v>0</v>
      </c>
      <c r="P76" s="150">
        <f>DailySummary[[#This Row],[S3Shot]]*DailySummary[[#This Row],[TotalCavity]]</f>
        <v>0</v>
      </c>
      <c r="Q76" s="23">
        <f>DailySummary[[#This Row],[S3Shot]]*DailySummary[[#This Row],[CycleTime]]/28800</f>
        <v>0</v>
      </c>
      <c r="R76" s="98">
        <v>17.23</v>
      </c>
      <c r="S76" s="79">
        <f>SUM(DailySummary[[#This Row],[S1Qty]],DailySummary[[#This Row],[S2Qty]],DailySummary[[#This Row],[S3Qty]])</f>
        <v>0</v>
      </c>
      <c r="T76" s="91">
        <f>AVERAGE(DailySummary[[#This Row],[S1Urt]],DailySummary[[#This Row],[S2Urt]],DailySummary[[#This Row],[S3Urt]])</f>
        <v>0</v>
      </c>
      <c r="U76" s="85">
        <v>0</v>
      </c>
      <c r="V76" s="86">
        <v>0</v>
      </c>
      <c r="W76" s="120" t="s">
        <v>135</v>
      </c>
      <c r="X76" s="111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x14ac:dyDescent="0.25">
      <c r="A77" s="117" t="s">
        <v>98</v>
      </c>
      <c r="B77" s="19" t="s">
        <v>135</v>
      </c>
      <c r="C77" s="19">
        <v>4</v>
      </c>
      <c r="D77" s="20" t="s">
        <v>381</v>
      </c>
      <c r="E77" s="21" t="s">
        <v>21</v>
      </c>
      <c r="F77" s="21" t="s">
        <v>378</v>
      </c>
      <c r="G77" s="19" t="s">
        <v>18</v>
      </c>
      <c r="H77" s="25" t="s">
        <v>19</v>
      </c>
      <c r="I77" s="109">
        <v>0</v>
      </c>
      <c r="J77" s="146">
        <f>DailySummary[[#This Row],[S1Shot]]*DailySummary[[#This Row],[TotalCavity]]</f>
        <v>0</v>
      </c>
      <c r="K77" s="147">
        <f>DailySummary[[#This Row],[S1Shot]]*DailySummary[[#This Row],[CycleTime]]/28800</f>
        <v>0</v>
      </c>
      <c r="L77" s="110">
        <v>0</v>
      </c>
      <c r="M77" s="150">
        <f>DailySummary[[#This Row],[S2Shot]]*DailySummary[[#This Row],[TotalCavity]]</f>
        <v>0</v>
      </c>
      <c r="N77" s="23">
        <f>DailySummary[[#This Row],[S2Shot]]*DailySummary[[#This Row],[CycleTime]]/28800</f>
        <v>0</v>
      </c>
      <c r="O77" s="89">
        <v>0</v>
      </c>
      <c r="P77" s="150">
        <f>DailySummary[[#This Row],[S3Shot]]*DailySummary[[#This Row],[TotalCavity]]</f>
        <v>0</v>
      </c>
      <c r="Q77" s="23">
        <f>DailySummary[[#This Row],[S3Shot]]*DailySummary[[#This Row],[CycleTime]]/28800</f>
        <v>0</v>
      </c>
      <c r="R77" s="98">
        <v>12.3</v>
      </c>
      <c r="S77" s="79">
        <f>SUM(DailySummary[[#This Row],[S1Qty]],DailySummary[[#This Row],[S2Qty]],DailySummary[[#This Row],[S3Qty]])</f>
        <v>0</v>
      </c>
      <c r="T77" s="91">
        <f>AVERAGE(DailySummary[[#This Row],[S1Urt]],DailySummary[[#This Row],[S2Urt]],DailySummary[[#This Row],[S3Urt]])</f>
        <v>0</v>
      </c>
      <c r="U77" s="85">
        <v>0</v>
      </c>
      <c r="V77" s="86">
        <v>0</v>
      </c>
      <c r="W77" s="120" t="s">
        <v>340</v>
      </c>
      <c r="X77" s="111" t="s">
        <v>382</v>
      </c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x14ac:dyDescent="0.25">
      <c r="A78" s="117" t="s">
        <v>123</v>
      </c>
      <c r="B78" s="19" t="s">
        <v>135</v>
      </c>
      <c r="C78" s="19">
        <v>0</v>
      </c>
      <c r="D78" s="20" t="s">
        <v>135</v>
      </c>
      <c r="E78" s="21" t="s">
        <v>135</v>
      </c>
      <c r="F78" s="21" t="s">
        <v>135</v>
      </c>
      <c r="G78" s="19" t="s">
        <v>18</v>
      </c>
      <c r="H78" s="25"/>
      <c r="I78" s="109">
        <v>0</v>
      </c>
      <c r="J78" s="146">
        <f>DailySummary[[#This Row],[S1Shot]]*DailySummary[[#This Row],[TotalCavity]]</f>
        <v>0</v>
      </c>
      <c r="K78" s="147">
        <f>DailySummary[[#This Row],[S1Shot]]*DailySummary[[#This Row],[CycleTime]]/28800</f>
        <v>0</v>
      </c>
      <c r="L78" s="110">
        <v>0</v>
      </c>
      <c r="M78" s="150">
        <f>DailySummary[[#This Row],[S2Shot]]*DailySummary[[#This Row],[TotalCavity]]</f>
        <v>0</v>
      </c>
      <c r="N78" s="23">
        <f>DailySummary[[#This Row],[S2Shot]]*DailySummary[[#This Row],[CycleTime]]/28800</f>
        <v>0</v>
      </c>
      <c r="O78" s="89">
        <v>0</v>
      </c>
      <c r="P78" s="150">
        <f>DailySummary[[#This Row],[S3Shot]]*DailySummary[[#This Row],[TotalCavity]]</f>
        <v>0</v>
      </c>
      <c r="Q78" s="23">
        <f>DailySummary[[#This Row],[S3Shot]]*DailySummary[[#This Row],[CycleTime]]/28800</f>
        <v>0</v>
      </c>
      <c r="R78" s="98">
        <v>0</v>
      </c>
      <c r="S78" s="79">
        <f>SUM(DailySummary[[#This Row],[S1Qty]],DailySummary[[#This Row],[S2Qty]],DailySummary[[#This Row],[S3Qty]])</f>
        <v>0</v>
      </c>
      <c r="T78" s="91">
        <f>AVERAGE(DailySummary[[#This Row],[S1Urt]],DailySummary[[#This Row],[S2Urt]],DailySummary[[#This Row],[S3Urt]])</f>
        <v>0</v>
      </c>
      <c r="U78" s="85">
        <v>0</v>
      </c>
      <c r="V78" s="86">
        <v>0</v>
      </c>
      <c r="W78" s="120" t="s">
        <v>135</v>
      </c>
      <c r="X78" s="111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x14ac:dyDescent="0.25">
      <c r="A79" s="117" t="s">
        <v>99</v>
      </c>
      <c r="B79" s="19" t="s">
        <v>135</v>
      </c>
      <c r="C79" s="19">
        <v>4</v>
      </c>
      <c r="D79" s="20" t="s">
        <v>374</v>
      </c>
      <c r="E79" s="21" t="s">
        <v>42</v>
      </c>
      <c r="F79" s="21" t="s">
        <v>413</v>
      </c>
      <c r="G79" s="19" t="s">
        <v>18</v>
      </c>
      <c r="H79" s="25" t="s">
        <v>19</v>
      </c>
      <c r="I79" s="109">
        <v>0</v>
      </c>
      <c r="J79" s="146">
        <f>DailySummary[[#This Row],[S1Shot]]*DailySummary[[#This Row],[TotalCavity]]</f>
        <v>0</v>
      </c>
      <c r="K79" s="147">
        <f>DailySummary[[#This Row],[S1Shot]]*DailySummary[[#This Row],[CycleTime]]/28800</f>
        <v>0</v>
      </c>
      <c r="L79" s="110">
        <v>0</v>
      </c>
      <c r="M79" s="150">
        <f>DailySummary[[#This Row],[S2Shot]]*DailySummary[[#This Row],[TotalCavity]]</f>
        <v>0</v>
      </c>
      <c r="N79" s="23">
        <f>DailySummary[[#This Row],[S2Shot]]*DailySummary[[#This Row],[CycleTime]]/28800</f>
        <v>0</v>
      </c>
      <c r="O79" s="89">
        <v>0</v>
      </c>
      <c r="P79" s="150">
        <f>DailySummary[[#This Row],[S3Shot]]*DailySummary[[#This Row],[TotalCavity]]</f>
        <v>0</v>
      </c>
      <c r="Q79" s="23">
        <f>DailySummary[[#This Row],[S3Shot]]*DailySummary[[#This Row],[CycleTime]]/28800</f>
        <v>0</v>
      </c>
      <c r="R79" s="98">
        <v>38.36</v>
      </c>
      <c r="S79" s="79">
        <f>SUM(DailySummary[[#This Row],[S1Qty]],DailySummary[[#This Row],[S2Qty]],DailySummary[[#This Row],[S3Qty]])</f>
        <v>0</v>
      </c>
      <c r="T79" s="91">
        <f>AVERAGE(DailySummary[[#This Row],[S1Urt]],DailySummary[[#This Row],[S2Urt]],DailySummary[[#This Row],[S3Urt]])</f>
        <v>0</v>
      </c>
      <c r="U79" s="85">
        <v>0</v>
      </c>
      <c r="V79" s="86">
        <v>0</v>
      </c>
      <c r="W79" s="120" t="s">
        <v>135</v>
      </c>
      <c r="X79" s="111" t="s">
        <v>329</v>
      </c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x14ac:dyDescent="0.25">
      <c r="A80" s="117" t="s">
        <v>100</v>
      </c>
      <c r="B80" s="19" t="s">
        <v>135</v>
      </c>
      <c r="C80" s="19">
        <v>8</v>
      </c>
      <c r="D80" s="20" t="s">
        <v>423</v>
      </c>
      <c r="E80" s="21" t="s">
        <v>21</v>
      </c>
      <c r="F80" s="21" t="s">
        <v>425</v>
      </c>
      <c r="G80" s="19" t="s">
        <v>18</v>
      </c>
      <c r="H80" s="25" t="s">
        <v>19</v>
      </c>
      <c r="I80" s="109">
        <v>0</v>
      </c>
      <c r="J80" s="146">
        <f>DailySummary[[#This Row],[S1Shot]]*DailySummary[[#This Row],[TotalCavity]]</f>
        <v>0</v>
      </c>
      <c r="K80" s="147">
        <f>DailySummary[[#This Row],[S1Shot]]*DailySummary[[#This Row],[CycleTime]]/28800</f>
        <v>0</v>
      </c>
      <c r="L80" s="110">
        <v>0</v>
      </c>
      <c r="M80" s="150">
        <f>DailySummary[[#This Row],[S2Shot]]*DailySummary[[#This Row],[TotalCavity]]</f>
        <v>0</v>
      </c>
      <c r="N80" s="23">
        <f>DailySummary[[#This Row],[S2Shot]]*DailySummary[[#This Row],[CycleTime]]/28800</f>
        <v>0</v>
      </c>
      <c r="O80" s="89">
        <v>0</v>
      </c>
      <c r="P80" s="150">
        <f>DailySummary[[#This Row],[S3Shot]]*DailySummary[[#This Row],[TotalCavity]]</f>
        <v>0</v>
      </c>
      <c r="Q80" s="23">
        <f>DailySummary[[#This Row],[S3Shot]]*DailySummary[[#This Row],[CycleTime]]/28800</f>
        <v>0</v>
      </c>
      <c r="R80" s="98">
        <v>12.89</v>
      </c>
      <c r="S80" s="79">
        <f>SUM(DailySummary[[#This Row],[S1Qty]],DailySummary[[#This Row],[S2Qty]],DailySummary[[#This Row],[S3Qty]])</f>
        <v>0</v>
      </c>
      <c r="T80" s="91">
        <f>AVERAGE(DailySummary[[#This Row],[S1Urt]],DailySummary[[#This Row],[S2Urt]],DailySummary[[#This Row],[S3Urt]])</f>
        <v>0</v>
      </c>
      <c r="U80" s="85">
        <v>0</v>
      </c>
      <c r="V80" s="86">
        <v>0</v>
      </c>
      <c r="W80" s="120" t="s">
        <v>415</v>
      </c>
      <c r="X80" s="111" t="s">
        <v>426</v>
      </c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x14ac:dyDescent="0.25">
      <c r="A81" s="117" t="s">
        <v>101</v>
      </c>
      <c r="B81" s="19" t="s">
        <v>135</v>
      </c>
      <c r="C81" s="19">
        <v>32</v>
      </c>
      <c r="D81" s="20" t="s">
        <v>102</v>
      </c>
      <c r="E81" s="21" t="s">
        <v>21</v>
      </c>
      <c r="F81" s="21" t="s">
        <v>79</v>
      </c>
      <c r="G81" s="19" t="s">
        <v>18</v>
      </c>
      <c r="H81" s="25" t="s">
        <v>19</v>
      </c>
      <c r="I81" s="109">
        <v>0</v>
      </c>
      <c r="J81" s="146">
        <f>DailySummary[[#This Row],[S1Shot]]*DailySummary[[#This Row],[TotalCavity]]</f>
        <v>0</v>
      </c>
      <c r="K81" s="147">
        <f>DailySummary[[#This Row],[S1Shot]]*DailySummary[[#This Row],[CycleTime]]/28800</f>
        <v>0</v>
      </c>
      <c r="L81" s="110">
        <v>0</v>
      </c>
      <c r="M81" s="150">
        <f>DailySummary[[#This Row],[S2Shot]]*DailySummary[[#This Row],[TotalCavity]]</f>
        <v>0</v>
      </c>
      <c r="N81" s="23">
        <f>DailySummary[[#This Row],[S2Shot]]*DailySummary[[#This Row],[CycleTime]]/28800</f>
        <v>0</v>
      </c>
      <c r="O81" s="89">
        <v>0</v>
      </c>
      <c r="P81" s="150">
        <f>DailySummary[[#This Row],[S3Shot]]*DailySummary[[#This Row],[TotalCavity]]</f>
        <v>0</v>
      </c>
      <c r="Q81" s="23">
        <f>DailySummary[[#This Row],[S3Shot]]*DailySummary[[#This Row],[CycleTime]]/28800</f>
        <v>0</v>
      </c>
      <c r="R81" s="98">
        <v>41.74</v>
      </c>
      <c r="S81" s="79">
        <f>SUM(DailySummary[[#This Row],[S1Qty]],DailySummary[[#This Row],[S2Qty]],DailySummary[[#This Row],[S3Qty]])</f>
        <v>0</v>
      </c>
      <c r="T81" s="91">
        <f>AVERAGE(DailySummary[[#This Row],[S1Urt]],DailySummary[[#This Row],[S2Urt]],DailySummary[[#This Row],[S3Urt]])</f>
        <v>0</v>
      </c>
      <c r="U81" s="85">
        <v>0</v>
      </c>
      <c r="V81" s="86">
        <v>0</v>
      </c>
      <c r="W81" s="120" t="s">
        <v>416</v>
      </c>
      <c r="X81" s="111" t="s">
        <v>335</v>
      </c>
      <c r="Y81" s="15"/>
      <c r="Z81" s="28"/>
      <c r="AA81" s="28"/>
      <c r="AB81" s="28"/>
      <c r="AC81" s="28"/>
      <c r="AD81" s="28"/>
      <c r="AE81" s="28"/>
      <c r="AF81" s="28"/>
      <c r="AG81" s="15"/>
    </row>
    <row r="82" spans="1:33" ht="15.75" thickBot="1" x14ac:dyDescent="0.3">
      <c r="A82" s="121" t="s">
        <v>103</v>
      </c>
      <c r="B82" s="122" t="s">
        <v>135</v>
      </c>
      <c r="C82" s="122">
        <v>8</v>
      </c>
      <c r="D82" s="123" t="s">
        <v>104</v>
      </c>
      <c r="E82" s="124" t="s">
        <v>387</v>
      </c>
      <c r="F82" s="124" t="s">
        <v>105</v>
      </c>
      <c r="G82" s="122" t="s">
        <v>18</v>
      </c>
      <c r="H82" s="125" t="s">
        <v>19</v>
      </c>
      <c r="I82" s="126">
        <v>0</v>
      </c>
      <c r="J82" s="148">
        <f>DailySummary[[#This Row],[S1Shot]]*DailySummary[[#This Row],[TotalCavity]]</f>
        <v>0</v>
      </c>
      <c r="K82" s="149">
        <f>DailySummary[[#This Row],[S1Shot]]*DailySummary[[#This Row],[CycleTime]]/28800</f>
        <v>0</v>
      </c>
      <c r="L82" s="127">
        <v>0</v>
      </c>
      <c r="M82" s="151">
        <f>DailySummary[[#This Row],[S2Shot]]*DailySummary[[#This Row],[TotalCavity]]</f>
        <v>0</v>
      </c>
      <c r="N82" s="128">
        <f>DailySummary[[#This Row],[S2Shot]]*DailySummary[[#This Row],[CycleTime]]/28800</f>
        <v>0</v>
      </c>
      <c r="O82" s="129">
        <v>0</v>
      </c>
      <c r="P82" s="151">
        <f>DailySummary[[#This Row],[S3Shot]]*DailySummary[[#This Row],[TotalCavity]]</f>
        <v>0</v>
      </c>
      <c r="Q82" s="128">
        <f>DailySummary[[#This Row],[S3Shot]]*DailySummary[[#This Row],[CycleTime]]/28800</f>
        <v>0</v>
      </c>
      <c r="R82" s="130">
        <v>21.96</v>
      </c>
      <c r="S82" s="131">
        <f>SUM(DailySummary[[#This Row],[S1Qty]],DailySummary[[#This Row],[S2Qty]],DailySummary[[#This Row],[S3Qty]])</f>
        <v>0</v>
      </c>
      <c r="T82" s="132">
        <f>AVERAGE(DailySummary[[#This Row],[S1Urt]],DailySummary[[#This Row],[S2Urt]],DailySummary[[#This Row],[S3Urt]])</f>
        <v>0</v>
      </c>
      <c r="U82" s="133">
        <v>0</v>
      </c>
      <c r="V82" s="134">
        <v>0</v>
      </c>
      <c r="W82" s="135" t="s">
        <v>135</v>
      </c>
      <c r="X82" s="112" t="s">
        <v>336</v>
      </c>
      <c r="Y82" s="15"/>
      <c r="Z82" s="28"/>
      <c r="AA82" s="28"/>
      <c r="AB82" s="28"/>
      <c r="AC82" s="28"/>
      <c r="AD82" s="28"/>
      <c r="AE82" s="28"/>
      <c r="AF82" s="28"/>
      <c r="AG82" s="15"/>
    </row>
    <row r="83" spans="1:33" x14ac:dyDescent="0.25">
      <c r="Y83" s="15"/>
      <c r="Z83" s="28"/>
      <c r="AA83" s="28"/>
      <c r="AB83" s="28"/>
      <c r="AC83" s="28"/>
      <c r="AD83" s="28"/>
      <c r="AE83" s="28"/>
      <c r="AF83" s="28"/>
      <c r="AG83" s="15"/>
    </row>
    <row r="84" spans="1:33" x14ac:dyDescent="0.25">
      <c r="Y84" s="15"/>
      <c r="Z84" s="28"/>
      <c r="AA84" s="28"/>
      <c r="AB84" s="28"/>
      <c r="AC84" s="28"/>
      <c r="AD84" s="28"/>
      <c r="AE84" s="28"/>
      <c r="AF84" s="28"/>
      <c r="AG84" s="15"/>
    </row>
    <row r="85" spans="1:33" x14ac:dyDescent="0.25">
      <c r="Y85" s="15"/>
      <c r="Z85" s="28"/>
      <c r="AA85" s="28"/>
      <c r="AB85" s="28"/>
      <c r="AC85" s="28"/>
      <c r="AD85" s="28"/>
      <c r="AE85" s="28"/>
      <c r="AF85" s="28"/>
      <c r="AG85" s="15"/>
    </row>
    <row r="86" spans="1:33" x14ac:dyDescent="0.25">
      <c r="Y86" s="15"/>
      <c r="Z86" s="28"/>
      <c r="AA86" s="28"/>
      <c r="AB86" s="28"/>
      <c r="AC86" s="28"/>
      <c r="AD86" s="28"/>
      <c r="AE86" s="28"/>
      <c r="AF86" s="28"/>
      <c r="AG86" s="15"/>
    </row>
    <row r="87" spans="1:33" x14ac:dyDescent="0.25">
      <c r="Y87" s="15"/>
      <c r="Z87" s="28"/>
      <c r="AA87" s="28"/>
      <c r="AB87" s="28"/>
      <c r="AC87" s="28"/>
      <c r="AD87" s="28"/>
      <c r="AE87" s="28"/>
      <c r="AF87" s="28"/>
      <c r="AG87" s="15"/>
    </row>
    <row r="88" spans="1:33" x14ac:dyDescent="0.25">
      <c r="Y88" s="15"/>
      <c r="Z88" s="28"/>
      <c r="AA88" s="28"/>
      <c r="AB88" s="28"/>
      <c r="AC88" s="28"/>
      <c r="AD88" s="28"/>
      <c r="AE88" s="28"/>
      <c r="AF88" s="28"/>
    </row>
    <row r="89" spans="1:33" x14ac:dyDescent="0.25">
      <c r="Y89" s="15"/>
      <c r="Z89" s="28"/>
      <c r="AA89" s="28"/>
      <c r="AB89" s="28"/>
      <c r="AC89" s="28"/>
      <c r="AD89" s="28"/>
      <c r="AE89" s="28"/>
      <c r="AF89" s="28"/>
    </row>
    <row r="90" spans="1:33" x14ac:dyDescent="0.25">
      <c r="Y90" s="15"/>
      <c r="Z90" s="28"/>
      <c r="AA90" s="28"/>
      <c r="AB90" s="28"/>
      <c r="AC90" s="28"/>
      <c r="AD90" s="28"/>
      <c r="AE90" s="28"/>
      <c r="AF90" s="28"/>
    </row>
    <row r="91" spans="1:33" x14ac:dyDescent="0.25">
      <c r="Y91" s="15"/>
      <c r="Z91" s="28"/>
      <c r="AA91" s="28"/>
      <c r="AB91" s="28"/>
      <c r="AC91" s="28"/>
      <c r="AD91" s="28"/>
      <c r="AE91" s="28"/>
      <c r="AF91" s="28"/>
    </row>
    <row r="92" spans="1:33" x14ac:dyDescent="0.25">
      <c r="Y92" s="15"/>
      <c r="Z92" s="28"/>
      <c r="AA92" s="28"/>
      <c r="AB92" s="28"/>
      <c r="AC92" s="28"/>
      <c r="AD92" s="28"/>
      <c r="AE92" s="28"/>
      <c r="AF92" s="28"/>
    </row>
    <row r="93" spans="1:33" x14ac:dyDescent="0.25">
      <c r="Y93" s="15"/>
      <c r="Z93" s="15"/>
      <c r="AA93" s="15"/>
      <c r="AB93" s="15"/>
      <c r="AC93" s="15"/>
      <c r="AD93" s="15"/>
      <c r="AE93" s="15"/>
      <c r="AF93" s="15"/>
    </row>
    <row r="94" spans="1:33" x14ac:dyDescent="0.25">
      <c r="Y94" s="15"/>
      <c r="Z94" s="15"/>
      <c r="AA94" s="15"/>
      <c r="AB94" s="15"/>
      <c r="AC94" s="15"/>
      <c r="AD94" s="15"/>
      <c r="AE94" s="15"/>
      <c r="AF94" s="15"/>
    </row>
    <row r="95" spans="1:33" x14ac:dyDescent="0.25">
      <c r="Y95" s="15"/>
      <c r="Z95" s="15"/>
      <c r="AA95" s="15"/>
      <c r="AB95" s="15"/>
      <c r="AC95" s="15"/>
      <c r="AD95" s="15"/>
      <c r="AE95" s="15"/>
      <c r="AF95" s="15"/>
    </row>
    <row r="96" spans="1:33" x14ac:dyDescent="0.25">
      <c r="Y96" s="15"/>
      <c r="Z96" s="15"/>
      <c r="AA96" s="15"/>
      <c r="AB96" s="15"/>
      <c r="AC96" s="15"/>
      <c r="AD96" s="15"/>
      <c r="AE96" s="15"/>
      <c r="AF96" s="15"/>
    </row>
    <row r="97" spans="25:32" x14ac:dyDescent="0.25">
      <c r="Y97" s="15"/>
      <c r="Z97" s="15"/>
      <c r="AA97" s="15"/>
      <c r="AB97" s="15"/>
      <c r="AC97" s="15"/>
      <c r="AD97" s="15"/>
      <c r="AE97" s="15"/>
      <c r="AF97" s="15"/>
    </row>
    <row r="98" spans="25:32" x14ac:dyDescent="0.25">
      <c r="Y98" s="15"/>
      <c r="Z98" s="15"/>
      <c r="AA98" s="15"/>
      <c r="AB98" s="15"/>
      <c r="AC98" s="15"/>
      <c r="AD98" s="15"/>
      <c r="AE98" s="15"/>
      <c r="AF98" s="15"/>
    </row>
    <row r="99" spans="25:32" x14ac:dyDescent="0.25">
      <c r="Y99" s="15"/>
      <c r="Z99" s="15"/>
      <c r="AA99" s="15"/>
      <c r="AB99" s="15"/>
      <c r="AC99" s="15"/>
      <c r="AD99" s="15"/>
      <c r="AE99" s="15"/>
      <c r="AF99" s="15"/>
    </row>
    <row r="100" spans="25:32" x14ac:dyDescent="0.25">
      <c r="Y100" s="15"/>
      <c r="Z100" s="15"/>
      <c r="AA100" s="15"/>
      <c r="AB100" s="15"/>
      <c r="AC100" s="15"/>
      <c r="AD100" s="15"/>
    </row>
    <row r="101" spans="25:32" x14ac:dyDescent="0.25">
      <c r="Y101" s="15"/>
      <c r="Z101" s="15"/>
      <c r="AA101" s="15"/>
      <c r="AB101" s="15"/>
      <c r="AC101" s="15"/>
      <c r="AD101" s="15"/>
    </row>
    <row r="102" spans="25:32" x14ac:dyDescent="0.25">
      <c r="Y102" s="15"/>
      <c r="Z102" s="15"/>
      <c r="AA102" s="15"/>
      <c r="AB102" s="15"/>
      <c r="AC102" s="15"/>
      <c r="AD102" s="15"/>
    </row>
    <row r="103" spans="25:32" x14ac:dyDescent="0.25">
      <c r="Y103" s="15"/>
      <c r="Z103" s="15"/>
      <c r="AA103" s="15"/>
      <c r="AB103" s="15"/>
      <c r="AC103" s="15"/>
      <c r="AD103" s="15"/>
    </row>
    <row r="104" spans="25:32" x14ac:dyDescent="0.25">
      <c r="Y104" s="15"/>
      <c r="Z104" s="15"/>
      <c r="AA104" s="15"/>
      <c r="AB104" s="15"/>
      <c r="AC104" s="15"/>
      <c r="AD104" s="15"/>
    </row>
    <row r="105" spans="25:32" x14ac:dyDescent="0.25">
      <c r="Y105" s="15"/>
      <c r="Z105" s="15"/>
      <c r="AA105" s="15"/>
      <c r="AB105" s="15"/>
      <c r="AC105" s="15"/>
      <c r="AD105" s="15"/>
    </row>
    <row r="106" spans="25:32" x14ac:dyDescent="0.25">
      <c r="Y106" s="15"/>
      <c r="Z106" s="15"/>
      <c r="AA106" s="15"/>
      <c r="AB106" s="15"/>
      <c r="AC106" s="15"/>
      <c r="AD106" s="15"/>
    </row>
    <row r="107" spans="25:32" x14ac:dyDescent="0.25">
      <c r="Y107" s="15"/>
      <c r="Z107" s="15"/>
      <c r="AA107" s="15"/>
      <c r="AB107" s="15"/>
      <c r="AC107" s="15"/>
      <c r="AD107" s="15"/>
    </row>
    <row r="108" spans="25:32" x14ac:dyDescent="0.25">
      <c r="Y108" s="15"/>
      <c r="Z108" s="15"/>
      <c r="AA108" s="15"/>
      <c r="AB108" s="15"/>
      <c r="AC108" s="15"/>
      <c r="AD108" s="15"/>
    </row>
    <row r="109" spans="25:32" x14ac:dyDescent="0.25">
      <c r="Y109" s="15"/>
      <c r="Z109" s="15"/>
      <c r="AA109" s="15"/>
      <c r="AB109" s="15"/>
      <c r="AC109" s="15"/>
      <c r="AD109" s="15"/>
    </row>
    <row r="110" spans="25:32" x14ac:dyDescent="0.25">
      <c r="Y110" s="15"/>
      <c r="Z110" s="15"/>
      <c r="AA110" s="15"/>
      <c r="AB110" s="15"/>
      <c r="AC110" s="15"/>
      <c r="AD110" s="15"/>
    </row>
    <row r="111" spans="25:32" x14ac:dyDescent="0.25">
      <c r="Y111" s="15"/>
      <c r="Z111" s="15"/>
      <c r="AA111" s="15"/>
      <c r="AB111" s="15"/>
      <c r="AC111" s="15"/>
      <c r="AD111" s="15"/>
    </row>
    <row r="112" spans="25:32" x14ac:dyDescent="0.25">
      <c r="Z112" s="15"/>
      <c r="AA112" s="15"/>
      <c r="AB112" s="15"/>
      <c r="AC112" s="15"/>
      <c r="AD112" s="15"/>
    </row>
    <row r="113" spans="26:30" x14ac:dyDescent="0.25">
      <c r="Z113" s="15"/>
      <c r="AA113" s="15"/>
      <c r="AB113" s="15"/>
      <c r="AC113" s="15"/>
      <c r="AD113" s="15"/>
    </row>
    <row r="114" spans="26:30" x14ac:dyDescent="0.25">
      <c r="Z114" s="15"/>
      <c r="AA114" s="15"/>
      <c r="AB114" s="15"/>
      <c r="AC114" s="15"/>
      <c r="AD114" s="15"/>
    </row>
    <row r="115" spans="26:30" x14ac:dyDescent="0.25">
      <c r="Z115" s="15"/>
      <c r="AA115" s="15"/>
      <c r="AB115" s="15"/>
      <c r="AC115" s="15"/>
      <c r="AD115" s="15"/>
    </row>
    <row r="116" spans="26:30" x14ac:dyDescent="0.25">
      <c r="Z116" s="15"/>
      <c r="AA116" s="15"/>
      <c r="AB116" s="15"/>
      <c r="AC116" s="15"/>
      <c r="AD116" s="15"/>
    </row>
    <row r="117" spans="26:30" x14ac:dyDescent="0.25">
      <c r="Z117" s="15"/>
      <c r="AA117" s="15"/>
      <c r="AB117" s="15"/>
      <c r="AC117" s="15"/>
      <c r="AD117" s="15"/>
    </row>
    <row r="118" spans="26:30" x14ac:dyDescent="0.25">
      <c r="Z118" s="15"/>
      <c r="AA118" s="15"/>
      <c r="AB118" s="15"/>
      <c r="AC118" s="15"/>
      <c r="AD118" s="15"/>
    </row>
    <row r="119" spans="26:30" x14ac:dyDescent="0.25">
      <c r="Z119" s="15"/>
      <c r="AA119" s="15"/>
      <c r="AB119" s="15"/>
      <c r="AC119" s="15"/>
      <c r="AD119" s="15"/>
    </row>
    <row r="120" spans="26:30" x14ac:dyDescent="0.25">
      <c r="Z120" s="15"/>
      <c r="AA120" s="15"/>
      <c r="AB120" s="15"/>
      <c r="AC120" s="15"/>
      <c r="AD120" s="15"/>
    </row>
    <row r="121" spans="26:30" x14ac:dyDescent="0.25">
      <c r="Z121" s="15"/>
      <c r="AA121" s="15"/>
      <c r="AB121" s="15"/>
      <c r="AC121" s="15"/>
      <c r="AD121" s="15"/>
    </row>
    <row r="122" spans="26:30" x14ac:dyDescent="0.25">
      <c r="Z122" s="15"/>
      <c r="AA122" s="15"/>
      <c r="AB122" s="15"/>
      <c r="AC122" s="15"/>
      <c r="AD122" s="15"/>
    </row>
    <row r="123" spans="26:30" x14ac:dyDescent="0.25">
      <c r="Z123" s="15"/>
      <c r="AA123" s="15"/>
      <c r="AB123" s="15"/>
      <c r="AC123" s="15"/>
      <c r="AD123" s="15"/>
    </row>
  </sheetData>
  <mergeCells count="16">
    <mergeCell ref="A1:F1"/>
    <mergeCell ref="M1:N1"/>
    <mergeCell ref="B4:B5"/>
    <mergeCell ref="A4:A5"/>
    <mergeCell ref="W4:W5"/>
    <mergeCell ref="C4:C5"/>
    <mergeCell ref="D4:D5"/>
    <mergeCell ref="S4:S5"/>
    <mergeCell ref="T4:T5"/>
    <mergeCell ref="E4:E5"/>
    <mergeCell ref="F4:F5"/>
    <mergeCell ref="G4:G5"/>
    <mergeCell ref="J4:K4"/>
    <mergeCell ref="M4:N4"/>
    <mergeCell ref="P4:Q4"/>
    <mergeCell ref="H4:H5"/>
  </mergeCells>
  <conditionalFormatting sqref="G7:G82">
    <cfRule type="cellIs" dxfId="188" priority="13" operator="equal">
      <formula>"Down"</formula>
    </cfRule>
  </conditionalFormatting>
  <conditionalFormatting sqref="K3 N3 Q3 T3">
    <cfRule type="cellIs" dxfId="187" priority="10" operator="lessThanOrEqual">
      <formula>0.9</formula>
    </cfRule>
  </conditionalFormatting>
  <conditionalFormatting sqref="K2 N2 Q2 T2 N7:N82 Q7:Q82 T7:T82 K7:K82">
    <cfRule type="cellIs" dxfId="186" priority="3" operator="lessThan">
      <formula>0.9</formula>
    </cfRule>
  </conditionalFormatting>
  <pageMargins left="0.5" right="0.5" top="0.25" bottom="0.28000000000000003" header="0.25" footer="0.25"/>
  <pageSetup scale="48"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BN155"/>
  <sheetViews>
    <sheetView topLeftCell="B1" zoomScaleNormal="100" workbookViewId="0">
      <selection activeCell="B11" sqref="B11"/>
    </sheetView>
  </sheetViews>
  <sheetFormatPr defaultRowHeight="15" x14ac:dyDescent="0.25"/>
  <cols>
    <col min="1" max="1" width="17.42578125" hidden="1" customWidth="1"/>
    <col min="2" max="2" width="19.5703125" bestFit="1" customWidth="1"/>
    <col min="3" max="3" width="10.140625" bestFit="1" customWidth="1"/>
    <col min="4" max="4" width="15.5703125" bestFit="1" customWidth="1"/>
    <col min="5" max="5" width="13.5703125" bestFit="1" customWidth="1"/>
    <col min="6" max="6" width="15.42578125" bestFit="1" customWidth="1"/>
    <col min="7" max="7" width="12.7109375" bestFit="1" customWidth="1"/>
    <col min="8" max="8" width="17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4.28515625" bestFit="1" customWidth="1"/>
    <col min="13" max="13" width="16" bestFit="1" customWidth="1"/>
    <col min="14" max="14" width="48.5703125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5703125" bestFit="1" customWidth="1"/>
    <col min="19" max="19" width="13.5703125" bestFit="1" customWidth="1"/>
    <col min="20" max="20" width="18.5703125" customWidth="1"/>
    <col min="21" max="21" width="13.5703125" customWidth="1"/>
    <col min="22" max="22" width="10.7109375" bestFit="1" customWidth="1"/>
    <col min="23" max="24" width="7.140625" bestFit="1" customWidth="1"/>
    <col min="25" max="25" width="5.7109375" bestFit="1" customWidth="1"/>
    <col min="26" max="27" width="8.28515625" bestFit="1" customWidth="1"/>
    <col min="28" max="28" width="8.28515625" style="67" customWidth="1"/>
    <col min="29" max="30" width="33.42578125" customWidth="1"/>
    <col min="31" max="31" width="13.140625" bestFit="1" customWidth="1"/>
    <col min="32" max="32" width="15.42578125" bestFit="1" customWidth="1"/>
    <col min="33" max="33" width="14.7109375" bestFit="1" customWidth="1"/>
    <col min="34" max="34" width="14.5703125" bestFit="1" customWidth="1"/>
    <col min="35" max="35" width="12" bestFit="1" customWidth="1"/>
    <col min="36" max="37" width="13.28515625" bestFit="1" customWidth="1"/>
    <col min="38" max="40" width="7.140625" bestFit="1" customWidth="1"/>
    <col min="41" max="41" width="5.7109375" bestFit="1" customWidth="1"/>
    <col min="42" max="42" width="13.28515625" bestFit="1" customWidth="1"/>
    <col min="43" max="43" width="8.28515625" bestFit="1" customWidth="1"/>
    <col min="47" max="47" width="19.5703125" customWidth="1"/>
    <col min="48" max="48" width="10.140625" customWidth="1"/>
    <col min="49" max="49" width="15.5703125" bestFit="1" customWidth="1"/>
    <col min="50" max="50" width="13.5703125" bestFit="1" customWidth="1"/>
    <col min="51" max="51" width="14" bestFit="1" customWidth="1"/>
    <col min="52" max="52" width="12.7109375" customWidth="1"/>
    <col min="53" max="53" width="17" customWidth="1"/>
    <col min="54" max="54" width="14.7109375" customWidth="1"/>
    <col min="55" max="55" width="15" customWidth="1"/>
    <col min="56" max="56" width="14.7109375" customWidth="1"/>
    <col min="57" max="57" width="14.28515625" customWidth="1"/>
    <col min="58" max="58" width="16" customWidth="1"/>
    <col min="59" max="59" width="33.42578125" bestFit="1" customWidth="1"/>
    <col min="60" max="61" width="33.42578125" customWidth="1"/>
    <col min="62" max="62" width="13.140625" customWidth="1"/>
    <col min="63" max="63" width="15.42578125" customWidth="1"/>
    <col min="64" max="64" width="14.7109375" customWidth="1"/>
    <col min="65" max="65" width="14.5703125" customWidth="1"/>
    <col min="66" max="66" width="13.5703125" style="3" bestFit="1" customWidth="1"/>
    <col min="67" max="67" width="15.42578125" bestFit="1" customWidth="1"/>
    <col min="68" max="68" width="14" bestFit="1" customWidth="1"/>
    <col min="69" max="69" width="7.140625" customWidth="1"/>
    <col min="70" max="70" width="7.42578125" customWidth="1"/>
    <col min="71" max="71" width="7.140625" customWidth="1"/>
    <col min="72" max="72" width="5.7109375" customWidth="1"/>
    <col min="73" max="73" width="13.28515625" bestFit="1" customWidth="1"/>
    <col min="74" max="74" width="8.28515625" customWidth="1"/>
  </cols>
  <sheetData>
    <row r="1" spans="1:66" ht="18.75" customHeight="1" thickBot="1" x14ac:dyDescent="0.35">
      <c r="B1" s="152" t="s">
        <v>111</v>
      </c>
      <c r="C1" s="152"/>
      <c r="D1" s="152"/>
      <c r="E1" s="152"/>
      <c r="F1" s="11"/>
      <c r="L1" s="1">
        <f>$A$4</f>
        <v>44880</v>
      </c>
      <c r="M1" s="4" t="s">
        <v>15</v>
      </c>
      <c r="AL1" s="3"/>
      <c r="BN1"/>
    </row>
    <row r="2" spans="1:66" ht="15" customHeight="1" thickTop="1" thickBot="1" x14ac:dyDescent="0.3">
      <c r="G2" s="5" t="s">
        <v>24</v>
      </c>
      <c r="H2" s="6">
        <f>COUNTIF(Shift1[LineStatus], "Running")</f>
        <v>7</v>
      </c>
      <c r="I2" s="5" t="s">
        <v>18</v>
      </c>
      <c r="J2" s="7">
        <f>COUNTIF(Shift1[LineStatus], "Down")</f>
        <v>69</v>
      </c>
      <c r="N2" s="5" t="s">
        <v>112</v>
      </c>
      <c r="O2" s="5"/>
      <c r="P2" s="5"/>
      <c r="Q2" s="5"/>
      <c r="R2" s="5"/>
      <c r="S2" s="31">
        <f>SUM(Shift1[ProductType])</f>
        <v>0</v>
      </c>
      <c r="T2" s="32">
        <f>AVERAGEIF(Shift1[Qty], "&lt;&gt;0")</f>
        <v>6849.454545454545</v>
      </c>
      <c r="U2" s="16">
        <f>SUM(Shift1[U-Rate])</f>
        <v>8.1326166666666673</v>
      </c>
      <c r="BN2"/>
    </row>
    <row r="3" spans="1:66" ht="15" customHeight="1" thickTop="1" thickBot="1" x14ac:dyDescent="0.3">
      <c r="A3" s="54" t="s">
        <v>0</v>
      </c>
      <c r="B3" s="34" t="s">
        <v>1</v>
      </c>
      <c r="C3" s="34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10</v>
      </c>
      <c r="L3" s="34" t="s">
        <v>11</v>
      </c>
      <c r="M3" s="34" t="s">
        <v>12</v>
      </c>
      <c r="N3" s="34" t="s">
        <v>13</v>
      </c>
      <c r="O3" s="34" t="s">
        <v>379</v>
      </c>
      <c r="P3" s="34" t="s">
        <v>106</v>
      </c>
      <c r="Q3" s="34" t="s">
        <v>107</v>
      </c>
      <c r="R3" s="34" t="s">
        <v>140</v>
      </c>
      <c r="S3" s="52" t="s">
        <v>108</v>
      </c>
      <c r="T3" s="53" t="s">
        <v>109</v>
      </c>
      <c r="U3" s="34" t="s">
        <v>110</v>
      </c>
      <c r="V3" s="34" t="s">
        <v>149</v>
      </c>
      <c r="W3" s="34" t="s">
        <v>146</v>
      </c>
      <c r="X3" s="34" t="s">
        <v>147</v>
      </c>
      <c r="Y3" s="34" t="s">
        <v>148</v>
      </c>
      <c r="Z3" s="34" t="s">
        <v>143</v>
      </c>
      <c r="AA3" s="24" t="s">
        <v>144</v>
      </c>
      <c r="AB3" s="24" t="s">
        <v>145</v>
      </c>
      <c r="BN3"/>
    </row>
    <row r="4" spans="1:66" ht="15" customHeight="1" thickTop="1" x14ac:dyDescent="0.25">
      <c r="A4" s="55">
        <v>44880</v>
      </c>
      <c r="B4" s="33" t="s">
        <v>14</v>
      </c>
      <c r="C4" s="33" t="s">
        <v>15</v>
      </c>
      <c r="D4" s="33" t="s">
        <v>404</v>
      </c>
      <c r="E4" s="33" t="s">
        <v>35</v>
      </c>
      <c r="F4" s="33" t="s">
        <v>339</v>
      </c>
      <c r="G4" s="33" t="s">
        <v>18</v>
      </c>
      <c r="H4" s="33" t="s">
        <v>19</v>
      </c>
      <c r="I4" s="33">
        <v>0</v>
      </c>
      <c r="J4" s="33">
        <v>40579661</v>
      </c>
      <c r="K4" s="33">
        <v>40581909</v>
      </c>
      <c r="L4" s="33">
        <v>0</v>
      </c>
      <c r="M4" s="33">
        <v>40572377</v>
      </c>
      <c r="N4" s="33" t="s">
        <v>135</v>
      </c>
      <c r="O4" s="101" t="s">
        <v>174</v>
      </c>
      <c r="P4" s="101">
        <v>16</v>
      </c>
      <c r="Q4" s="101">
        <v>42.25</v>
      </c>
      <c r="R4" s="101" t="s">
        <v>142</v>
      </c>
      <c r="S4" s="40" t="s">
        <v>320</v>
      </c>
      <c r="T4" s="38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BN4"/>
    </row>
    <row r="5" spans="1:66" x14ac:dyDescent="0.25">
      <c r="A5" s="102">
        <v>44880</v>
      </c>
      <c r="B5" s="101" t="s">
        <v>20</v>
      </c>
      <c r="C5" s="101" t="s">
        <v>15</v>
      </c>
      <c r="D5" s="101" t="s">
        <v>135</v>
      </c>
      <c r="E5" s="101" t="s">
        <v>21</v>
      </c>
      <c r="F5" s="101" t="s">
        <v>22</v>
      </c>
      <c r="G5" s="101" t="s">
        <v>18</v>
      </c>
      <c r="H5" s="101" t="s">
        <v>19</v>
      </c>
      <c r="I5" s="101">
        <v>0</v>
      </c>
      <c r="J5" s="101">
        <v>37393887</v>
      </c>
      <c r="K5" s="101">
        <v>37393887</v>
      </c>
      <c r="L5" s="101">
        <v>37393887</v>
      </c>
      <c r="M5" s="101">
        <v>12.3</v>
      </c>
      <c r="N5" s="101" t="s">
        <v>135</v>
      </c>
      <c r="O5" s="101" t="s">
        <v>135</v>
      </c>
      <c r="P5" s="101">
        <v>0</v>
      </c>
      <c r="Q5" s="101">
        <v>47.25</v>
      </c>
      <c r="R5" s="101"/>
      <c r="S5" s="103"/>
      <c r="T5" s="104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BN5"/>
    </row>
    <row r="6" spans="1:66" x14ac:dyDescent="0.25">
      <c r="A6" s="102">
        <v>44880</v>
      </c>
      <c r="B6" s="101" t="s">
        <v>114</v>
      </c>
      <c r="C6" s="101" t="s">
        <v>15</v>
      </c>
      <c r="D6" s="101" t="s">
        <v>429</v>
      </c>
      <c r="E6" s="101" t="s">
        <v>35</v>
      </c>
      <c r="F6" s="101" t="s">
        <v>339</v>
      </c>
      <c r="G6" s="101" t="s">
        <v>18</v>
      </c>
      <c r="H6" s="101" t="s">
        <v>19</v>
      </c>
      <c r="I6" s="101">
        <v>0</v>
      </c>
      <c r="J6" s="101">
        <v>38687686</v>
      </c>
      <c r="K6" s="101">
        <v>38687686</v>
      </c>
      <c r="L6" s="101">
        <v>0</v>
      </c>
      <c r="M6" s="101">
        <v>0</v>
      </c>
      <c r="N6" s="101" t="s">
        <v>135</v>
      </c>
      <c r="O6" s="101" t="s">
        <v>215</v>
      </c>
      <c r="P6" s="101">
        <v>8</v>
      </c>
      <c r="Q6" s="101">
        <v>32</v>
      </c>
      <c r="R6" s="101" t="s">
        <v>142</v>
      </c>
      <c r="S6" s="103" t="s">
        <v>321</v>
      </c>
      <c r="T6" s="104">
        <v>0</v>
      </c>
      <c r="U6" s="101">
        <v>0</v>
      </c>
      <c r="V6" s="101">
        <v>0</v>
      </c>
      <c r="W6" s="101">
        <v>0</v>
      </c>
      <c r="X6" s="101">
        <v>0</v>
      </c>
      <c r="Y6" s="101">
        <v>0</v>
      </c>
      <c r="Z6" s="101">
        <v>0</v>
      </c>
      <c r="AA6" s="101">
        <v>0</v>
      </c>
      <c r="AB6" s="101">
        <v>0</v>
      </c>
      <c r="BN6"/>
    </row>
    <row r="7" spans="1:66" x14ac:dyDescent="0.25">
      <c r="A7" s="102">
        <v>44880</v>
      </c>
      <c r="B7" s="101" t="s">
        <v>23</v>
      </c>
      <c r="C7" s="101" t="s">
        <v>15</v>
      </c>
      <c r="D7" s="101" t="s">
        <v>115</v>
      </c>
      <c r="E7" s="101" t="s">
        <v>116</v>
      </c>
      <c r="F7" s="101" t="s">
        <v>117</v>
      </c>
      <c r="G7" s="101" t="s">
        <v>18</v>
      </c>
      <c r="H7" s="101" t="s">
        <v>19</v>
      </c>
      <c r="I7" s="101">
        <v>0</v>
      </c>
      <c r="J7" s="101">
        <v>537982404</v>
      </c>
      <c r="K7" s="101">
        <v>537983127</v>
      </c>
      <c r="L7" s="101">
        <v>537983127</v>
      </c>
      <c r="M7" s="101">
        <v>50.49</v>
      </c>
      <c r="N7" s="101" t="s">
        <v>135</v>
      </c>
      <c r="O7" s="101" t="s">
        <v>173</v>
      </c>
      <c r="P7" s="101">
        <v>12</v>
      </c>
      <c r="Q7" s="101">
        <v>16.8</v>
      </c>
      <c r="R7" s="101" t="s">
        <v>142</v>
      </c>
      <c r="S7" s="103" t="s">
        <v>319</v>
      </c>
      <c r="T7" s="104">
        <v>0</v>
      </c>
      <c r="U7" s="101">
        <v>0</v>
      </c>
      <c r="V7" s="101">
        <v>0</v>
      </c>
      <c r="W7" s="101">
        <v>0</v>
      </c>
      <c r="X7" s="101">
        <v>0</v>
      </c>
      <c r="Y7" s="101">
        <v>0</v>
      </c>
      <c r="Z7" s="101">
        <v>0</v>
      </c>
      <c r="AA7" s="101">
        <v>0</v>
      </c>
      <c r="AB7" s="101">
        <v>0</v>
      </c>
      <c r="BN7"/>
    </row>
    <row r="8" spans="1:66" x14ac:dyDescent="0.25">
      <c r="A8" s="102">
        <v>44880</v>
      </c>
      <c r="B8" s="101" t="s">
        <v>25</v>
      </c>
      <c r="C8" s="101" t="s">
        <v>15</v>
      </c>
      <c r="D8" s="101" t="s">
        <v>390</v>
      </c>
      <c r="E8" s="101" t="s">
        <v>35</v>
      </c>
      <c r="F8" s="101" t="s">
        <v>339</v>
      </c>
      <c r="G8" s="101" t="s">
        <v>18</v>
      </c>
      <c r="H8" s="101" t="s">
        <v>19</v>
      </c>
      <c r="I8" s="101">
        <v>0</v>
      </c>
      <c r="J8" s="101">
        <v>38292355</v>
      </c>
      <c r="K8" s="101">
        <v>38292355</v>
      </c>
      <c r="L8" s="101">
        <v>0</v>
      </c>
      <c r="M8" s="101">
        <v>23.93</v>
      </c>
      <c r="N8" s="101" t="s">
        <v>135</v>
      </c>
      <c r="O8" s="101" t="s">
        <v>391</v>
      </c>
      <c r="P8" s="101">
        <v>16</v>
      </c>
      <c r="Q8" s="101">
        <v>2.5</v>
      </c>
      <c r="R8" s="101" t="s">
        <v>142</v>
      </c>
      <c r="S8" s="103" t="s">
        <v>397</v>
      </c>
      <c r="T8" s="104">
        <v>0</v>
      </c>
      <c r="U8" s="101">
        <v>0</v>
      </c>
      <c r="V8" s="101">
        <v>0</v>
      </c>
      <c r="W8" s="101">
        <v>0</v>
      </c>
      <c r="X8" s="101">
        <v>0</v>
      </c>
      <c r="Y8" s="101">
        <v>0</v>
      </c>
      <c r="Z8" s="101">
        <v>0</v>
      </c>
      <c r="AA8" s="101">
        <v>0</v>
      </c>
      <c r="AB8" s="101">
        <v>0</v>
      </c>
      <c r="BN8"/>
    </row>
    <row r="9" spans="1:66" x14ac:dyDescent="0.25">
      <c r="A9" s="102">
        <v>44880</v>
      </c>
      <c r="B9" s="101" t="s">
        <v>118</v>
      </c>
      <c r="C9" s="101" t="s">
        <v>15</v>
      </c>
      <c r="D9" s="101" t="s">
        <v>368</v>
      </c>
      <c r="E9" s="101" t="s">
        <v>465</v>
      </c>
      <c r="F9" s="101" t="s">
        <v>339</v>
      </c>
      <c r="G9" s="101" t="s">
        <v>18</v>
      </c>
      <c r="H9" s="101" t="s">
        <v>19</v>
      </c>
      <c r="I9" s="101">
        <v>0</v>
      </c>
      <c r="J9" s="101">
        <v>22585176</v>
      </c>
      <c r="K9" s="101">
        <v>22585520</v>
      </c>
      <c r="L9" s="101">
        <v>22585520</v>
      </c>
      <c r="M9" s="101">
        <v>19.45</v>
      </c>
      <c r="N9" s="101" t="s">
        <v>135</v>
      </c>
      <c r="O9" s="101" t="s">
        <v>215</v>
      </c>
      <c r="P9" s="101">
        <v>8</v>
      </c>
      <c r="Q9" s="101">
        <v>4.91</v>
      </c>
      <c r="R9" s="101" t="s">
        <v>142</v>
      </c>
      <c r="S9" s="103" t="s">
        <v>321</v>
      </c>
      <c r="T9" s="104">
        <v>0</v>
      </c>
      <c r="U9" s="101">
        <v>0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01">
        <v>0</v>
      </c>
      <c r="AB9" s="101">
        <v>0</v>
      </c>
      <c r="BN9"/>
    </row>
    <row r="10" spans="1:66" x14ac:dyDescent="0.25">
      <c r="A10" s="102">
        <v>44880</v>
      </c>
      <c r="B10" s="101" t="s">
        <v>26</v>
      </c>
      <c r="C10" s="101" t="s">
        <v>15</v>
      </c>
      <c r="D10" s="101" t="s">
        <v>158</v>
      </c>
      <c r="E10" s="101" t="s">
        <v>445</v>
      </c>
      <c r="F10" s="101" t="s">
        <v>117</v>
      </c>
      <c r="G10" s="101" t="s">
        <v>18</v>
      </c>
      <c r="H10" s="101" t="s">
        <v>19</v>
      </c>
      <c r="I10" s="101">
        <v>0</v>
      </c>
      <c r="J10" s="101">
        <v>42064039</v>
      </c>
      <c r="K10" s="101">
        <v>42064731</v>
      </c>
      <c r="L10" s="101">
        <v>42064731</v>
      </c>
      <c r="M10" s="101">
        <v>41.26</v>
      </c>
      <c r="N10" s="101" t="s">
        <v>135</v>
      </c>
      <c r="O10" s="101" t="s">
        <v>173</v>
      </c>
      <c r="P10" s="101">
        <v>12</v>
      </c>
      <c r="Q10" s="101">
        <v>0</v>
      </c>
      <c r="R10" s="101" t="s">
        <v>142</v>
      </c>
      <c r="S10" s="103" t="s">
        <v>319</v>
      </c>
      <c r="T10" s="104">
        <v>0</v>
      </c>
      <c r="U10" s="101">
        <v>0</v>
      </c>
      <c r="V10" s="101">
        <v>0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BN10"/>
    </row>
    <row r="11" spans="1:66" x14ac:dyDescent="0.25">
      <c r="A11" s="102">
        <v>44880</v>
      </c>
      <c r="B11" s="101" t="s">
        <v>27</v>
      </c>
      <c r="C11" s="101" t="s">
        <v>15</v>
      </c>
      <c r="D11" s="101" t="s">
        <v>167</v>
      </c>
      <c r="E11" s="101" t="s">
        <v>21</v>
      </c>
      <c r="F11" s="101" t="s">
        <v>17</v>
      </c>
      <c r="G11" s="101" t="s">
        <v>24</v>
      </c>
      <c r="H11" s="101" t="s">
        <v>19</v>
      </c>
      <c r="I11" s="101">
        <v>2218</v>
      </c>
      <c r="J11" s="101">
        <v>40579593</v>
      </c>
      <c r="K11" s="101">
        <v>40581311</v>
      </c>
      <c r="L11" s="101">
        <v>0</v>
      </c>
      <c r="M11" s="101">
        <v>12.6</v>
      </c>
      <c r="N11" s="101" t="s">
        <v>408</v>
      </c>
      <c r="O11" s="101" t="s">
        <v>172</v>
      </c>
      <c r="P11" s="101">
        <v>4</v>
      </c>
      <c r="Q11" s="101">
        <v>47.25</v>
      </c>
      <c r="R11" s="101" t="s">
        <v>141</v>
      </c>
      <c r="S11" s="103" t="s">
        <v>318</v>
      </c>
      <c r="T11" s="104">
        <v>8872</v>
      </c>
      <c r="U11" s="101">
        <v>0.97037499999999999</v>
      </c>
      <c r="V11" s="101">
        <v>924.17272920000005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BN11"/>
    </row>
    <row r="12" spans="1:66" x14ac:dyDescent="0.25">
      <c r="A12" s="102">
        <v>44880</v>
      </c>
      <c r="B12" s="101" t="s">
        <v>119</v>
      </c>
      <c r="C12" s="101" t="s">
        <v>15</v>
      </c>
      <c r="D12" s="101" t="s">
        <v>369</v>
      </c>
      <c r="E12" s="101" t="s">
        <v>465</v>
      </c>
      <c r="F12" s="101" t="s">
        <v>339</v>
      </c>
      <c r="G12" s="101" t="s">
        <v>18</v>
      </c>
      <c r="H12" s="101" t="s">
        <v>19</v>
      </c>
      <c r="I12" s="101">
        <v>0</v>
      </c>
      <c r="J12" s="101">
        <v>23353202</v>
      </c>
      <c r="K12" s="101">
        <v>23354578</v>
      </c>
      <c r="L12" s="101">
        <v>23354578</v>
      </c>
      <c r="M12" s="101">
        <v>18.8</v>
      </c>
      <c r="N12" s="101" t="s">
        <v>135</v>
      </c>
      <c r="O12" s="101" t="s">
        <v>216</v>
      </c>
      <c r="P12" s="101">
        <v>8</v>
      </c>
      <c r="Q12" s="101">
        <v>21.71</v>
      </c>
      <c r="R12" s="101" t="s">
        <v>142</v>
      </c>
      <c r="S12" s="103" t="s">
        <v>322</v>
      </c>
      <c r="T12" s="104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BN12"/>
    </row>
    <row r="13" spans="1:66" x14ac:dyDescent="0.25">
      <c r="A13" s="102">
        <v>44880</v>
      </c>
      <c r="B13" s="101" t="s">
        <v>28</v>
      </c>
      <c r="C13" s="101" t="s">
        <v>15</v>
      </c>
      <c r="D13" s="101" t="s">
        <v>345</v>
      </c>
      <c r="E13" s="101" t="s">
        <v>116</v>
      </c>
      <c r="F13" s="101" t="s">
        <v>117</v>
      </c>
      <c r="G13" s="101" t="s">
        <v>18</v>
      </c>
      <c r="H13" s="101" t="s">
        <v>19</v>
      </c>
      <c r="I13" s="101">
        <v>0</v>
      </c>
      <c r="J13" s="101">
        <v>40579663</v>
      </c>
      <c r="K13" s="101">
        <v>40581894</v>
      </c>
      <c r="L13" s="101">
        <v>0</v>
      </c>
      <c r="M13" s="101">
        <v>39217084</v>
      </c>
      <c r="N13" s="101" t="s">
        <v>135</v>
      </c>
      <c r="O13" s="101" t="s">
        <v>173</v>
      </c>
      <c r="P13" s="101">
        <v>12</v>
      </c>
      <c r="Q13" s="101">
        <v>0</v>
      </c>
      <c r="R13" s="101" t="s">
        <v>142</v>
      </c>
      <c r="S13" s="103" t="s">
        <v>319</v>
      </c>
      <c r="T13" s="104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BN13"/>
    </row>
    <row r="14" spans="1:66" x14ac:dyDescent="0.25">
      <c r="A14" s="102">
        <v>44880</v>
      </c>
      <c r="B14" s="101" t="s">
        <v>29</v>
      </c>
      <c r="C14" s="101" t="s">
        <v>15</v>
      </c>
      <c r="D14" s="101" t="s">
        <v>346</v>
      </c>
      <c r="E14" s="101" t="s">
        <v>465</v>
      </c>
      <c r="F14" s="101" t="s">
        <v>339</v>
      </c>
      <c r="G14" s="101" t="s">
        <v>18</v>
      </c>
      <c r="H14" s="101" t="s">
        <v>19</v>
      </c>
      <c r="I14" s="101">
        <v>0</v>
      </c>
      <c r="J14" s="101">
        <v>39846795</v>
      </c>
      <c r="K14" s="101">
        <v>39848239</v>
      </c>
      <c r="L14" s="101">
        <v>39848239</v>
      </c>
      <c r="M14" s="101">
        <v>19.920000000000002</v>
      </c>
      <c r="N14" s="101" t="s">
        <v>135</v>
      </c>
      <c r="O14" s="101" t="s">
        <v>177</v>
      </c>
      <c r="P14" s="101">
        <v>8</v>
      </c>
      <c r="Q14" s="101">
        <v>2.4</v>
      </c>
      <c r="R14" s="101" t="s">
        <v>142</v>
      </c>
      <c r="S14" s="103" t="s">
        <v>323</v>
      </c>
      <c r="T14" s="104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BN14"/>
    </row>
    <row r="15" spans="1:66" x14ac:dyDescent="0.25">
      <c r="A15" s="102">
        <v>44880</v>
      </c>
      <c r="B15" s="101" t="s">
        <v>120</v>
      </c>
      <c r="C15" s="101" t="s">
        <v>15</v>
      </c>
      <c r="D15" s="101" t="s">
        <v>396</v>
      </c>
      <c r="E15" s="101" t="s">
        <v>35</v>
      </c>
      <c r="F15" s="101" t="s">
        <v>339</v>
      </c>
      <c r="G15" s="101" t="s">
        <v>18</v>
      </c>
      <c r="H15" s="101" t="s">
        <v>19</v>
      </c>
      <c r="I15" s="101">
        <v>0</v>
      </c>
      <c r="J15" s="101">
        <v>6887543</v>
      </c>
      <c r="K15" s="101">
        <v>6888616</v>
      </c>
      <c r="L15" s="101">
        <v>6888616</v>
      </c>
      <c r="M15" s="101">
        <v>26.62</v>
      </c>
      <c r="N15" s="101" t="s">
        <v>135</v>
      </c>
      <c r="O15" s="101" t="s">
        <v>216</v>
      </c>
      <c r="P15" s="101">
        <v>8</v>
      </c>
      <c r="Q15" s="101">
        <v>43.5</v>
      </c>
      <c r="R15" s="101" t="s">
        <v>142</v>
      </c>
      <c r="S15" s="103" t="s">
        <v>322</v>
      </c>
      <c r="T15" s="104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BN15"/>
    </row>
    <row r="16" spans="1:66" x14ac:dyDescent="0.25">
      <c r="A16" s="102">
        <v>44880</v>
      </c>
      <c r="B16" s="101" t="s">
        <v>30</v>
      </c>
      <c r="C16" s="101" t="s">
        <v>15</v>
      </c>
      <c r="D16" s="101" t="s">
        <v>385</v>
      </c>
      <c r="E16" s="101" t="s">
        <v>116</v>
      </c>
      <c r="F16" s="101" t="s">
        <v>117</v>
      </c>
      <c r="G16" s="101" t="s">
        <v>18</v>
      </c>
      <c r="H16" s="101" t="s">
        <v>19</v>
      </c>
      <c r="I16" s="101">
        <v>0</v>
      </c>
      <c r="J16" s="101">
        <v>39347362</v>
      </c>
      <c r="K16" s="101">
        <v>39348053</v>
      </c>
      <c r="L16" s="101">
        <v>39348053</v>
      </c>
      <c r="M16" s="101">
        <v>41.56</v>
      </c>
      <c r="N16" s="101" t="s">
        <v>135</v>
      </c>
      <c r="O16" s="101" t="s">
        <v>173</v>
      </c>
      <c r="P16" s="101">
        <v>12</v>
      </c>
      <c r="Q16" s="101">
        <v>47</v>
      </c>
      <c r="R16" s="101" t="s">
        <v>142</v>
      </c>
      <c r="S16" s="103" t="s">
        <v>319</v>
      </c>
      <c r="T16" s="104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BN16"/>
    </row>
    <row r="17" spans="1:66" x14ac:dyDescent="0.25">
      <c r="A17" s="102">
        <v>44880</v>
      </c>
      <c r="B17" s="101" t="s">
        <v>32</v>
      </c>
      <c r="C17" s="101" t="s">
        <v>15</v>
      </c>
      <c r="D17" s="101" t="s">
        <v>341</v>
      </c>
      <c r="E17" s="101" t="s">
        <v>465</v>
      </c>
      <c r="F17" s="101" t="s">
        <v>339</v>
      </c>
      <c r="G17" s="101" t="s">
        <v>18</v>
      </c>
      <c r="H17" s="101" t="s">
        <v>19</v>
      </c>
      <c r="I17" s="101">
        <v>0</v>
      </c>
      <c r="J17" s="101">
        <v>35733325</v>
      </c>
      <c r="K17" s="101">
        <v>35735053</v>
      </c>
      <c r="L17" s="101">
        <v>35735053</v>
      </c>
      <c r="M17" s="101">
        <v>11.74</v>
      </c>
      <c r="N17" s="101" t="s">
        <v>135</v>
      </c>
      <c r="O17" s="101" t="s">
        <v>187</v>
      </c>
      <c r="P17" s="101">
        <v>16</v>
      </c>
      <c r="Q17" s="101">
        <v>4</v>
      </c>
      <c r="R17" s="101" t="s">
        <v>142</v>
      </c>
      <c r="S17" s="103" t="s">
        <v>326</v>
      </c>
      <c r="T17" s="104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BN17"/>
    </row>
    <row r="18" spans="1:66" x14ac:dyDescent="0.25">
      <c r="A18" s="102">
        <v>44880</v>
      </c>
      <c r="B18" s="101" t="s">
        <v>121</v>
      </c>
      <c r="C18" s="101" t="s">
        <v>15</v>
      </c>
      <c r="D18" s="101" t="s">
        <v>373</v>
      </c>
      <c r="E18" s="101" t="s">
        <v>35</v>
      </c>
      <c r="F18" s="101" t="s">
        <v>425</v>
      </c>
      <c r="G18" s="101" t="s">
        <v>18</v>
      </c>
      <c r="H18" s="101" t="s">
        <v>19</v>
      </c>
      <c r="I18" s="101">
        <v>0</v>
      </c>
      <c r="J18" s="101">
        <v>278296714</v>
      </c>
      <c r="K18" s="101">
        <v>278296714</v>
      </c>
      <c r="L18" s="101">
        <v>278296714</v>
      </c>
      <c r="M18" s="101">
        <v>22.19</v>
      </c>
      <c r="N18" s="101" t="s">
        <v>135</v>
      </c>
      <c r="O18" s="101" t="s">
        <v>215</v>
      </c>
      <c r="P18" s="101">
        <v>8</v>
      </c>
      <c r="Q18" s="101">
        <v>47.25</v>
      </c>
      <c r="R18" s="101" t="s">
        <v>142</v>
      </c>
      <c r="S18" s="103" t="s">
        <v>321</v>
      </c>
      <c r="T18" s="104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BN18"/>
    </row>
    <row r="19" spans="1:66" x14ac:dyDescent="0.25">
      <c r="A19" s="102">
        <v>44880</v>
      </c>
      <c r="B19" s="101" t="s">
        <v>33</v>
      </c>
      <c r="C19" s="101" t="s">
        <v>15</v>
      </c>
      <c r="D19" s="101" t="s">
        <v>455</v>
      </c>
      <c r="E19" s="101" t="s">
        <v>116</v>
      </c>
      <c r="F19" s="101" t="s">
        <v>117</v>
      </c>
      <c r="G19" s="101" t="s">
        <v>18</v>
      </c>
      <c r="H19" s="101" t="s">
        <v>19</v>
      </c>
      <c r="I19" s="101">
        <v>0</v>
      </c>
      <c r="J19" s="101">
        <v>41080666</v>
      </c>
      <c r="K19" s="101">
        <v>41080666</v>
      </c>
      <c r="L19" s="101">
        <v>41080666</v>
      </c>
      <c r="M19" s="101">
        <v>41.13</v>
      </c>
      <c r="N19" s="101" t="s">
        <v>135</v>
      </c>
      <c r="O19" s="101" t="s">
        <v>173</v>
      </c>
      <c r="P19" s="101">
        <v>12</v>
      </c>
      <c r="Q19" s="101">
        <v>34</v>
      </c>
      <c r="R19" s="101" t="s">
        <v>142</v>
      </c>
      <c r="S19" s="103" t="s">
        <v>319</v>
      </c>
      <c r="T19" s="104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BN19"/>
    </row>
    <row r="20" spans="1:66" x14ac:dyDescent="0.25">
      <c r="A20" s="102">
        <v>44880</v>
      </c>
      <c r="B20" s="101" t="s">
        <v>34</v>
      </c>
      <c r="C20" s="101" t="s">
        <v>15</v>
      </c>
      <c r="D20" s="101" t="s">
        <v>375</v>
      </c>
      <c r="E20" s="101" t="s">
        <v>35</v>
      </c>
      <c r="F20" s="101" t="s">
        <v>339</v>
      </c>
      <c r="G20" s="101" t="s">
        <v>18</v>
      </c>
      <c r="H20" s="101" t="s">
        <v>19</v>
      </c>
      <c r="I20" s="101">
        <v>0</v>
      </c>
      <c r="J20" s="101">
        <v>37503498</v>
      </c>
      <c r="K20" s="101">
        <v>37504712</v>
      </c>
      <c r="L20" s="101">
        <v>37504712</v>
      </c>
      <c r="M20" s="101">
        <v>22.7</v>
      </c>
      <c r="N20" s="101" t="s">
        <v>135</v>
      </c>
      <c r="O20" s="101" t="s">
        <v>174</v>
      </c>
      <c r="P20" s="101">
        <v>16</v>
      </c>
      <c r="Q20" s="101">
        <v>40</v>
      </c>
      <c r="R20" s="101" t="s">
        <v>142</v>
      </c>
      <c r="S20" s="103" t="s">
        <v>320</v>
      </c>
      <c r="T20" s="104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BN20"/>
    </row>
    <row r="21" spans="1:66" x14ac:dyDescent="0.25">
      <c r="A21" s="102">
        <v>44880</v>
      </c>
      <c r="B21" s="101" t="s">
        <v>36</v>
      </c>
      <c r="C21" s="101" t="s">
        <v>15</v>
      </c>
      <c r="D21" s="101" t="s">
        <v>371</v>
      </c>
      <c r="E21" s="101" t="s">
        <v>116</v>
      </c>
      <c r="F21" s="101" t="s">
        <v>117</v>
      </c>
      <c r="G21" s="101" t="s">
        <v>18</v>
      </c>
      <c r="H21" s="101" t="s">
        <v>19</v>
      </c>
      <c r="I21" s="101">
        <v>0</v>
      </c>
      <c r="J21" s="101">
        <v>39903014</v>
      </c>
      <c r="K21" s="101">
        <v>39903014</v>
      </c>
      <c r="L21" s="101">
        <v>39903014</v>
      </c>
      <c r="M21" s="101">
        <v>41.18</v>
      </c>
      <c r="N21" s="101" t="s">
        <v>135</v>
      </c>
      <c r="O21" s="101" t="s">
        <v>173</v>
      </c>
      <c r="P21" s="101">
        <v>12</v>
      </c>
      <c r="Q21" s="101">
        <v>54.5</v>
      </c>
      <c r="R21" s="101" t="s">
        <v>142</v>
      </c>
      <c r="S21" s="103" t="s">
        <v>319</v>
      </c>
      <c r="T21" s="104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BN21"/>
    </row>
    <row r="22" spans="1:66" x14ac:dyDescent="0.25">
      <c r="A22" s="102">
        <v>44880</v>
      </c>
      <c r="B22" s="101" t="s">
        <v>37</v>
      </c>
      <c r="C22" s="101" t="s">
        <v>15</v>
      </c>
      <c r="D22" s="101" t="s">
        <v>38</v>
      </c>
      <c r="E22" s="101" t="s">
        <v>42</v>
      </c>
      <c r="F22" s="101" t="s">
        <v>17</v>
      </c>
      <c r="G22" s="101" t="s">
        <v>18</v>
      </c>
      <c r="H22" s="101" t="s">
        <v>19</v>
      </c>
      <c r="I22" s="101">
        <v>0</v>
      </c>
      <c r="J22" s="101">
        <v>1075572930</v>
      </c>
      <c r="K22" s="101">
        <v>1075572930</v>
      </c>
      <c r="L22" s="101">
        <v>1075572930</v>
      </c>
      <c r="M22" s="101">
        <v>13.79</v>
      </c>
      <c r="N22" s="101" t="s">
        <v>410</v>
      </c>
      <c r="O22" s="101" t="s">
        <v>182</v>
      </c>
      <c r="P22" s="101">
        <v>8</v>
      </c>
      <c r="Q22" s="101">
        <v>11</v>
      </c>
      <c r="R22" s="101" t="s">
        <v>141</v>
      </c>
      <c r="S22" s="103" t="s">
        <v>324</v>
      </c>
      <c r="T22" s="104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BN22"/>
    </row>
    <row r="23" spans="1:66" x14ac:dyDescent="0.25">
      <c r="A23" s="102">
        <v>44880</v>
      </c>
      <c r="B23" s="101" t="s">
        <v>39</v>
      </c>
      <c r="C23" s="101" t="s">
        <v>15</v>
      </c>
      <c r="D23" s="101" t="s">
        <v>40</v>
      </c>
      <c r="E23" s="101" t="s">
        <v>21</v>
      </c>
      <c r="F23" s="101" t="s">
        <v>17</v>
      </c>
      <c r="G23" s="101" t="s">
        <v>18</v>
      </c>
      <c r="H23" s="101" t="s">
        <v>19</v>
      </c>
      <c r="I23" s="101">
        <v>561</v>
      </c>
      <c r="J23" s="101">
        <v>44156987</v>
      </c>
      <c r="K23" s="101">
        <v>44157548</v>
      </c>
      <c r="L23" s="101">
        <v>44157548</v>
      </c>
      <c r="M23" s="101">
        <v>12.9</v>
      </c>
      <c r="N23" s="101" t="s">
        <v>458</v>
      </c>
      <c r="O23" s="101" t="s">
        <v>172</v>
      </c>
      <c r="P23" s="101">
        <v>4</v>
      </c>
      <c r="Q23" s="101">
        <v>47.25</v>
      </c>
      <c r="R23" s="101" t="s">
        <v>141</v>
      </c>
      <c r="S23" s="103" t="s">
        <v>318</v>
      </c>
      <c r="T23" s="104">
        <v>2244</v>
      </c>
      <c r="U23" s="101">
        <v>0.25128125000000001</v>
      </c>
      <c r="V23" s="101">
        <v>233.75153340000003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BN23"/>
    </row>
    <row r="24" spans="1:66" x14ac:dyDescent="0.25">
      <c r="A24" s="102">
        <v>44880</v>
      </c>
      <c r="B24" s="101" t="s">
        <v>41</v>
      </c>
      <c r="C24" s="101" t="s">
        <v>15</v>
      </c>
      <c r="D24" s="101" t="s">
        <v>392</v>
      </c>
      <c r="E24" s="101" t="s">
        <v>35</v>
      </c>
      <c r="F24" s="101" t="s">
        <v>339</v>
      </c>
      <c r="G24" s="101" t="s">
        <v>18</v>
      </c>
      <c r="H24" s="101" t="s">
        <v>19</v>
      </c>
      <c r="I24" s="101">
        <v>0</v>
      </c>
      <c r="J24" s="101">
        <v>39920436</v>
      </c>
      <c r="K24" s="101">
        <v>39920436</v>
      </c>
      <c r="L24" s="101">
        <v>39920436</v>
      </c>
      <c r="M24" s="101">
        <v>16.36</v>
      </c>
      <c r="N24" s="101" t="s">
        <v>135</v>
      </c>
      <c r="O24" s="101" t="s">
        <v>393</v>
      </c>
      <c r="P24" s="101">
        <v>0</v>
      </c>
      <c r="Q24" s="101">
        <v>12.5</v>
      </c>
      <c r="R24" s="101" t="s">
        <v>142</v>
      </c>
      <c r="S24" s="103" t="s">
        <v>398</v>
      </c>
      <c r="T24" s="104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BN24"/>
    </row>
    <row r="25" spans="1:66" x14ac:dyDescent="0.25">
      <c r="A25" s="102">
        <v>44880</v>
      </c>
      <c r="B25" s="101" t="s">
        <v>43</v>
      </c>
      <c r="C25" s="101" t="s">
        <v>15</v>
      </c>
      <c r="D25" s="101" t="s">
        <v>459</v>
      </c>
      <c r="E25" s="101" t="s">
        <v>21</v>
      </c>
      <c r="F25" s="101" t="s">
        <v>17</v>
      </c>
      <c r="G25" s="101" t="s">
        <v>24</v>
      </c>
      <c r="H25" s="101" t="s">
        <v>19</v>
      </c>
      <c r="I25" s="101">
        <v>686</v>
      </c>
      <c r="J25" s="101">
        <v>42387383</v>
      </c>
      <c r="K25" s="101">
        <v>42388069</v>
      </c>
      <c r="L25" s="101">
        <v>42388069</v>
      </c>
      <c r="M25" s="101">
        <v>12.29</v>
      </c>
      <c r="N25" s="101" t="s">
        <v>460</v>
      </c>
      <c r="O25" s="101" t="s">
        <v>185</v>
      </c>
      <c r="P25" s="101">
        <v>8</v>
      </c>
      <c r="Q25" s="101">
        <v>11.25</v>
      </c>
      <c r="R25" s="101" t="s">
        <v>141</v>
      </c>
      <c r="S25" s="103" t="s">
        <v>325</v>
      </c>
      <c r="T25" s="104">
        <v>5488</v>
      </c>
      <c r="U25" s="101">
        <v>0.29274097222222217</v>
      </c>
      <c r="V25" s="101">
        <v>136.11200400000001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BN25"/>
    </row>
    <row r="26" spans="1:66" x14ac:dyDescent="0.25">
      <c r="A26" s="102">
        <v>44880</v>
      </c>
      <c r="B26" s="101" t="s">
        <v>44</v>
      </c>
      <c r="C26" s="101" t="s">
        <v>15</v>
      </c>
      <c r="D26" s="101" t="s">
        <v>376</v>
      </c>
      <c r="E26" s="101" t="s">
        <v>21</v>
      </c>
      <c r="F26" s="101" t="s">
        <v>17</v>
      </c>
      <c r="G26" s="101" t="s">
        <v>18</v>
      </c>
      <c r="H26" s="101" t="s">
        <v>19</v>
      </c>
      <c r="I26" s="101">
        <v>0</v>
      </c>
      <c r="J26" s="101">
        <v>36466905</v>
      </c>
      <c r="K26" s="101">
        <v>36466905</v>
      </c>
      <c r="L26" s="101">
        <v>36466905</v>
      </c>
      <c r="M26" s="101">
        <v>13.49</v>
      </c>
      <c r="N26" s="101" t="s">
        <v>411</v>
      </c>
      <c r="O26" s="101" t="s">
        <v>182</v>
      </c>
      <c r="P26" s="101">
        <v>8</v>
      </c>
      <c r="Q26" s="101">
        <v>11</v>
      </c>
      <c r="R26" s="101" t="s">
        <v>141</v>
      </c>
      <c r="S26" s="103" t="s">
        <v>324</v>
      </c>
      <c r="T26" s="104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BN26"/>
    </row>
    <row r="27" spans="1:66" x14ac:dyDescent="0.25">
      <c r="A27" s="102">
        <v>44880</v>
      </c>
      <c r="B27" s="101" t="s">
        <v>45</v>
      </c>
      <c r="C27" s="101" t="s">
        <v>15</v>
      </c>
      <c r="D27" s="101" t="s">
        <v>439</v>
      </c>
      <c r="E27" s="101" t="s">
        <v>135</v>
      </c>
      <c r="F27" s="101" t="s">
        <v>135</v>
      </c>
      <c r="G27" s="101" t="s">
        <v>18</v>
      </c>
      <c r="H27" s="101" t="s">
        <v>19</v>
      </c>
      <c r="I27" s="101">
        <v>0</v>
      </c>
      <c r="J27" s="101">
        <v>18825506</v>
      </c>
      <c r="K27" s="101">
        <v>18825506</v>
      </c>
      <c r="L27" s="101">
        <v>18825506</v>
      </c>
      <c r="M27" s="101">
        <v>14.55</v>
      </c>
      <c r="N27" s="101" t="s">
        <v>135</v>
      </c>
      <c r="O27" s="101" t="s">
        <v>176</v>
      </c>
      <c r="P27" s="101">
        <v>8</v>
      </c>
      <c r="Q27" s="101">
        <v>11</v>
      </c>
      <c r="R27" s="101" t="s">
        <v>142</v>
      </c>
      <c r="S27" s="103" t="s">
        <v>370</v>
      </c>
      <c r="T27" s="104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BN27"/>
    </row>
    <row r="28" spans="1:66" x14ac:dyDescent="0.25">
      <c r="A28" s="102">
        <v>44880</v>
      </c>
      <c r="B28" s="101" t="s">
        <v>46</v>
      </c>
      <c r="C28" s="101" t="s">
        <v>15</v>
      </c>
      <c r="D28" s="101" t="s">
        <v>419</v>
      </c>
      <c r="E28" s="101" t="s">
        <v>21</v>
      </c>
      <c r="F28" s="101" t="s">
        <v>17</v>
      </c>
      <c r="G28" s="101" t="s">
        <v>18</v>
      </c>
      <c r="H28" s="101" t="s">
        <v>19</v>
      </c>
      <c r="I28" s="101">
        <v>0</v>
      </c>
      <c r="J28" s="101">
        <v>43684895</v>
      </c>
      <c r="K28" s="101">
        <v>43684895</v>
      </c>
      <c r="L28" s="101">
        <v>43684895</v>
      </c>
      <c r="M28" s="101">
        <v>12.79</v>
      </c>
      <c r="N28" s="101" t="s">
        <v>408</v>
      </c>
      <c r="O28" s="101" t="s">
        <v>172</v>
      </c>
      <c r="P28" s="101">
        <v>4</v>
      </c>
      <c r="Q28" s="101">
        <v>47.25</v>
      </c>
      <c r="R28" s="101" t="s">
        <v>141</v>
      </c>
      <c r="S28" s="103" t="s">
        <v>318</v>
      </c>
      <c r="T28" s="104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BN28"/>
    </row>
    <row r="29" spans="1:66" x14ac:dyDescent="0.25">
      <c r="A29" s="102">
        <v>44880</v>
      </c>
      <c r="B29" s="101" t="s">
        <v>47</v>
      </c>
      <c r="C29" s="101" t="s">
        <v>15</v>
      </c>
      <c r="D29" s="101" t="s">
        <v>433</v>
      </c>
      <c r="E29" s="101" t="s">
        <v>135</v>
      </c>
      <c r="F29" s="101" t="s">
        <v>135</v>
      </c>
      <c r="G29" s="101" t="s">
        <v>18</v>
      </c>
      <c r="H29" s="101" t="s">
        <v>19</v>
      </c>
      <c r="I29" s="101">
        <v>0</v>
      </c>
      <c r="J29" s="101">
        <v>40253991</v>
      </c>
      <c r="K29" s="101">
        <v>40253991</v>
      </c>
      <c r="L29" s="101">
        <v>40253991</v>
      </c>
      <c r="M29" s="101">
        <v>12.55</v>
      </c>
      <c r="N29" s="101" t="s">
        <v>135</v>
      </c>
      <c r="O29" s="101" t="s">
        <v>187</v>
      </c>
      <c r="P29" s="101">
        <v>16</v>
      </c>
      <c r="Q29" s="101">
        <v>11.25</v>
      </c>
      <c r="R29" s="101" t="s">
        <v>142</v>
      </c>
      <c r="S29" s="103" t="s">
        <v>326</v>
      </c>
      <c r="T29" s="104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BN29"/>
    </row>
    <row r="30" spans="1:66" x14ac:dyDescent="0.25">
      <c r="A30" s="102">
        <v>44880</v>
      </c>
      <c r="B30" s="101" t="s">
        <v>48</v>
      </c>
      <c r="C30" s="101" t="s">
        <v>15</v>
      </c>
      <c r="D30" s="101" t="s">
        <v>343</v>
      </c>
      <c r="E30" s="101" t="s">
        <v>21</v>
      </c>
      <c r="F30" s="101" t="s">
        <v>17</v>
      </c>
      <c r="G30" s="101" t="s">
        <v>18</v>
      </c>
      <c r="H30" s="101" t="s">
        <v>19</v>
      </c>
      <c r="I30" s="101">
        <v>0</v>
      </c>
      <c r="J30" s="101">
        <v>38063815</v>
      </c>
      <c r="K30" s="101">
        <v>38063815</v>
      </c>
      <c r="L30" s="101">
        <v>38063815</v>
      </c>
      <c r="M30" s="101">
        <v>12.39</v>
      </c>
      <c r="N30" s="101" t="s">
        <v>408</v>
      </c>
      <c r="O30" s="101" t="s">
        <v>172</v>
      </c>
      <c r="P30" s="101">
        <v>4</v>
      </c>
      <c r="Q30" s="101">
        <v>0.9</v>
      </c>
      <c r="R30" s="101" t="s">
        <v>141</v>
      </c>
      <c r="S30" s="103" t="s">
        <v>318</v>
      </c>
      <c r="T30" s="104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BN30"/>
    </row>
    <row r="31" spans="1:66" x14ac:dyDescent="0.25">
      <c r="A31" s="102">
        <v>44880</v>
      </c>
      <c r="B31" s="101" t="s">
        <v>49</v>
      </c>
      <c r="C31" s="101" t="s">
        <v>15</v>
      </c>
      <c r="D31" s="101" t="s">
        <v>366</v>
      </c>
      <c r="E31" s="101" t="s">
        <v>35</v>
      </c>
      <c r="F31" s="101" t="s">
        <v>425</v>
      </c>
      <c r="G31" s="101" t="s">
        <v>18</v>
      </c>
      <c r="H31" s="101" t="s">
        <v>19</v>
      </c>
      <c r="I31" s="101">
        <v>0</v>
      </c>
      <c r="J31" s="101">
        <v>35775919</v>
      </c>
      <c r="K31" s="101">
        <v>35776040</v>
      </c>
      <c r="L31" s="101">
        <v>35776040</v>
      </c>
      <c r="M31" s="101">
        <v>14.61</v>
      </c>
      <c r="N31" s="101" t="s">
        <v>135</v>
      </c>
      <c r="O31" s="101" t="s">
        <v>176</v>
      </c>
      <c r="P31" s="101">
        <v>8</v>
      </c>
      <c r="Q31" s="101">
        <v>10.18</v>
      </c>
      <c r="R31" s="101" t="s">
        <v>142</v>
      </c>
      <c r="S31" s="103" t="s">
        <v>370</v>
      </c>
      <c r="T31" s="104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BN31"/>
    </row>
    <row r="32" spans="1:66" x14ac:dyDescent="0.25">
      <c r="A32" s="102">
        <v>44880</v>
      </c>
      <c r="B32" s="101" t="s">
        <v>50</v>
      </c>
      <c r="C32" s="101" t="s">
        <v>15</v>
      </c>
      <c r="D32" s="101" t="s">
        <v>59</v>
      </c>
      <c r="E32" s="101" t="s">
        <v>21</v>
      </c>
      <c r="F32" s="101" t="s">
        <v>22</v>
      </c>
      <c r="G32" s="101" t="s">
        <v>24</v>
      </c>
      <c r="H32" s="101" t="s">
        <v>19</v>
      </c>
      <c r="I32" s="101">
        <v>2283</v>
      </c>
      <c r="J32" s="101">
        <v>38924741</v>
      </c>
      <c r="K32" s="101">
        <v>38927024</v>
      </c>
      <c r="L32" s="101">
        <v>38927024</v>
      </c>
      <c r="M32" s="101">
        <v>12.59</v>
      </c>
      <c r="N32" s="101" t="s">
        <v>408</v>
      </c>
      <c r="O32" s="101" t="s">
        <v>172</v>
      </c>
      <c r="P32" s="101">
        <v>4</v>
      </c>
      <c r="Q32" s="101">
        <v>47.25</v>
      </c>
      <c r="R32" s="101" t="s">
        <v>141</v>
      </c>
      <c r="S32" s="103" t="s">
        <v>318</v>
      </c>
      <c r="T32" s="104">
        <v>9132</v>
      </c>
      <c r="U32" s="101">
        <v>0.99801979166666666</v>
      </c>
      <c r="V32" s="101">
        <v>951.25624019999998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BN32"/>
    </row>
    <row r="33" spans="1:66" x14ac:dyDescent="0.25">
      <c r="A33" s="102">
        <v>44880</v>
      </c>
      <c r="B33" s="101" t="s">
        <v>125</v>
      </c>
      <c r="C33" s="101" t="s">
        <v>15</v>
      </c>
      <c r="D33" s="101" t="s">
        <v>394</v>
      </c>
      <c r="E33" s="101" t="s">
        <v>35</v>
      </c>
      <c r="F33" s="101" t="s">
        <v>339</v>
      </c>
      <c r="G33" s="101" t="s">
        <v>18</v>
      </c>
      <c r="H33" s="101" t="s">
        <v>51</v>
      </c>
      <c r="I33" s="101">
        <v>0</v>
      </c>
      <c r="J33" s="101">
        <v>53394</v>
      </c>
      <c r="K33" s="101">
        <v>53394</v>
      </c>
      <c r="L33" s="101">
        <v>0</v>
      </c>
      <c r="M33" s="101">
        <v>23.57</v>
      </c>
      <c r="N33" s="101" t="s">
        <v>135</v>
      </c>
      <c r="O33" s="101" t="s">
        <v>395</v>
      </c>
      <c r="P33" s="101">
        <v>0</v>
      </c>
      <c r="Q33" s="101">
        <v>19.66</v>
      </c>
      <c r="R33" s="101" t="s">
        <v>142</v>
      </c>
      <c r="S33" s="103" t="s">
        <v>399</v>
      </c>
      <c r="T33" s="104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BN33"/>
    </row>
    <row r="34" spans="1:66" x14ac:dyDescent="0.25">
      <c r="A34" s="102">
        <v>44880</v>
      </c>
      <c r="B34" s="101" t="s">
        <v>52</v>
      </c>
      <c r="C34" s="101" t="s">
        <v>15</v>
      </c>
      <c r="D34" s="101" t="s">
        <v>53</v>
      </c>
      <c r="E34" s="101" t="s">
        <v>21</v>
      </c>
      <c r="F34" s="101" t="s">
        <v>22</v>
      </c>
      <c r="G34" s="101" t="s">
        <v>24</v>
      </c>
      <c r="H34" s="101" t="s">
        <v>19</v>
      </c>
      <c r="I34" s="101">
        <v>2230</v>
      </c>
      <c r="J34" s="101">
        <v>41594502</v>
      </c>
      <c r="K34" s="101">
        <v>41596732</v>
      </c>
      <c r="L34" s="101">
        <v>41596732</v>
      </c>
      <c r="M34" s="101">
        <v>12.89</v>
      </c>
      <c r="N34" s="101" t="s">
        <v>408</v>
      </c>
      <c r="O34" s="101" t="s">
        <v>172</v>
      </c>
      <c r="P34" s="101">
        <v>4</v>
      </c>
      <c r="Q34" s="101">
        <v>47.25</v>
      </c>
      <c r="R34" s="101" t="s">
        <v>141</v>
      </c>
      <c r="S34" s="103" t="s">
        <v>318</v>
      </c>
      <c r="T34" s="104">
        <v>8920</v>
      </c>
      <c r="U34" s="101">
        <v>0.99807986111111113</v>
      </c>
      <c r="V34" s="101">
        <v>929.17276200000015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BN34"/>
    </row>
    <row r="35" spans="1:66" x14ac:dyDescent="0.25">
      <c r="A35" s="102">
        <v>44880</v>
      </c>
      <c r="B35" s="101" t="s">
        <v>54</v>
      </c>
      <c r="C35" s="101" t="s">
        <v>15</v>
      </c>
      <c r="D35" s="101" t="s">
        <v>135</v>
      </c>
      <c r="E35" s="101" t="s">
        <v>135</v>
      </c>
      <c r="F35" s="101" t="s">
        <v>135</v>
      </c>
      <c r="G35" s="101" t="s">
        <v>18</v>
      </c>
      <c r="H35" s="101"/>
      <c r="I35" s="101">
        <v>0</v>
      </c>
      <c r="J35" s="101">
        <v>40393297</v>
      </c>
      <c r="K35" s="101">
        <v>40393297</v>
      </c>
      <c r="L35" s="101">
        <v>0</v>
      </c>
      <c r="M35" s="101">
        <v>0</v>
      </c>
      <c r="N35" s="101" t="s">
        <v>135</v>
      </c>
      <c r="O35" s="101" t="s">
        <v>135</v>
      </c>
      <c r="P35" s="101">
        <v>0</v>
      </c>
      <c r="Q35" s="101">
        <v>0</v>
      </c>
      <c r="R35" s="101"/>
      <c r="S35" s="103"/>
      <c r="T35" s="104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BN35"/>
    </row>
    <row r="36" spans="1:66" x14ac:dyDescent="0.25">
      <c r="A36" s="102">
        <v>44880</v>
      </c>
      <c r="B36" s="101" t="s">
        <v>55</v>
      </c>
      <c r="C36" s="101" t="s">
        <v>15</v>
      </c>
      <c r="D36" s="101" t="s">
        <v>401</v>
      </c>
      <c r="E36" s="101" t="s">
        <v>450</v>
      </c>
      <c r="F36" s="101" t="s">
        <v>339</v>
      </c>
      <c r="G36" s="101" t="s">
        <v>18</v>
      </c>
      <c r="H36" s="101" t="s">
        <v>19</v>
      </c>
      <c r="I36" s="101">
        <v>0</v>
      </c>
      <c r="J36" s="101">
        <v>33113127</v>
      </c>
      <c r="K36" s="101">
        <v>33113127</v>
      </c>
      <c r="L36" s="101">
        <v>33113127</v>
      </c>
      <c r="M36" s="101">
        <v>26.09</v>
      </c>
      <c r="N36" s="101" t="s">
        <v>412</v>
      </c>
      <c r="O36" s="101" t="s">
        <v>215</v>
      </c>
      <c r="P36" s="101">
        <v>8</v>
      </c>
      <c r="Q36" s="101">
        <v>11</v>
      </c>
      <c r="R36" s="101" t="s">
        <v>142</v>
      </c>
      <c r="S36" s="103" t="s">
        <v>321</v>
      </c>
      <c r="T36" s="104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BN36"/>
    </row>
    <row r="37" spans="1:66" x14ac:dyDescent="0.25">
      <c r="A37" s="102">
        <v>44880</v>
      </c>
      <c r="B37" s="101" t="s">
        <v>126</v>
      </c>
      <c r="C37" s="101" t="s">
        <v>15</v>
      </c>
      <c r="D37" s="101" t="s">
        <v>402</v>
      </c>
      <c r="E37" s="101" t="s">
        <v>35</v>
      </c>
      <c r="F37" s="101" t="s">
        <v>339</v>
      </c>
      <c r="G37" s="101" t="s">
        <v>18</v>
      </c>
      <c r="H37" s="101" t="s">
        <v>51</v>
      </c>
      <c r="I37" s="101">
        <v>0</v>
      </c>
      <c r="J37" s="101">
        <v>24109869</v>
      </c>
      <c r="K37" s="101">
        <v>24111197</v>
      </c>
      <c r="L37" s="101">
        <v>24111197</v>
      </c>
      <c r="M37" s="101">
        <v>21.65</v>
      </c>
      <c r="N37" s="101" t="s">
        <v>135</v>
      </c>
      <c r="O37" s="101" t="s">
        <v>177</v>
      </c>
      <c r="P37" s="101">
        <v>8</v>
      </c>
      <c r="Q37" s="101">
        <v>19.66</v>
      </c>
      <c r="R37" s="101" t="s">
        <v>142</v>
      </c>
      <c r="S37" s="103" t="s">
        <v>323</v>
      </c>
      <c r="T37" s="104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BN37"/>
    </row>
    <row r="38" spans="1:66" x14ac:dyDescent="0.25">
      <c r="A38" s="102">
        <v>44880</v>
      </c>
      <c r="B38" s="101" t="s">
        <v>56</v>
      </c>
      <c r="C38" s="101" t="s">
        <v>15</v>
      </c>
      <c r="D38" s="101" t="s">
        <v>438</v>
      </c>
      <c r="E38" s="101" t="s">
        <v>31</v>
      </c>
      <c r="F38" s="101" t="s">
        <v>17</v>
      </c>
      <c r="G38" s="101" t="s">
        <v>18</v>
      </c>
      <c r="H38" s="101" t="s">
        <v>19</v>
      </c>
      <c r="I38" s="101">
        <v>0</v>
      </c>
      <c r="J38" s="101">
        <v>48587668</v>
      </c>
      <c r="K38" s="101">
        <v>48587668</v>
      </c>
      <c r="L38" s="101">
        <v>48587668</v>
      </c>
      <c r="M38" s="101">
        <v>12.79</v>
      </c>
      <c r="N38" s="101" t="s">
        <v>135</v>
      </c>
      <c r="O38" s="101" t="s">
        <v>199</v>
      </c>
      <c r="P38" s="101">
        <v>4</v>
      </c>
      <c r="Q38" s="101">
        <v>54.5</v>
      </c>
      <c r="R38" s="101" t="s">
        <v>141</v>
      </c>
      <c r="S38" s="103" t="s">
        <v>331</v>
      </c>
      <c r="T38" s="104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BN38"/>
    </row>
    <row r="39" spans="1:66" x14ac:dyDescent="0.25">
      <c r="A39" s="102">
        <v>44880</v>
      </c>
      <c r="B39" s="101" t="s">
        <v>57</v>
      </c>
      <c r="C39" s="101" t="s">
        <v>15</v>
      </c>
      <c r="D39" s="101" t="s">
        <v>135</v>
      </c>
      <c r="E39" s="101" t="s">
        <v>135</v>
      </c>
      <c r="F39" s="101" t="s">
        <v>135</v>
      </c>
      <c r="G39" s="101" t="s">
        <v>18</v>
      </c>
      <c r="H39" s="101"/>
      <c r="I39" s="101">
        <v>0</v>
      </c>
      <c r="J39" s="101">
        <v>255</v>
      </c>
      <c r="K39" s="101">
        <v>255</v>
      </c>
      <c r="L39" s="101">
        <v>0</v>
      </c>
      <c r="M39" s="101">
        <v>0</v>
      </c>
      <c r="N39" s="101" t="s">
        <v>135</v>
      </c>
      <c r="O39" s="101" t="s">
        <v>135</v>
      </c>
      <c r="P39" s="101">
        <v>0</v>
      </c>
      <c r="Q39" s="101">
        <v>0</v>
      </c>
      <c r="R39" s="101"/>
      <c r="S39" s="103"/>
      <c r="T39" s="104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BN39"/>
    </row>
    <row r="40" spans="1:66" x14ac:dyDescent="0.25">
      <c r="A40" s="102">
        <v>44880</v>
      </c>
      <c r="B40" s="101" t="s">
        <v>58</v>
      </c>
      <c r="C40" s="101" t="s">
        <v>15</v>
      </c>
      <c r="D40" s="101" t="s">
        <v>344</v>
      </c>
      <c r="E40" s="101" t="s">
        <v>21</v>
      </c>
      <c r="F40" s="101" t="s">
        <v>22</v>
      </c>
      <c r="G40" s="101" t="s">
        <v>18</v>
      </c>
      <c r="H40" s="101" t="s">
        <v>19</v>
      </c>
      <c r="I40" s="101">
        <v>0</v>
      </c>
      <c r="J40" s="101">
        <v>38735821</v>
      </c>
      <c r="K40" s="101">
        <v>38735821</v>
      </c>
      <c r="L40" s="101">
        <v>38735821</v>
      </c>
      <c r="M40" s="101">
        <v>12.59</v>
      </c>
      <c r="N40" s="101" t="s">
        <v>408</v>
      </c>
      <c r="O40" s="101" t="s">
        <v>172</v>
      </c>
      <c r="P40" s="101">
        <v>4</v>
      </c>
      <c r="Q40" s="101">
        <v>47.25</v>
      </c>
      <c r="R40" s="101" t="s">
        <v>141</v>
      </c>
      <c r="S40" s="103" t="s">
        <v>318</v>
      </c>
      <c r="T40" s="104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BN40"/>
    </row>
    <row r="41" spans="1:66" x14ac:dyDescent="0.25">
      <c r="A41" s="102">
        <v>44880</v>
      </c>
      <c r="B41" s="101" t="s">
        <v>60</v>
      </c>
      <c r="C41" s="101" t="s">
        <v>15</v>
      </c>
      <c r="D41" s="101" t="s">
        <v>135</v>
      </c>
      <c r="E41" s="101" t="s">
        <v>135</v>
      </c>
      <c r="F41" s="101" t="s">
        <v>135</v>
      </c>
      <c r="G41" s="101" t="s">
        <v>18</v>
      </c>
      <c r="H41" s="101" t="s">
        <v>51</v>
      </c>
      <c r="I41" s="101">
        <v>0</v>
      </c>
      <c r="J41" s="101">
        <v>34880892</v>
      </c>
      <c r="K41" s="101">
        <v>34880892</v>
      </c>
      <c r="L41" s="101">
        <v>0</v>
      </c>
      <c r="M41" s="101">
        <v>17.23</v>
      </c>
      <c r="N41" s="101" t="s">
        <v>135</v>
      </c>
      <c r="O41" s="101" t="s">
        <v>135</v>
      </c>
      <c r="P41" s="101">
        <v>0</v>
      </c>
      <c r="Q41" s="101">
        <v>43.5</v>
      </c>
      <c r="R41" s="101"/>
      <c r="S41" s="103"/>
      <c r="T41" s="104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BN41"/>
    </row>
    <row r="42" spans="1:66" x14ac:dyDescent="0.25">
      <c r="A42" s="102">
        <v>44880</v>
      </c>
      <c r="B42" s="101" t="s">
        <v>61</v>
      </c>
      <c r="C42" s="101" t="s">
        <v>15</v>
      </c>
      <c r="D42" s="101" t="s">
        <v>417</v>
      </c>
      <c r="E42" s="101" t="s">
        <v>21</v>
      </c>
      <c r="F42" s="101" t="s">
        <v>22</v>
      </c>
      <c r="G42" s="101" t="s">
        <v>18</v>
      </c>
      <c r="H42" s="101" t="s">
        <v>19</v>
      </c>
      <c r="I42" s="101">
        <v>0</v>
      </c>
      <c r="J42" s="101">
        <v>42049001</v>
      </c>
      <c r="K42" s="101">
        <v>42049001</v>
      </c>
      <c r="L42" s="101">
        <v>42049001</v>
      </c>
      <c r="M42" s="101">
        <v>13</v>
      </c>
      <c r="N42" s="101" t="s">
        <v>135</v>
      </c>
      <c r="O42" s="101" t="s">
        <v>172</v>
      </c>
      <c r="P42" s="101">
        <v>4</v>
      </c>
      <c r="Q42" s="101">
        <v>42.5</v>
      </c>
      <c r="R42" s="101" t="s">
        <v>141</v>
      </c>
      <c r="S42" s="103" t="s">
        <v>318</v>
      </c>
      <c r="T42" s="104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BN42"/>
    </row>
    <row r="43" spans="1:66" x14ac:dyDescent="0.25">
      <c r="A43" s="102">
        <v>44880</v>
      </c>
      <c r="B43" s="101" t="s">
        <v>62</v>
      </c>
      <c r="C43" s="101" t="s">
        <v>15</v>
      </c>
      <c r="D43" s="101" t="s">
        <v>135</v>
      </c>
      <c r="E43" s="101" t="s">
        <v>135</v>
      </c>
      <c r="F43" s="101" t="s">
        <v>135</v>
      </c>
      <c r="G43" s="101" t="s">
        <v>18</v>
      </c>
      <c r="H43" s="101"/>
      <c r="I43" s="101">
        <v>0</v>
      </c>
      <c r="J43" s="101">
        <v>37393887</v>
      </c>
      <c r="K43" s="101">
        <v>37393887</v>
      </c>
      <c r="L43" s="101">
        <v>0</v>
      </c>
      <c r="M43" s="101">
        <v>38.08</v>
      </c>
      <c r="N43" s="101" t="s">
        <v>135</v>
      </c>
      <c r="O43" s="101" t="s">
        <v>135</v>
      </c>
      <c r="P43" s="101">
        <v>0</v>
      </c>
      <c r="Q43" s="101">
        <v>0</v>
      </c>
      <c r="R43" s="101"/>
      <c r="S43" s="103"/>
      <c r="T43" s="104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BN43"/>
    </row>
    <row r="44" spans="1:66" x14ac:dyDescent="0.25">
      <c r="A44" s="102">
        <v>44880</v>
      </c>
      <c r="B44" s="101" t="s">
        <v>63</v>
      </c>
      <c r="C44" s="101" t="s">
        <v>15</v>
      </c>
      <c r="D44" s="101" t="s">
        <v>16</v>
      </c>
      <c r="E44" s="101" t="s">
        <v>227</v>
      </c>
      <c r="F44" s="101" t="s">
        <v>67</v>
      </c>
      <c r="G44" s="101" t="s">
        <v>18</v>
      </c>
      <c r="H44" s="101" t="s">
        <v>19</v>
      </c>
      <c r="I44" s="101">
        <v>1464</v>
      </c>
      <c r="J44" s="101">
        <v>39711168</v>
      </c>
      <c r="K44" s="101">
        <v>39712632</v>
      </c>
      <c r="L44" s="101">
        <v>39712632</v>
      </c>
      <c r="M44" s="101">
        <v>13.2</v>
      </c>
      <c r="N44" s="101" t="s">
        <v>461</v>
      </c>
      <c r="O44" s="101" t="s">
        <v>420</v>
      </c>
      <c r="P44" s="101">
        <v>4</v>
      </c>
      <c r="Q44" s="101">
        <v>44.5</v>
      </c>
      <c r="R44" s="101" t="s">
        <v>141</v>
      </c>
      <c r="S44" s="103" t="s">
        <v>421</v>
      </c>
      <c r="T44" s="104">
        <v>5856</v>
      </c>
      <c r="U44" s="101">
        <v>0.67099999999999993</v>
      </c>
      <c r="V44" s="101">
        <v>574.50112320000005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BN44"/>
    </row>
    <row r="45" spans="1:66" x14ac:dyDescent="0.25">
      <c r="A45" s="102">
        <v>44880</v>
      </c>
      <c r="B45" s="101" t="s">
        <v>65</v>
      </c>
      <c r="C45" s="101" t="s">
        <v>15</v>
      </c>
      <c r="D45" s="101" t="s">
        <v>337</v>
      </c>
      <c r="E45" s="101" t="s">
        <v>42</v>
      </c>
      <c r="F45" s="101" t="s">
        <v>383</v>
      </c>
      <c r="G45" s="101" t="s">
        <v>18</v>
      </c>
      <c r="H45" s="101" t="s">
        <v>51</v>
      </c>
      <c r="I45" s="101">
        <v>0</v>
      </c>
      <c r="J45" s="101">
        <v>30467791</v>
      </c>
      <c r="K45" s="101">
        <v>30467791</v>
      </c>
      <c r="L45" s="101">
        <v>30467791</v>
      </c>
      <c r="M45" s="101">
        <v>14.8</v>
      </c>
      <c r="N45" s="101" t="s">
        <v>135</v>
      </c>
      <c r="O45" s="101" t="s">
        <v>195</v>
      </c>
      <c r="P45" s="101">
        <v>4</v>
      </c>
      <c r="Q45" s="101">
        <v>32</v>
      </c>
      <c r="R45" s="101" t="s">
        <v>141</v>
      </c>
      <c r="S45" s="103" t="s">
        <v>329</v>
      </c>
      <c r="T45" s="104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BN45"/>
    </row>
    <row r="46" spans="1:66" x14ac:dyDescent="0.25">
      <c r="A46" s="102">
        <v>44880</v>
      </c>
      <c r="B46" s="101" t="s">
        <v>66</v>
      </c>
      <c r="C46" s="101" t="s">
        <v>15</v>
      </c>
      <c r="D46" s="101" t="s">
        <v>440</v>
      </c>
      <c r="E46" s="101" t="s">
        <v>227</v>
      </c>
      <c r="F46" s="101" t="s">
        <v>67</v>
      </c>
      <c r="G46" s="101" t="s">
        <v>24</v>
      </c>
      <c r="H46" s="101" t="s">
        <v>19</v>
      </c>
      <c r="I46" s="101">
        <v>1929</v>
      </c>
      <c r="J46" s="101">
        <v>1150990876</v>
      </c>
      <c r="K46" s="101">
        <v>1150992805</v>
      </c>
      <c r="L46" s="101">
        <v>1150992805</v>
      </c>
      <c r="M46" s="101">
        <v>12.19</v>
      </c>
      <c r="N46" s="101" t="s">
        <v>462</v>
      </c>
      <c r="O46" s="101" t="s">
        <v>178</v>
      </c>
      <c r="P46" s="101">
        <v>4</v>
      </c>
      <c r="Q46" s="101">
        <v>44.5</v>
      </c>
      <c r="R46" s="101" t="s">
        <v>141</v>
      </c>
      <c r="S46" s="103" t="s">
        <v>441</v>
      </c>
      <c r="T46" s="104">
        <v>7716</v>
      </c>
      <c r="U46" s="101">
        <v>0.81647604166666665</v>
      </c>
      <c r="V46" s="101">
        <v>756.97586520000004</v>
      </c>
      <c r="W46" s="101">
        <v>0</v>
      </c>
      <c r="X46" s="101">
        <v>0</v>
      </c>
      <c r="Y46" s="101">
        <v>0</v>
      </c>
      <c r="Z46" s="101">
        <v>0</v>
      </c>
      <c r="AA46" s="101">
        <v>0</v>
      </c>
      <c r="AB46" s="101">
        <v>0</v>
      </c>
      <c r="BN46"/>
    </row>
    <row r="47" spans="1:66" x14ac:dyDescent="0.25">
      <c r="A47" s="102">
        <v>44880</v>
      </c>
      <c r="B47" s="101" t="s">
        <v>68</v>
      </c>
      <c r="C47" s="101" t="s">
        <v>15</v>
      </c>
      <c r="D47" s="101" t="s">
        <v>135</v>
      </c>
      <c r="E47" s="101" t="s">
        <v>135</v>
      </c>
      <c r="F47" s="101" t="s">
        <v>135</v>
      </c>
      <c r="G47" s="101" t="s">
        <v>18</v>
      </c>
      <c r="H47" s="101"/>
      <c r="I47" s="101">
        <v>0</v>
      </c>
      <c r="J47" s="101">
        <v>13</v>
      </c>
      <c r="K47" s="101">
        <v>13</v>
      </c>
      <c r="L47" s="101">
        <v>0</v>
      </c>
      <c r="M47" s="101">
        <v>0</v>
      </c>
      <c r="N47" s="101" t="s">
        <v>135</v>
      </c>
      <c r="O47" s="101" t="s">
        <v>135</v>
      </c>
      <c r="P47" s="101">
        <v>0</v>
      </c>
      <c r="Q47" s="101">
        <v>0</v>
      </c>
      <c r="R47" s="101"/>
      <c r="S47" s="103"/>
      <c r="T47" s="104">
        <v>0</v>
      </c>
      <c r="U47" s="101">
        <v>0</v>
      </c>
      <c r="V47" s="101">
        <v>0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  <c r="BN47"/>
    </row>
    <row r="48" spans="1:66" x14ac:dyDescent="0.25">
      <c r="A48" s="102">
        <v>44880</v>
      </c>
      <c r="B48" s="101" t="s">
        <v>69</v>
      </c>
      <c r="C48" s="101" t="s">
        <v>15</v>
      </c>
      <c r="D48" s="101" t="s">
        <v>437</v>
      </c>
      <c r="E48" s="101" t="s">
        <v>64</v>
      </c>
      <c r="F48" s="101" t="s">
        <v>67</v>
      </c>
      <c r="G48" s="101" t="s">
        <v>24</v>
      </c>
      <c r="H48" s="101" t="s">
        <v>19</v>
      </c>
      <c r="I48" s="101">
        <v>2171</v>
      </c>
      <c r="J48" s="101">
        <v>23297432</v>
      </c>
      <c r="K48" s="101">
        <v>23299603</v>
      </c>
      <c r="L48" s="101">
        <v>23299603</v>
      </c>
      <c r="M48" s="101">
        <v>12.8</v>
      </c>
      <c r="N48" s="101" t="s">
        <v>135</v>
      </c>
      <c r="O48" s="101" t="s">
        <v>193</v>
      </c>
      <c r="P48" s="101">
        <v>4</v>
      </c>
      <c r="Q48" s="101">
        <v>32.25</v>
      </c>
      <c r="R48" s="101" t="s">
        <v>141</v>
      </c>
      <c r="S48" s="103" t="s">
        <v>328</v>
      </c>
      <c r="T48" s="104">
        <v>8684</v>
      </c>
      <c r="U48" s="101">
        <v>0.96488888888888902</v>
      </c>
      <c r="V48" s="101">
        <v>617.41807140000003</v>
      </c>
      <c r="W48" s="101">
        <v>0</v>
      </c>
      <c r="X48" s="101">
        <v>0</v>
      </c>
      <c r="Y48" s="101">
        <v>0</v>
      </c>
      <c r="Z48" s="101">
        <v>0</v>
      </c>
      <c r="AA48" s="101">
        <v>0</v>
      </c>
      <c r="AB48" s="101">
        <v>0</v>
      </c>
      <c r="BN48"/>
    </row>
    <row r="49" spans="1:66" x14ac:dyDescent="0.25">
      <c r="A49" s="102">
        <v>44880</v>
      </c>
      <c r="B49" s="101" t="s">
        <v>70</v>
      </c>
      <c r="C49" s="101" t="s">
        <v>15</v>
      </c>
      <c r="D49" s="101" t="s">
        <v>135</v>
      </c>
      <c r="E49" s="101" t="s">
        <v>135</v>
      </c>
      <c r="F49" s="101" t="s">
        <v>135</v>
      </c>
      <c r="G49" s="101" t="s">
        <v>18</v>
      </c>
      <c r="H49" s="101" t="s">
        <v>51</v>
      </c>
      <c r="I49" s="101">
        <v>0</v>
      </c>
      <c r="J49" s="101">
        <v>22978211</v>
      </c>
      <c r="K49" s="101">
        <v>22978211</v>
      </c>
      <c r="L49" s="101">
        <v>0</v>
      </c>
      <c r="M49" s="101">
        <v>22978211</v>
      </c>
      <c r="N49" s="101" t="s">
        <v>135</v>
      </c>
      <c r="O49" s="101" t="s">
        <v>135</v>
      </c>
      <c r="P49" s="101">
        <v>0</v>
      </c>
      <c r="Q49" s="101">
        <v>0</v>
      </c>
      <c r="R49" s="101"/>
      <c r="S49" s="103"/>
      <c r="T49" s="104">
        <v>0</v>
      </c>
      <c r="U49" s="101">
        <v>0</v>
      </c>
      <c r="V49" s="101">
        <v>0</v>
      </c>
      <c r="W49" s="101">
        <v>0</v>
      </c>
      <c r="X49" s="101">
        <v>0</v>
      </c>
      <c r="Y49" s="101">
        <v>0</v>
      </c>
      <c r="Z49" s="101">
        <v>0</v>
      </c>
      <c r="AA49" s="101">
        <v>0</v>
      </c>
      <c r="AB49" s="101">
        <v>0</v>
      </c>
      <c r="BN49"/>
    </row>
    <row r="50" spans="1:66" x14ac:dyDescent="0.25">
      <c r="A50" s="102">
        <v>44880</v>
      </c>
      <c r="B50" s="101" t="s">
        <v>71</v>
      </c>
      <c r="C50" s="101" t="s">
        <v>15</v>
      </c>
      <c r="D50" s="101" t="s">
        <v>452</v>
      </c>
      <c r="E50" s="101" t="s">
        <v>21</v>
      </c>
      <c r="F50" s="101" t="s">
        <v>67</v>
      </c>
      <c r="G50" s="101" t="s">
        <v>18</v>
      </c>
      <c r="H50" s="101" t="s">
        <v>19</v>
      </c>
      <c r="I50" s="101">
        <v>0</v>
      </c>
      <c r="J50" s="101">
        <v>40433728</v>
      </c>
      <c r="K50" s="101">
        <v>40433728</v>
      </c>
      <c r="L50" s="101">
        <v>40433728</v>
      </c>
      <c r="M50" s="101">
        <v>15.49</v>
      </c>
      <c r="N50" s="101" t="s">
        <v>135</v>
      </c>
      <c r="O50" s="101" t="s">
        <v>273</v>
      </c>
      <c r="P50" s="101">
        <v>4</v>
      </c>
      <c r="Q50" s="101">
        <v>42.25</v>
      </c>
      <c r="R50" s="101" t="s">
        <v>141</v>
      </c>
      <c r="S50" s="103" t="s">
        <v>453</v>
      </c>
      <c r="T50" s="104">
        <v>0</v>
      </c>
      <c r="U50" s="101">
        <v>0</v>
      </c>
      <c r="V50" s="101">
        <v>0</v>
      </c>
      <c r="W50" s="101">
        <v>0</v>
      </c>
      <c r="X50" s="101">
        <v>0</v>
      </c>
      <c r="Y50" s="101">
        <v>0</v>
      </c>
      <c r="Z50" s="101">
        <v>0</v>
      </c>
      <c r="AA50" s="101">
        <v>0</v>
      </c>
      <c r="AB50" s="101">
        <v>0</v>
      </c>
      <c r="BN50"/>
    </row>
    <row r="51" spans="1:66" x14ac:dyDescent="0.25">
      <c r="A51" s="102">
        <v>44880</v>
      </c>
      <c r="B51" s="101" t="s">
        <v>72</v>
      </c>
      <c r="C51" s="101" t="s">
        <v>15</v>
      </c>
      <c r="D51" s="101" t="s">
        <v>135</v>
      </c>
      <c r="E51" s="101" t="s">
        <v>135</v>
      </c>
      <c r="F51" s="101" t="s">
        <v>135</v>
      </c>
      <c r="G51" s="101" t="s">
        <v>18</v>
      </c>
      <c r="H51" s="101"/>
      <c r="I51" s="101">
        <v>0</v>
      </c>
      <c r="J51" s="101">
        <v>41080666</v>
      </c>
      <c r="K51" s="101">
        <v>41080666</v>
      </c>
      <c r="L51" s="101">
        <v>0</v>
      </c>
      <c r="M51" s="101">
        <v>41.13</v>
      </c>
      <c r="N51" s="101" t="s">
        <v>135</v>
      </c>
      <c r="O51" s="101" t="s">
        <v>135</v>
      </c>
      <c r="P51" s="101">
        <v>0</v>
      </c>
      <c r="Q51" s="101">
        <v>0</v>
      </c>
      <c r="R51" s="101"/>
      <c r="S51" s="103"/>
      <c r="T51" s="104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BN51"/>
    </row>
    <row r="52" spans="1:66" x14ac:dyDescent="0.25">
      <c r="A52" s="102">
        <v>44880</v>
      </c>
      <c r="B52" s="101" t="s">
        <v>73</v>
      </c>
      <c r="C52" s="101" t="s">
        <v>15</v>
      </c>
      <c r="D52" s="101" t="s">
        <v>74</v>
      </c>
      <c r="E52" s="101" t="s">
        <v>35</v>
      </c>
      <c r="F52" s="101" t="s">
        <v>79</v>
      </c>
      <c r="G52" s="101" t="s">
        <v>18</v>
      </c>
      <c r="H52" s="101" t="s">
        <v>19</v>
      </c>
      <c r="I52" s="101">
        <v>0</v>
      </c>
      <c r="J52" s="101">
        <v>2208317</v>
      </c>
      <c r="K52" s="101">
        <v>2208317</v>
      </c>
      <c r="L52" s="101">
        <v>2208317</v>
      </c>
      <c r="M52" s="101">
        <v>13.99</v>
      </c>
      <c r="N52" s="101" t="s">
        <v>135</v>
      </c>
      <c r="O52" s="101" t="s">
        <v>198</v>
      </c>
      <c r="P52" s="101">
        <v>4</v>
      </c>
      <c r="Q52" s="101">
        <v>43.5</v>
      </c>
      <c r="R52" s="101" t="s">
        <v>141</v>
      </c>
      <c r="S52" s="103" t="s">
        <v>330</v>
      </c>
      <c r="T52" s="104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BN52"/>
    </row>
    <row r="53" spans="1:66" x14ac:dyDescent="0.25">
      <c r="A53" s="102">
        <v>44880</v>
      </c>
      <c r="B53" s="101" t="s">
        <v>75</v>
      </c>
      <c r="C53" s="101" t="s">
        <v>15</v>
      </c>
      <c r="D53" s="101" t="s">
        <v>164</v>
      </c>
      <c r="E53" s="101" t="s">
        <v>42</v>
      </c>
      <c r="F53" s="101" t="s">
        <v>363</v>
      </c>
      <c r="G53" s="101" t="s">
        <v>18</v>
      </c>
      <c r="H53" s="101" t="s">
        <v>51</v>
      </c>
      <c r="I53" s="101">
        <v>0</v>
      </c>
      <c r="J53" s="101">
        <v>19774236</v>
      </c>
      <c r="K53" s="101">
        <v>19774236</v>
      </c>
      <c r="L53" s="101">
        <v>19774236</v>
      </c>
      <c r="M53" s="101">
        <v>12.29</v>
      </c>
      <c r="N53" s="101" t="s">
        <v>135</v>
      </c>
      <c r="O53" s="101" t="s">
        <v>198</v>
      </c>
      <c r="P53" s="101">
        <v>4</v>
      </c>
      <c r="Q53" s="101">
        <v>43.5</v>
      </c>
      <c r="R53" s="101" t="s">
        <v>141</v>
      </c>
      <c r="S53" s="103" t="s">
        <v>330</v>
      </c>
      <c r="T53" s="104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BN53"/>
    </row>
    <row r="54" spans="1:66" x14ac:dyDescent="0.25">
      <c r="A54" s="102">
        <v>44880</v>
      </c>
      <c r="B54" s="101" t="s">
        <v>76</v>
      </c>
      <c r="C54" s="101" t="s">
        <v>15</v>
      </c>
      <c r="D54" s="101" t="s">
        <v>432</v>
      </c>
      <c r="E54" s="101" t="s">
        <v>35</v>
      </c>
      <c r="F54" s="101" t="s">
        <v>339</v>
      </c>
      <c r="G54" s="101" t="s">
        <v>18</v>
      </c>
      <c r="H54" s="101" t="s">
        <v>19</v>
      </c>
      <c r="I54" s="101">
        <v>0</v>
      </c>
      <c r="J54" s="101">
        <v>544894350</v>
      </c>
      <c r="K54" s="101">
        <v>544894350</v>
      </c>
      <c r="L54" s="101">
        <v>544894350</v>
      </c>
      <c r="M54" s="101">
        <v>18.809999999999999</v>
      </c>
      <c r="N54" s="101" t="s">
        <v>135</v>
      </c>
      <c r="O54" s="101" t="s">
        <v>215</v>
      </c>
      <c r="P54" s="101">
        <v>8</v>
      </c>
      <c r="Q54" s="101">
        <v>43.5</v>
      </c>
      <c r="R54" s="101" t="s">
        <v>142</v>
      </c>
      <c r="S54" s="103" t="s">
        <v>321</v>
      </c>
      <c r="T54" s="104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BN54"/>
    </row>
    <row r="55" spans="1:66" x14ac:dyDescent="0.25">
      <c r="A55" s="102">
        <v>44880</v>
      </c>
      <c r="B55" s="101" t="s">
        <v>77</v>
      </c>
      <c r="C55" s="101" t="s">
        <v>15</v>
      </c>
      <c r="D55" s="101" t="s">
        <v>135</v>
      </c>
      <c r="E55" s="101" t="s">
        <v>135</v>
      </c>
      <c r="F55" s="101" t="s">
        <v>135</v>
      </c>
      <c r="G55" s="101" t="s">
        <v>18</v>
      </c>
      <c r="H55" s="101"/>
      <c r="I55" s="101">
        <v>0</v>
      </c>
      <c r="J55" s="101">
        <v>44104056</v>
      </c>
      <c r="K55" s="101">
        <v>44104056</v>
      </c>
      <c r="L55" s="101">
        <v>0</v>
      </c>
      <c r="M55" s="101">
        <v>12.8</v>
      </c>
      <c r="N55" s="101" t="s">
        <v>135</v>
      </c>
      <c r="O55" s="101" t="s">
        <v>135</v>
      </c>
      <c r="P55" s="101">
        <v>0</v>
      </c>
      <c r="Q55" s="101">
        <v>0</v>
      </c>
      <c r="R55" s="101"/>
      <c r="S55" s="103"/>
      <c r="T55" s="104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BN55"/>
    </row>
    <row r="56" spans="1:66" x14ac:dyDescent="0.25">
      <c r="A56" s="102">
        <v>44880</v>
      </c>
      <c r="B56" s="101" t="s">
        <v>78</v>
      </c>
      <c r="C56" s="101" t="s">
        <v>15</v>
      </c>
      <c r="D56" s="101" t="s">
        <v>428</v>
      </c>
      <c r="E56" s="101" t="s">
        <v>31</v>
      </c>
      <c r="F56" s="101" t="s">
        <v>378</v>
      </c>
      <c r="G56" s="101" t="s">
        <v>18</v>
      </c>
      <c r="H56" s="101" t="s">
        <v>19</v>
      </c>
      <c r="I56" s="101">
        <v>0</v>
      </c>
      <c r="J56" s="101">
        <v>1026032292</v>
      </c>
      <c r="K56" s="101">
        <v>1026032292</v>
      </c>
      <c r="L56" s="101">
        <v>0</v>
      </c>
      <c r="M56" s="101">
        <v>12.39</v>
      </c>
      <c r="N56" s="101" t="s">
        <v>135</v>
      </c>
      <c r="O56" s="101" t="s">
        <v>199</v>
      </c>
      <c r="P56" s="101">
        <v>4</v>
      </c>
      <c r="Q56" s="101">
        <v>47</v>
      </c>
      <c r="R56" s="101" t="s">
        <v>141</v>
      </c>
      <c r="S56" s="103" t="s">
        <v>331</v>
      </c>
      <c r="T56" s="104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BN56"/>
    </row>
    <row r="57" spans="1:66" x14ac:dyDescent="0.25">
      <c r="A57" s="102">
        <v>44880</v>
      </c>
      <c r="B57" s="101" t="s">
        <v>80</v>
      </c>
      <c r="C57" s="101" t="s">
        <v>15</v>
      </c>
      <c r="D57" s="101" t="s">
        <v>159</v>
      </c>
      <c r="E57" s="101" t="s">
        <v>42</v>
      </c>
      <c r="F57" s="101" t="s">
        <v>338</v>
      </c>
      <c r="G57" s="101" t="s">
        <v>18</v>
      </c>
      <c r="H57" s="101" t="s">
        <v>51</v>
      </c>
      <c r="I57" s="101">
        <v>1912</v>
      </c>
      <c r="J57" s="101">
        <v>29671579</v>
      </c>
      <c r="K57" s="101">
        <v>29673491</v>
      </c>
      <c r="L57" s="101">
        <v>29673491</v>
      </c>
      <c r="M57" s="101">
        <v>12.6</v>
      </c>
      <c r="N57" s="101" t="s">
        <v>463</v>
      </c>
      <c r="O57" s="101" t="s">
        <v>198</v>
      </c>
      <c r="P57" s="101">
        <v>4</v>
      </c>
      <c r="Q57" s="101">
        <v>43.5</v>
      </c>
      <c r="R57" s="101" t="s">
        <v>141</v>
      </c>
      <c r="S57" s="103" t="s">
        <v>330</v>
      </c>
      <c r="T57" s="104">
        <v>7648</v>
      </c>
      <c r="U57" s="101">
        <v>0.83650000000000002</v>
      </c>
      <c r="V57" s="101">
        <v>733.44396480000012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BN57"/>
    </row>
    <row r="58" spans="1:66" x14ac:dyDescent="0.25">
      <c r="A58" s="102">
        <v>44880</v>
      </c>
      <c r="B58" s="101" t="s">
        <v>81</v>
      </c>
      <c r="C58" s="101" t="s">
        <v>15</v>
      </c>
      <c r="D58" s="101" t="s">
        <v>406</v>
      </c>
      <c r="E58" s="101" t="s">
        <v>64</v>
      </c>
      <c r="F58" s="101" t="s">
        <v>67</v>
      </c>
      <c r="G58" s="101" t="s">
        <v>18</v>
      </c>
      <c r="H58" s="101" t="s">
        <v>19</v>
      </c>
      <c r="I58" s="101">
        <v>0</v>
      </c>
      <c r="J58" s="101">
        <v>26832040</v>
      </c>
      <c r="K58" s="101">
        <v>26832040</v>
      </c>
      <c r="L58" s="101">
        <v>26832040</v>
      </c>
      <c r="M58" s="101">
        <v>13.1</v>
      </c>
      <c r="N58" s="101" t="s">
        <v>135</v>
      </c>
      <c r="O58" s="101" t="s">
        <v>201</v>
      </c>
      <c r="P58" s="101">
        <v>4</v>
      </c>
      <c r="Q58" s="101">
        <v>49.5</v>
      </c>
      <c r="R58" s="101" t="s">
        <v>141</v>
      </c>
      <c r="S58" s="103" t="s">
        <v>407</v>
      </c>
      <c r="T58" s="104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BN58"/>
    </row>
    <row r="59" spans="1:66" x14ac:dyDescent="0.25">
      <c r="A59" s="102">
        <v>44880</v>
      </c>
      <c r="B59" s="101" t="s">
        <v>82</v>
      </c>
      <c r="C59" s="101" t="s">
        <v>15</v>
      </c>
      <c r="D59" s="101" t="s">
        <v>442</v>
      </c>
      <c r="E59" s="101" t="s">
        <v>42</v>
      </c>
      <c r="F59" s="101" t="s">
        <v>384</v>
      </c>
      <c r="G59" s="101" t="s">
        <v>18</v>
      </c>
      <c r="H59" s="101" t="s">
        <v>51</v>
      </c>
      <c r="I59" s="101">
        <v>0</v>
      </c>
      <c r="J59" s="101">
        <v>34091219</v>
      </c>
      <c r="K59" s="101">
        <v>34091219</v>
      </c>
      <c r="L59" s="101">
        <v>34091219</v>
      </c>
      <c r="M59" s="101">
        <v>13.5</v>
      </c>
      <c r="N59" s="101" t="s">
        <v>135</v>
      </c>
      <c r="O59" s="101" t="s">
        <v>195</v>
      </c>
      <c r="P59" s="101">
        <v>4</v>
      </c>
      <c r="Q59" s="101">
        <v>32</v>
      </c>
      <c r="R59" s="101" t="s">
        <v>141</v>
      </c>
      <c r="S59" s="103" t="s">
        <v>329</v>
      </c>
      <c r="T59" s="104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BN59"/>
    </row>
    <row r="60" spans="1:66" x14ac:dyDescent="0.25">
      <c r="A60" s="102">
        <v>44880</v>
      </c>
      <c r="B60" s="101" t="s">
        <v>83</v>
      </c>
      <c r="C60" s="101" t="s">
        <v>15</v>
      </c>
      <c r="D60" s="101" t="s">
        <v>380</v>
      </c>
      <c r="E60" s="101" t="s">
        <v>21</v>
      </c>
      <c r="F60" s="101" t="s">
        <v>67</v>
      </c>
      <c r="G60" s="101" t="s">
        <v>18</v>
      </c>
      <c r="H60" s="101" t="s">
        <v>19</v>
      </c>
      <c r="I60" s="101">
        <v>0</v>
      </c>
      <c r="J60" s="101">
        <v>23822806</v>
      </c>
      <c r="K60" s="101">
        <v>23822806</v>
      </c>
      <c r="L60" s="101">
        <v>23822806</v>
      </c>
      <c r="M60" s="101">
        <v>14.8</v>
      </c>
      <c r="N60" s="101" t="s">
        <v>340</v>
      </c>
      <c r="O60" s="101" t="s">
        <v>203</v>
      </c>
      <c r="P60" s="101">
        <v>4</v>
      </c>
      <c r="Q60" s="101">
        <v>64.5</v>
      </c>
      <c r="R60" s="101" t="s">
        <v>141</v>
      </c>
      <c r="S60" s="103" t="s">
        <v>332</v>
      </c>
      <c r="T60" s="104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BN60"/>
    </row>
    <row r="61" spans="1:66" x14ac:dyDescent="0.25">
      <c r="A61" s="102">
        <v>44880</v>
      </c>
      <c r="B61" s="101" t="s">
        <v>84</v>
      </c>
      <c r="C61" s="101" t="s">
        <v>15</v>
      </c>
      <c r="D61" s="101" t="s">
        <v>431</v>
      </c>
      <c r="E61" s="101" t="s">
        <v>42</v>
      </c>
      <c r="F61" s="101" t="s">
        <v>363</v>
      </c>
      <c r="G61" s="101" t="s">
        <v>18</v>
      </c>
      <c r="H61" s="101" t="s">
        <v>51</v>
      </c>
      <c r="I61" s="101">
        <v>0</v>
      </c>
      <c r="J61" s="101">
        <v>21633702</v>
      </c>
      <c r="K61" s="101">
        <v>21633702</v>
      </c>
      <c r="L61" s="101">
        <v>21633702</v>
      </c>
      <c r="M61" s="101">
        <v>13.79</v>
      </c>
      <c r="N61" s="101" t="s">
        <v>135</v>
      </c>
      <c r="O61" s="101" t="s">
        <v>198</v>
      </c>
      <c r="P61" s="101">
        <v>4</v>
      </c>
      <c r="Q61" s="101">
        <v>43.5</v>
      </c>
      <c r="R61" s="101" t="s">
        <v>141</v>
      </c>
      <c r="S61" s="103" t="s">
        <v>330</v>
      </c>
      <c r="T61" s="104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BN61"/>
    </row>
    <row r="62" spans="1:66" x14ac:dyDescent="0.25">
      <c r="A62" s="102">
        <v>44880</v>
      </c>
      <c r="B62" s="101" t="s">
        <v>85</v>
      </c>
      <c r="C62" s="101" t="s">
        <v>15</v>
      </c>
      <c r="D62" s="101" t="s">
        <v>122</v>
      </c>
      <c r="E62" s="101" t="s">
        <v>21</v>
      </c>
      <c r="F62" s="101" t="s">
        <v>67</v>
      </c>
      <c r="G62" s="101" t="s">
        <v>18</v>
      </c>
      <c r="H62" s="101" t="s">
        <v>19</v>
      </c>
      <c r="I62" s="101">
        <v>759</v>
      </c>
      <c r="J62" s="101">
        <v>31012093</v>
      </c>
      <c r="K62" s="101">
        <v>31012852</v>
      </c>
      <c r="L62" s="101">
        <v>31012852</v>
      </c>
      <c r="M62" s="101">
        <v>12.59</v>
      </c>
      <c r="N62" s="101" t="s">
        <v>464</v>
      </c>
      <c r="O62" s="101" t="s">
        <v>192</v>
      </c>
      <c r="P62" s="101">
        <v>4</v>
      </c>
      <c r="Q62" s="101">
        <v>32</v>
      </c>
      <c r="R62" s="101" t="s">
        <v>141</v>
      </c>
      <c r="S62" s="103" t="s">
        <v>327</v>
      </c>
      <c r="T62" s="104">
        <v>3036</v>
      </c>
      <c r="U62" s="101">
        <v>0.33179895833333334</v>
      </c>
      <c r="V62" s="101">
        <v>214.18129920000001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BN62"/>
    </row>
    <row r="63" spans="1:66" x14ac:dyDescent="0.25">
      <c r="A63" s="102">
        <v>44880</v>
      </c>
      <c r="B63" s="101" t="s">
        <v>86</v>
      </c>
      <c r="C63" s="101" t="s">
        <v>15</v>
      </c>
      <c r="D63" s="101" t="s">
        <v>405</v>
      </c>
      <c r="E63" s="101" t="s">
        <v>42</v>
      </c>
      <c r="F63" s="101" t="s">
        <v>384</v>
      </c>
      <c r="G63" s="101" t="s">
        <v>18</v>
      </c>
      <c r="H63" s="101" t="s">
        <v>51</v>
      </c>
      <c r="I63" s="101">
        <v>0</v>
      </c>
      <c r="J63" s="101">
        <v>31134516</v>
      </c>
      <c r="K63" s="101">
        <v>31134516</v>
      </c>
      <c r="L63" s="101">
        <v>31134516</v>
      </c>
      <c r="M63" s="101">
        <v>13.6</v>
      </c>
      <c r="N63" s="101" t="s">
        <v>135</v>
      </c>
      <c r="O63" s="101" t="s">
        <v>195</v>
      </c>
      <c r="P63" s="101">
        <v>4</v>
      </c>
      <c r="Q63" s="101">
        <v>32</v>
      </c>
      <c r="R63" s="101" t="s">
        <v>141</v>
      </c>
      <c r="S63" s="103" t="s">
        <v>329</v>
      </c>
      <c r="T63" s="104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BN63"/>
    </row>
    <row r="64" spans="1:66" x14ac:dyDescent="0.25">
      <c r="A64" s="102">
        <v>44880</v>
      </c>
      <c r="B64" s="101" t="s">
        <v>87</v>
      </c>
      <c r="C64" s="101" t="s">
        <v>15</v>
      </c>
      <c r="D64" s="101" t="s">
        <v>400</v>
      </c>
      <c r="E64" s="101" t="s">
        <v>64</v>
      </c>
      <c r="F64" s="101" t="s">
        <v>67</v>
      </c>
      <c r="G64" s="101" t="s">
        <v>18</v>
      </c>
      <c r="H64" s="101" t="s">
        <v>19</v>
      </c>
      <c r="I64" s="101">
        <v>0</v>
      </c>
      <c r="J64" s="101">
        <v>31246283</v>
      </c>
      <c r="K64" s="101">
        <v>31248220</v>
      </c>
      <c r="L64" s="101">
        <v>31248220</v>
      </c>
      <c r="M64" s="101">
        <v>14.89</v>
      </c>
      <c r="N64" s="101" t="s">
        <v>340</v>
      </c>
      <c r="O64" s="101" t="s">
        <v>205</v>
      </c>
      <c r="P64" s="101">
        <v>4</v>
      </c>
      <c r="Q64" s="101">
        <v>79</v>
      </c>
      <c r="R64" s="101" t="s">
        <v>141</v>
      </c>
      <c r="S64" s="103" t="s">
        <v>333</v>
      </c>
      <c r="T64" s="104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BN64"/>
    </row>
    <row r="65" spans="1:66" x14ac:dyDescent="0.25">
      <c r="A65" s="102">
        <v>44880</v>
      </c>
      <c r="B65" s="101" t="s">
        <v>88</v>
      </c>
      <c r="C65" s="101" t="s">
        <v>15</v>
      </c>
      <c r="D65" s="101" t="s">
        <v>418</v>
      </c>
      <c r="E65" s="101" t="s">
        <v>42</v>
      </c>
      <c r="F65" s="101" t="s">
        <v>384</v>
      </c>
      <c r="G65" s="101" t="s">
        <v>24</v>
      </c>
      <c r="H65" s="101" t="s">
        <v>51</v>
      </c>
      <c r="I65" s="101">
        <v>1937</v>
      </c>
      <c r="J65" s="101">
        <v>31246283</v>
      </c>
      <c r="K65" s="101">
        <v>31248220</v>
      </c>
      <c r="L65" s="101">
        <v>31248220</v>
      </c>
      <c r="M65" s="101">
        <v>14.89</v>
      </c>
      <c r="N65" s="101" t="s">
        <v>135</v>
      </c>
      <c r="O65" s="101" t="s">
        <v>198</v>
      </c>
      <c r="P65" s="101">
        <v>4</v>
      </c>
      <c r="Q65" s="101">
        <v>43.5</v>
      </c>
      <c r="R65" s="101" t="s">
        <v>141</v>
      </c>
      <c r="S65" s="103" t="s">
        <v>330</v>
      </c>
      <c r="T65" s="104">
        <v>7748</v>
      </c>
      <c r="U65" s="101">
        <v>1.0014559027777779</v>
      </c>
      <c r="V65" s="101">
        <v>743.03397480000012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BN65"/>
    </row>
    <row r="66" spans="1:66" x14ac:dyDescent="0.25">
      <c r="A66" s="102">
        <v>44880</v>
      </c>
      <c r="B66" s="101" t="s">
        <v>89</v>
      </c>
      <c r="C66" s="101" t="s">
        <v>15</v>
      </c>
      <c r="D66" s="101" t="s">
        <v>342</v>
      </c>
      <c r="E66" s="101" t="s">
        <v>42</v>
      </c>
      <c r="F66" s="101" t="s">
        <v>413</v>
      </c>
      <c r="G66" s="101" t="s">
        <v>18</v>
      </c>
      <c r="H66" s="101" t="s">
        <v>19</v>
      </c>
      <c r="I66" s="101">
        <v>0</v>
      </c>
      <c r="J66" s="101">
        <v>27482312</v>
      </c>
      <c r="K66" s="101">
        <v>27482312</v>
      </c>
      <c r="L66" s="101">
        <v>27482312</v>
      </c>
      <c r="M66" s="101">
        <v>13.49</v>
      </c>
      <c r="N66" s="101" t="s">
        <v>135</v>
      </c>
      <c r="O66" s="101" t="s">
        <v>198</v>
      </c>
      <c r="P66" s="101">
        <v>4</v>
      </c>
      <c r="Q66" s="101">
        <v>43.5</v>
      </c>
      <c r="R66" s="101" t="s">
        <v>141</v>
      </c>
      <c r="S66" s="103" t="s">
        <v>330</v>
      </c>
      <c r="T66" s="104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BN66"/>
    </row>
    <row r="67" spans="1:66" x14ac:dyDescent="0.25">
      <c r="A67" s="102">
        <v>44880</v>
      </c>
      <c r="B67" s="101" t="s">
        <v>90</v>
      </c>
      <c r="C67" s="101" t="s">
        <v>15</v>
      </c>
      <c r="D67" s="101" t="s">
        <v>361</v>
      </c>
      <c r="E67" s="101" t="s">
        <v>42</v>
      </c>
      <c r="F67" s="101" t="s">
        <v>363</v>
      </c>
      <c r="G67" s="101" t="s">
        <v>18</v>
      </c>
      <c r="H67" s="101" t="s">
        <v>51</v>
      </c>
      <c r="I67" s="101">
        <v>0</v>
      </c>
      <c r="J67" s="101">
        <v>3583106</v>
      </c>
      <c r="K67" s="101">
        <v>3583106</v>
      </c>
      <c r="L67" s="101">
        <v>3583106</v>
      </c>
      <c r="M67" s="101">
        <v>13.5</v>
      </c>
      <c r="N67" s="101" t="s">
        <v>422</v>
      </c>
      <c r="O67" s="101" t="s">
        <v>198</v>
      </c>
      <c r="P67" s="101">
        <v>4</v>
      </c>
      <c r="Q67" s="101">
        <v>43.5</v>
      </c>
      <c r="R67" s="101" t="s">
        <v>141</v>
      </c>
      <c r="S67" s="103" t="s">
        <v>330</v>
      </c>
      <c r="T67" s="104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BN67"/>
    </row>
    <row r="68" spans="1:66" x14ac:dyDescent="0.25">
      <c r="A68" s="102">
        <v>44880</v>
      </c>
      <c r="B68" s="101" t="s">
        <v>91</v>
      </c>
      <c r="C68" s="101" t="s">
        <v>15</v>
      </c>
      <c r="D68" s="101" t="s">
        <v>434</v>
      </c>
      <c r="E68" s="101" t="s">
        <v>42</v>
      </c>
      <c r="F68" s="101" t="s">
        <v>378</v>
      </c>
      <c r="G68" s="101" t="s">
        <v>18</v>
      </c>
      <c r="H68" s="101" t="s">
        <v>19</v>
      </c>
      <c r="I68" s="101">
        <v>0</v>
      </c>
      <c r="J68" s="101">
        <v>557093316</v>
      </c>
      <c r="K68" s="101">
        <v>557093316</v>
      </c>
      <c r="L68" s="101">
        <v>557093316</v>
      </c>
      <c r="M68" s="101">
        <v>13.4</v>
      </c>
      <c r="N68" s="101" t="s">
        <v>135</v>
      </c>
      <c r="O68" s="101" t="s">
        <v>281</v>
      </c>
      <c r="P68" s="101">
        <v>4</v>
      </c>
      <c r="Q68" s="101">
        <v>56</v>
      </c>
      <c r="R68" s="101" t="s">
        <v>141</v>
      </c>
      <c r="S68" s="103" t="s">
        <v>435</v>
      </c>
      <c r="T68" s="104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BN68"/>
    </row>
    <row r="69" spans="1:66" x14ac:dyDescent="0.25">
      <c r="A69" s="102">
        <v>44880</v>
      </c>
      <c r="B69" s="101" t="s">
        <v>92</v>
      </c>
      <c r="C69" s="101" t="s">
        <v>15</v>
      </c>
      <c r="D69" s="101" t="s">
        <v>427</v>
      </c>
      <c r="E69" s="101" t="s">
        <v>42</v>
      </c>
      <c r="F69" s="101" t="s">
        <v>363</v>
      </c>
      <c r="G69" s="101" t="s">
        <v>18</v>
      </c>
      <c r="H69" s="101" t="s">
        <v>51</v>
      </c>
      <c r="I69" s="101">
        <v>0</v>
      </c>
      <c r="J69" s="101">
        <v>30829548</v>
      </c>
      <c r="K69" s="101">
        <v>30829548</v>
      </c>
      <c r="L69" s="101">
        <v>0</v>
      </c>
      <c r="M69" s="101">
        <v>12.89</v>
      </c>
      <c r="N69" s="101" t="s">
        <v>135</v>
      </c>
      <c r="O69" s="101" t="s">
        <v>198</v>
      </c>
      <c r="P69" s="101">
        <v>4</v>
      </c>
      <c r="Q69" s="101">
        <v>43.5</v>
      </c>
      <c r="R69" s="101" t="s">
        <v>141</v>
      </c>
      <c r="S69" s="103" t="s">
        <v>330</v>
      </c>
      <c r="T69" s="104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BN69"/>
    </row>
    <row r="70" spans="1:66" x14ac:dyDescent="0.25">
      <c r="A70" s="102">
        <v>44880</v>
      </c>
      <c r="B70" s="101" t="s">
        <v>93</v>
      </c>
      <c r="C70" s="101" t="s">
        <v>15</v>
      </c>
      <c r="D70" s="101" t="s">
        <v>403</v>
      </c>
      <c r="E70" s="101" t="s">
        <v>35</v>
      </c>
      <c r="F70" s="101" t="s">
        <v>79</v>
      </c>
      <c r="G70" s="101" t="s">
        <v>18</v>
      </c>
      <c r="H70" s="101" t="s">
        <v>19</v>
      </c>
      <c r="I70" s="101">
        <v>0</v>
      </c>
      <c r="J70" s="101">
        <v>29066430</v>
      </c>
      <c r="K70" s="101">
        <v>29066430</v>
      </c>
      <c r="L70" s="101">
        <v>29066430</v>
      </c>
      <c r="M70" s="101">
        <v>12</v>
      </c>
      <c r="N70" s="101" t="s">
        <v>135</v>
      </c>
      <c r="O70" s="101" t="s">
        <v>198</v>
      </c>
      <c r="P70" s="101">
        <v>4</v>
      </c>
      <c r="Q70" s="101">
        <v>43.5</v>
      </c>
      <c r="R70" s="101" t="s">
        <v>141</v>
      </c>
      <c r="S70" s="103" t="s">
        <v>330</v>
      </c>
      <c r="T70" s="104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BN70"/>
    </row>
    <row r="71" spans="1:66" x14ac:dyDescent="0.25">
      <c r="A71" s="102">
        <v>44880</v>
      </c>
      <c r="B71" s="101" t="s">
        <v>94</v>
      </c>
      <c r="C71" s="101" t="s">
        <v>15</v>
      </c>
      <c r="D71" s="101" t="s">
        <v>95</v>
      </c>
      <c r="E71" s="101" t="s">
        <v>42</v>
      </c>
      <c r="F71" s="101" t="s">
        <v>413</v>
      </c>
      <c r="G71" s="101" t="s">
        <v>18</v>
      </c>
      <c r="H71" s="101" t="s">
        <v>51</v>
      </c>
      <c r="I71" s="101">
        <v>0</v>
      </c>
      <c r="J71" s="101">
        <v>33961612</v>
      </c>
      <c r="K71" s="101">
        <v>33961612</v>
      </c>
      <c r="L71" s="101">
        <v>33961612</v>
      </c>
      <c r="M71" s="101">
        <v>14.89</v>
      </c>
      <c r="N71" s="101" t="s">
        <v>135</v>
      </c>
      <c r="O71" s="101" t="s">
        <v>198</v>
      </c>
      <c r="P71" s="101">
        <v>4</v>
      </c>
      <c r="Q71" s="101">
        <v>43.5</v>
      </c>
      <c r="R71" s="101" t="s">
        <v>141</v>
      </c>
      <c r="S71" s="103" t="s">
        <v>330</v>
      </c>
      <c r="T71" s="104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BN71"/>
    </row>
    <row r="72" spans="1:66" x14ac:dyDescent="0.25">
      <c r="A72" s="102">
        <v>44880</v>
      </c>
      <c r="B72" s="101" t="s">
        <v>96</v>
      </c>
      <c r="C72" s="101" t="s">
        <v>15</v>
      </c>
      <c r="D72" s="101" t="s">
        <v>362</v>
      </c>
      <c r="E72" s="101" t="s">
        <v>21</v>
      </c>
      <c r="F72" s="101" t="s">
        <v>67</v>
      </c>
      <c r="G72" s="101" t="s">
        <v>18</v>
      </c>
      <c r="H72" s="101" t="s">
        <v>19</v>
      </c>
      <c r="I72" s="101">
        <v>0</v>
      </c>
      <c r="J72" s="101">
        <v>12621047</v>
      </c>
      <c r="K72" s="101">
        <v>12621047</v>
      </c>
      <c r="L72" s="101">
        <v>12621047</v>
      </c>
      <c r="M72" s="101">
        <v>13.59</v>
      </c>
      <c r="N72" s="101" t="s">
        <v>414</v>
      </c>
      <c r="O72" s="101" t="s">
        <v>207</v>
      </c>
      <c r="P72" s="101">
        <v>4</v>
      </c>
      <c r="Q72" s="101">
        <v>50.5</v>
      </c>
      <c r="R72" s="101" t="s">
        <v>141</v>
      </c>
      <c r="S72" s="103" t="s">
        <v>334</v>
      </c>
      <c r="T72" s="104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BN72"/>
    </row>
    <row r="73" spans="1:66" x14ac:dyDescent="0.25">
      <c r="A73" s="102">
        <v>44880</v>
      </c>
      <c r="B73" s="101" t="s">
        <v>97</v>
      </c>
      <c r="C73" s="101" t="s">
        <v>15</v>
      </c>
      <c r="D73" s="101" t="s">
        <v>135</v>
      </c>
      <c r="E73" s="101" t="s">
        <v>135</v>
      </c>
      <c r="F73" s="101" t="s">
        <v>135</v>
      </c>
      <c r="G73" s="101" t="s">
        <v>18</v>
      </c>
      <c r="H73" s="101"/>
      <c r="I73" s="101">
        <v>0</v>
      </c>
      <c r="J73" s="101">
        <v>12621047</v>
      </c>
      <c r="K73" s="101">
        <v>12621047</v>
      </c>
      <c r="L73" s="101">
        <v>0</v>
      </c>
      <c r="M73" s="101">
        <v>17.23</v>
      </c>
      <c r="N73" s="101" t="s">
        <v>135</v>
      </c>
      <c r="O73" s="101" t="s">
        <v>135</v>
      </c>
      <c r="P73" s="101">
        <v>0</v>
      </c>
      <c r="Q73" s="101">
        <v>0</v>
      </c>
      <c r="R73" s="101"/>
      <c r="S73" s="103"/>
      <c r="T73" s="104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BN73"/>
    </row>
    <row r="74" spans="1:66" x14ac:dyDescent="0.25">
      <c r="A74" s="102">
        <v>44880</v>
      </c>
      <c r="B74" s="101" t="s">
        <v>98</v>
      </c>
      <c r="C74" s="101" t="s">
        <v>15</v>
      </c>
      <c r="D74" s="101" t="s">
        <v>381</v>
      </c>
      <c r="E74" s="101" t="s">
        <v>21</v>
      </c>
      <c r="F74" s="101" t="s">
        <v>378</v>
      </c>
      <c r="G74" s="101" t="s">
        <v>18</v>
      </c>
      <c r="H74" s="101" t="s">
        <v>19</v>
      </c>
      <c r="I74" s="101">
        <v>0</v>
      </c>
      <c r="J74" s="101">
        <v>37393887</v>
      </c>
      <c r="K74" s="101">
        <v>37393887</v>
      </c>
      <c r="L74" s="101">
        <v>0</v>
      </c>
      <c r="M74" s="101">
        <v>12.3</v>
      </c>
      <c r="N74" s="101" t="s">
        <v>340</v>
      </c>
      <c r="O74" s="101" t="s">
        <v>256</v>
      </c>
      <c r="P74" s="101">
        <v>4</v>
      </c>
      <c r="Q74" s="101">
        <v>43</v>
      </c>
      <c r="R74" s="101" t="s">
        <v>141</v>
      </c>
      <c r="S74" s="103" t="s">
        <v>382</v>
      </c>
      <c r="T74" s="104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BN74"/>
    </row>
    <row r="75" spans="1:66" x14ac:dyDescent="0.25">
      <c r="A75" s="102">
        <v>44880</v>
      </c>
      <c r="B75" s="101" t="s">
        <v>123</v>
      </c>
      <c r="C75" s="101" t="s">
        <v>15</v>
      </c>
      <c r="D75" s="101" t="s">
        <v>135</v>
      </c>
      <c r="E75" s="101" t="s">
        <v>135</v>
      </c>
      <c r="F75" s="101" t="s">
        <v>135</v>
      </c>
      <c r="G75" s="101" t="s">
        <v>18</v>
      </c>
      <c r="H75" s="101"/>
      <c r="I75" s="101">
        <v>0</v>
      </c>
      <c r="J75" s="101">
        <v>37393887</v>
      </c>
      <c r="K75" s="101">
        <v>37393887</v>
      </c>
      <c r="L75" s="101">
        <v>0</v>
      </c>
      <c r="M75" s="101">
        <v>0</v>
      </c>
      <c r="N75" s="101" t="s">
        <v>135</v>
      </c>
      <c r="O75" s="101" t="s">
        <v>135</v>
      </c>
      <c r="P75" s="101">
        <v>0</v>
      </c>
      <c r="Q75" s="101">
        <v>0</v>
      </c>
      <c r="R75" s="101"/>
      <c r="S75" s="103"/>
      <c r="T75" s="104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BN75"/>
    </row>
    <row r="76" spans="1:66" x14ac:dyDescent="0.25">
      <c r="A76" s="102">
        <v>44880</v>
      </c>
      <c r="B76" s="101" t="s">
        <v>99</v>
      </c>
      <c r="C76" s="101" t="s">
        <v>15</v>
      </c>
      <c r="D76" s="101" t="s">
        <v>374</v>
      </c>
      <c r="E76" s="101" t="s">
        <v>42</v>
      </c>
      <c r="F76" s="101" t="s">
        <v>413</v>
      </c>
      <c r="G76" s="101" t="s">
        <v>18</v>
      </c>
      <c r="H76" s="101" t="s">
        <v>19</v>
      </c>
      <c r="I76" s="101">
        <v>0</v>
      </c>
      <c r="J76" s="101">
        <v>537975432</v>
      </c>
      <c r="K76" s="101">
        <v>537975432</v>
      </c>
      <c r="L76" s="101">
        <v>0</v>
      </c>
      <c r="M76" s="101">
        <v>38.36</v>
      </c>
      <c r="N76" s="101" t="s">
        <v>135</v>
      </c>
      <c r="O76" s="101" t="s">
        <v>195</v>
      </c>
      <c r="P76" s="101">
        <v>4</v>
      </c>
      <c r="Q76" s="101">
        <v>32</v>
      </c>
      <c r="R76" s="101" t="s">
        <v>141</v>
      </c>
      <c r="S76" s="103" t="s">
        <v>329</v>
      </c>
      <c r="T76" s="104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BN76"/>
    </row>
    <row r="77" spans="1:66" x14ac:dyDescent="0.25">
      <c r="A77" s="102">
        <v>44880</v>
      </c>
      <c r="B77" s="101" t="s">
        <v>100</v>
      </c>
      <c r="C77" s="101" t="s">
        <v>15</v>
      </c>
      <c r="D77" s="101" t="s">
        <v>423</v>
      </c>
      <c r="E77" s="101" t="s">
        <v>21</v>
      </c>
      <c r="F77" s="101" t="s">
        <v>425</v>
      </c>
      <c r="G77" s="101" t="s">
        <v>18</v>
      </c>
      <c r="H77" s="101" t="s">
        <v>19</v>
      </c>
      <c r="I77" s="101">
        <v>0</v>
      </c>
      <c r="J77" s="101">
        <v>29420905</v>
      </c>
      <c r="K77" s="101">
        <v>29420905</v>
      </c>
      <c r="L77" s="101">
        <v>29420905</v>
      </c>
      <c r="M77" s="101">
        <v>12.89</v>
      </c>
      <c r="N77" s="101" t="s">
        <v>415</v>
      </c>
      <c r="O77" s="101" t="s">
        <v>424</v>
      </c>
      <c r="P77" s="101">
        <v>8</v>
      </c>
      <c r="Q77" s="101">
        <v>0.36</v>
      </c>
      <c r="R77" s="101" t="s">
        <v>142</v>
      </c>
      <c r="S77" s="103" t="s">
        <v>426</v>
      </c>
      <c r="T77" s="104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BN77"/>
    </row>
    <row r="78" spans="1:66" x14ac:dyDescent="0.25">
      <c r="A78" s="102">
        <v>44880</v>
      </c>
      <c r="B78" s="101" t="s">
        <v>101</v>
      </c>
      <c r="C78" s="101" t="s">
        <v>15</v>
      </c>
      <c r="D78" s="101" t="s">
        <v>102</v>
      </c>
      <c r="E78" s="101" t="s">
        <v>21</v>
      </c>
      <c r="F78" s="101" t="s">
        <v>79</v>
      </c>
      <c r="G78" s="101" t="s">
        <v>18</v>
      </c>
      <c r="H78" s="101" t="s">
        <v>19</v>
      </c>
      <c r="I78" s="101">
        <v>0</v>
      </c>
      <c r="J78" s="101">
        <v>42063329</v>
      </c>
      <c r="K78" s="101">
        <v>42064630</v>
      </c>
      <c r="L78" s="101">
        <v>0</v>
      </c>
      <c r="M78" s="101">
        <v>41.74</v>
      </c>
      <c r="N78" s="101" t="s">
        <v>416</v>
      </c>
      <c r="O78" s="101" t="s">
        <v>212</v>
      </c>
      <c r="P78" s="101">
        <v>32</v>
      </c>
      <c r="Q78" s="101">
        <v>1.1499999999999999</v>
      </c>
      <c r="R78" s="101" t="s">
        <v>141</v>
      </c>
      <c r="S78" s="103" t="s">
        <v>335</v>
      </c>
      <c r="T78" s="104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BN78"/>
    </row>
    <row r="79" spans="1:66" x14ac:dyDescent="0.25">
      <c r="A79" s="102">
        <v>44880</v>
      </c>
      <c r="B79" s="101" t="s">
        <v>103</v>
      </c>
      <c r="C79" s="101" t="s">
        <v>15</v>
      </c>
      <c r="D79" s="101" t="s">
        <v>104</v>
      </c>
      <c r="E79" s="101" t="s">
        <v>387</v>
      </c>
      <c r="F79" s="101" t="s">
        <v>105</v>
      </c>
      <c r="G79" s="101" t="s">
        <v>18</v>
      </c>
      <c r="H79" s="101" t="s">
        <v>19</v>
      </c>
      <c r="I79" s="101">
        <v>0</v>
      </c>
      <c r="J79" s="101">
        <v>7372378</v>
      </c>
      <c r="K79" s="101">
        <v>7372482</v>
      </c>
      <c r="L79" s="101">
        <v>7372482</v>
      </c>
      <c r="M79" s="101">
        <v>16.3</v>
      </c>
      <c r="N79" s="101" t="s">
        <v>135</v>
      </c>
      <c r="O79" s="101" t="s">
        <v>213</v>
      </c>
      <c r="P79" s="101">
        <v>8</v>
      </c>
      <c r="Q79" s="101">
        <v>4.5599999999999996</v>
      </c>
      <c r="R79" s="101" t="s">
        <v>141</v>
      </c>
      <c r="S79" s="103" t="s">
        <v>336</v>
      </c>
      <c r="T79" s="104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BN79"/>
    </row>
    <row r="80" spans="1:66" x14ac:dyDescent="0.25">
      <c r="BN80"/>
    </row>
    <row r="81" spans="66:66" x14ac:dyDescent="0.25">
      <c r="BN81"/>
    </row>
    <row r="82" spans="66:66" x14ac:dyDescent="0.25">
      <c r="BN82"/>
    </row>
    <row r="83" spans="66:66" x14ac:dyDescent="0.25">
      <c r="BN83"/>
    </row>
    <row r="84" spans="66:66" x14ac:dyDescent="0.25">
      <c r="BN84"/>
    </row>
    <row r="85" spans="66:66" x14ac:dyDescent="0.25">
      <c r="BN85"/>
    </row>
    <row r="86" spans="66:66" x14ac:dyDescent="0.25">
      <c r="BN86"/>
    </row>
    <row r="87" spans="66:66" x14ac:dyDescent="0.25">
      <c r="BN87"/>
    </row>
    <row r="88" spans="66:66" x14ac:dyDescent="0.25">
      <c r="BN88"/>
    </row>
    <row r="89" spans="66:66" x14ac:dyDescent="0.25">
      <c r="BN89"/>
    </row>
    <row r="90" spans="66:66" x14ac:dyDescent="0.25">
      <c r="BN90"/>
    </row>
    <row r="91" spans="66:66" x14ac:dyDescent="0.25">
      <c r="BN91"/>
    </row>
    <row r="92" spans="66:66" x14ac:dyDescent="0.25">
      <c r="BN92"/>
    </row>
    <row r="93" spans="66:66" x14ac:dyDescent="0.25">
      <c r="BN93"/>
    </row>
    <row r="94" spans="66:66" x14ac:dyDescent="0.25">
      <c r="BN94"/>
    </row>
    <row r="95" spans="66:66" x14ac:dyDescent="0.25">
      <c r="BN95"/>
    </row>
    <row r="96" spans="66:66" x14ac:dyDescent="0.25">
      <c r="BN96"/>
    </row>
    <row r="97" spans="66:66" x14ac:dyDescent="0.25">
      <c r="BN97"/>
    </row>
    <row r="98" spans="66:66" x14ac:dyDescent="0.25">
      <c r="BN98"/>
    </row>
    <row r="99" spans="66:66" x14ac:dyDescent="0.25">
      <c r="BN99"/>
    </row>
    <row r="100" spans="66:66" x14ac:dyDescent="0.25">
      <c r="BN100"/>
    </row>
    <row r="101" spans="66:66" x14ac:dyDescent="0.25">
      <c r="BN101"/>
    </row>
    <row r="102" spans="66:66" x14ac:dyDescent="0.25">
      <c r="BN102"/>
    </row>
    <row r="103" spans="66:66" x14ac:dyDescent="0.25">
      <c r="BN103"/>
    </row>
    <row r="104" spans="66:66" x14ac:dyDescent="0.25">
      <c r="BN104"/>
    </row>
    <row r="105" spans="66:66" x14ac:dyDescent="0.25">
      <c r="BN105"/>
    </row>
    <row r="106" spans="66:66" x14ac:dyDescent="0.25">
      <c r="BN106"/>
    </row>
    <row r="107" spans="66:66" x14ac:dyDescent="0.25">
      <c r="BN107"/>
    </row>
    <row r="108" spans="66:66" x14ac:dyDescent="0.25">
      <c r="BN108"/>
    </row>
    <row r="109" spans="66:66" x14ac:dyDescent="0.25">
      <c r="BN109"/>
    </row>
    <row r="110" spans="66:66" x14ac:dyDescent="0.25">
      <c r="BN110"/>
    </row>
    <row r="111" spans="66:66" x14ac:dyDescent="0.25">
      <c r="BN111"/>
    </row>
    <row r="112" spans="66:66" x14ac:dyDescent="0.25">
      <c r="BN112"/>
    </row>
    <row r="113" spans="66:66" x14ac:dyDescent="0.25">
      <c r="BN113"/>
    </row>
    <row r="114" spans="66:66" x14ac:dyDescent="0.25">
      <c r="BN114"/>
    </row>
    <row r="115" spans="66:66" x14ac:dyDescent="0.25">
      <c r="BN115"/>
    </row>
    <row r="116" spans="66:66" x14ac:dyDescent="0.25">
      <c r="BN116"/>
    </row>
    <row r="117" spans="66:66" x14ac:dyDescent="0.25">
      <c r="BN117"/>
    </row>
    <row r="118" spans="66:66" x14ac:dyDescent="0.25">
      <c r="BN118"/>
    </row>
    <row r="119" spans="66:66" x14ac:dyDescent="0.25">
      <c r="BN119"/>
    </row>
    <row r="120" spans="66:66" x14ac:dyDescent="0.25">
      <c r="BN120"/>
    </row>
    <row r="121" spans="66:66" x14ac:dyDescent="0.25">
      <c r="BN121"/>
    </row>
    <row r="122" spans="66:66" x14ac:dyDescent="0.25">
      <c r="BN122"/>
    </row>
    <row r="123" spans="66:66" x14ac:dyDescent="0.25">
      <c r="BN123"/>
    </row>
    <row r="124" spans="66:66" x14ac:dyDescent="0.25">
      <c r="BN124"/>
    </row>
    <row r="125" spans="66:66" x14ac:dyDescent="0.25">
      <c r="BN125"/>
    </row>
    <row r="126" spans="66:66" x14ac:dyDescent="0.25">
      <c r="BN126"/>
    </row>
    <row r="127" spans="66:66" x14ac:dyDescent="0.25">
      <c r="BN127"/>
    </row>
    <row r="128" spans="66:66" x14ac:dyDescent="0.25">
      <c r="BN128"/>
    </row>
    <row r="129" spans="66:66" x14ac:dyDescent="0.25">
      <c r="BN129"/>
    </row>
    <row r="130" spans="66:66" x14ac:dyDescent="0.25">
      <c r="BN130"/>
    </row>
    <row r="131" spans="66:66" x14ac:dyDescent="0.25">
      <c r="BN131"/>
    </row>
    <row r="132" spans="66:66" x14ac:dyDescent="0.25">
      <c r="BN132"/>
    </row>
    <row r="133" spans="66:66" x14ac:dyDescent="0.25">
      <c r="BN133"/>
    </row>
    <row r="134" spans="66:66" x14ac:dyDescent="0.25">
      <c r="BN134"/>
    </row>
    <row r="135" spans="66:66" x14ac:dyDescent="0.25">
      <c r="BN135"/>
    </row>
    <row r="136" spans="66:66" x14ac:dyDescent="0.25">
      <c r="BN136"/>
    </row>
    <row r="137" spans="66:66" x14ac:dyDescent="0.25">
      <c r="BN137"/>
    </row>
    <row r="138" spans="66:66" x14ac:dyDescent="0.25">
      <c r="BN138"/>
    </row>
    <row r="139" spans="66:66" x14ac:dyDescent="0.25">
      <c r="BN139"/>
    </row>
    <row r="140" spans="66:66" x14ac:dyDescent="0.25">
      <c r="BN140"/>
    </row>
    <row r="141" spans="66:66" x14ac:dyDescent="0.25">
      <c r="BN141"/>
    </row>
    <row r="142" spans="66:66" x14ac:dyDescent="0.25">
      <c r="BN142"/>
    </row>
    <row r="143" spans="66:66" x14ac:dyDescent="0.25">
      <c r="BN143"/>
    </row>
    <row r="144" spans="66:66" x14ac:dyDescent="0.25">
      <c r="BN144"/>
    </row>
    <row r="145" spans="66:66" x14ac:dyDescent="0.25">
      <c r="BN145"/>
    </row>
    <row r="146" spans="66:66" x14ac:dyDescent="0.25">
      <c r="BN146"/>
    </row>
    <row r="147" spans="66:66" x14ac:dyDescent="0.25">
      <c r="BN147"/>
    </row>
    <row r="148" spans="66:66" x14ac:dyDescent="0.25">
      <c r="BN148"/>
    </row>
    <row r="149" spans="66:66" x14ac:dyDescent="0.25">
      <c r="BN149"/>
    </row>
    <row r="150" spans="66:66" x14ac:dyDescent="0.25">
      <c r="BN150"/>
    </row>
    <row r="151" spans="66:66" x14ac:dyDescent="0.25">
      <c r="BN151"/>
    </row>
    <row r="152" spans="66:66" x14ac:dyDescent="0.25">
      <c r="BN152"/>
    </row>
    <row r="153" spans="66:66" x14ac:dyDescent="0.25">
      <c r="BN153"/>
    </row>
    <row r="154" spans="66:66" x14ac:dyDescent="0.25">
      <c r="BN154"/>
    </row>
    <row r="155" spans="66:66" x14ac:dyDescent="0.25">
      <c r="BN155"/>
    </row>
  </sheetData>
  <mergeCells count="1">
    <mergeCell ref="B1:E1"/>
  </mergeCells>
  <conditionalFormatting sqref="G4:G79">
    <cfRule type="cellIs" dxfId="185" priority="3" operator="equal">
      <formula>"Down"</formula>
    </cfRule>
  </conditionalFormatting>
  <conditionalFormatting sqref="S4:T79">
    <cfRule type="cellIs" dxfId="184" priority="1" operator="greaterThanOrEqual">
      <formula>0.95</formula>
    </cfRule>
    <cfRule type="cellIs" dxfId="183" priority="2" operator="lessThan">
      <formula>0.9</formula>
    </cfRule>
  </conditionalFormatting>
  <pageMargins left="0.5" right="0.5" top="0.25" bottom="0.28000000000000003" header="0.25" footer="0.25"/>
  <pageSetup scale="32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  <pageSetUpPr fitToPage="1"/>
  </sheetPr>
  <dimension ref="A1:AT79"/>
  <sheetViews>
    <sheetView topLeftCell="B1" zoomScaleNormal="90" workbookViewId="0">
      <selection activeCell="B1" sqref="B1:E1"/>
    </sheetView>
  </sheetViews>
  <sheetFormatPr defaultRowHeight="15" x14ac:dyDescent="0.25"/>
  <cols>
    <col min="1" max="1" width="19.5703125" hidden="1" customWidth="1"/>
    <col min="2" max="2" width="19.5703125" bestFit="1" customWidth="1"/>
    <col min="3" max="3" width="10.140625" bestFit="1" customWidth="1"/>
    <col min="4" max="4" width="15.5703125" bestFit="1" customWidth="1"/>
    <col min="5" max="5" width="13.5703125" bestFit="1" customWidth="1"/>
    <col min="6" max="6" width="15.42578125" bestFit="1" customWidth="1"/>
    <col min="7" max="7" width="12.7109375" bestFit="1" customWidth="1"/>
    <col min="8" max="8" width="17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4.28515625" bestFit="1" customWidth="1"/>
    <col min="13" max="13" width="16" bestFit="1" customWidth="1"/>
    <col min="14" max="14" width="48.5703125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5703125" bestFit="1" customWidth="1"/>
    <col min="19" max="19" width="13.5703125" customWidth="1"/>
    <col min="20" max="20" width="18.5703125" customWidth="1"/>
    <col min="21" max="21" width="13.5703125" customWidth="1"/>
    <col min="22" max="22" width="10.7109375" bestFit="1" customWidth="1"/>
    <col min="23" max="24" width="7.140625" bestFit="1" customWidth="1"/>
    <col min="25" max="25" width="5.7109375" bestFit="1" customWidth="1"/>
    <col min="26" max="26" width="8.28515625" bestFit="1" customWidth="1"/>
    <col min="27" max="27" width="8.28515625" customWidth="1"/>
    <col min="28" max="28" width="8.28515625" style="67" customWidth="1"/>
    <col min="29" max="29" width="13.140625" bestFit="1" customWidth="1"/>
    <col min="30" max="30" width="15.42578125" bestFit="1" customWidth="1"/>
    <col min="31" max="31" width="14.7109375" bestFit="1" customWidth="1"/>
    <col min="32" max="32" width="14.5703125" bestFit="1" customWidth="1"/>
    <col min="33" max="33" width="12.7109375" bestFit="1" customWidth="1"/>
    <col min="34" max="35" width="14" bestFit="1" customWidth="1"/>
    <col min="36" max="38" width="7.140625" bestFit="1" customWidth="1"/>
    <col min="39" max="39" width="5.7109375" bestFit="1" customWidth="1"/>
    <col min="40" max="40" width="13.28515625" bestFit="1" customWidth="1"/>
    <col min="41" max="41" width="8.28515625" bestFit="1" customWidth="1"/>
    <col min="42" max="42" width="13.140625" customWidth="1"/>
    <col min="43" max="43" width="15.42578125" customWidth="1"/>
    <col min="44" max="44" width="14.5703125" customWidth="1"/>
    <col min="45" max="45" width="14.5703125" style="3" bestFit="1" customWidth="1"/>
    <col min="46" max="47" width="14.140625" bestFit="1" customWidth="1"/>
  </cols>
  <sheetData>
    <row r="1" spans="1:46" ht="18.75" customHeight="1" x14ac:dyDescent="0.3">
      <c r="B1" s="152" t="s">
        <v>111</v>
      </c>
      <c r="C1" s="152"/>
      <c r="D1" s="152"/>
      <c r="E1" s="152"/>
      <c r="L1" s="1">
        <f>$A$4</f>
        <v>44880</v>
      </c>
      <c r="M1" s="4" t="s">
        <v>127</v>
      </c>
      <c r="AS1"/>
      <c r="AT1" s="3"/>
    </row>
    <row r="2" spans="1:46" x14ac:dyDescent="0.25">
      <c r="G2" s="5" t="s">
        <v>24</v>
      </c>
      <c r="H2" s="6">
        <f>COUNTIF(Shift2[LineStatus], "Running")</f>
        <v>6</v>
      </c>
      <c r="I2" s="5" t="s">
        <v>18</v>
      </c>
      <c r="J2" s="7">
        <f>COUNTIF(Shift2[LineStatus], "Down")</f>
        <v>70</v>
      </c>
      <c r="N2" s="5" t="s">
        <v>112</v>
      </c>
      <c r="O2" s="5"/>
      <c r="P2" s="5"/>
      <c r="Q2" s="5"/>
      <c r="R2" s="5"/>
      <c r="S2" s="13">
        <f>SUM(Shift2[ProductType])</f>
        <v>0</v>
      </c>
      <c r="T2" s="14">
        <f>AVERAGEIF(Shift2[Qty], "&lt;&gt;0")</f>
        <v>9621.6</v>
      </c>
      <c r="U2" s="13">
        <f>SUM(Shift2[U-Rate])</f>
        <v>9.8596215277777777</v>
      </c>
      <c r="AS2"/>
    </row>
    <row r="3" spans="1:46" ht="15" customHeight="1" thickBot="1" x14ac:dyDescent="0.3">
      <c r="A3" s="54" t="s">
        <v>0</v>
      </c>
      <c r="B3" s="54" t="s">
        <v>1</v>
      </c>
      <c r="C3" s="34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52" t="s">
        <v>8</v>
      </c>
      <c r="J3" s="52" t="s">
        <v>9</v>
      </c>
      <c r="K3" s="52" t="s">
        <v>10</v>
      </c>
      <c r="L3" s="52" t="s">
        <v>11</v>
      </c>
      <c r="M3" s="34" t="s">
        <v>12</v>
      </c>
      <c r="N3" s="34" t="s">
        <v>13</v>
      </c>
      <c r="O3" s="34" t="s">
        <v>379</v>
      </c>
      <c r="P3" s="34" t="s">
        <v>106</v>
      </c>
      <c r="Q3" s="34" t="s">
        <v>107</v>
      </c>
      <c r="R3" s="34" t="s">
        <v>140</v>
      </c>
      <c r="S3" s="52" t="s">
        <v>108</v>
      </c>
      <c r="T3" s="53" t="s">
        <v>109</v>
      </c>
      <c r="U3" s="34" t="s">
        <v>110</v>
      </c>
      <c r="V3" s="34" t="s">
        <v>149</v>
      </c>
      <c r="W3" s="34" t="s">
        <v>146</v>
      </c>
      <c r="X3" s="34" t="s">
        <v>147</v>
      </c>
      <c r="Y3" s="34" t="s">
        <v>148</v>
      </c>
      <c r="Z3" s="34" t="s">
        <v>143</v>
      </c>
      <c r="AA3" s="24" t="s">
        <v>144</v>
      </c>
      <c r="AB3" s="24" t="s">
        <v>145</v>
      </c>
      <c r="AS3"/>
    </row>
    <row r="4" spans="1:46" ht="15" customHeight="1" thickTop="1" x14ac:dyDescent="0.25">
      <c r="A4" s="56">
        <v>44880</v>
      </c>
      <c r="B4" s="55" t="s">
        <v>14</v>
      </c>
      <c r="C4" s="33" t="s">
        <v>127</v>
      </c>
      <c r="D4" s="33" t="s">
        <v>404</v>
      </c>
      <c r="E4" s="33" t="s">
        <v>35</v>
      </c>
      <c r="F4" s="33" t="s">
        <v>339</v>
      </c>
      <c r="G4" s="33" t="s">
        <v>18</v>
      </c>
      <c r="H4" s="33" t="s">
        <v>19</v>
      </c>
      <c r="I4" s="35">
        <v>0</v>
      </c>
      <c r="J4" s="35">
        <v>40581909</v>
      </c>
      <c r="K4" s="35">
        <v>40583010</v>
      </c>
      <c r="L4" s="35">
        <v>0</v>
      </c>
      <c r="M4" s="33">
        <v>40572377</v>
      </c>
      <c r="N4" s="33" t="s">
        <v>135</v>
      </c>
      <c r="O4" s="101" t="s">
        <v>174</v>
      </c>
      <c r="P4" s="101">
        <v>16</v>
      </c>
      <c r="Q4" s="101">
        <v>42.25</v>
      </c>
      <c r="R4" s="101" t="s">
        <v>142</v>
      </c>
      <c r="S4" s="40" t="s">
        <v>320</v>
      </c>
      <c r="T4" s="38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S4"/>
    </row>
    <row r="5" spans="1:46" x14ac:dyDescent="0.25">
      <c r="A5" s="102">
        <v>44880</v>
      </c>
      <c r="B5" s="102" t="s">
        <v>20</v>
      </c>
      <c r="C5" s="101" t="s">
        <v>127</v>
      </c>
      <c r="D5" s="101" t="s">
        <v>135</v>
      </c>
      <c r="E5" s="101" t="s">
        <v>21</v>
      </c>
      <c r="F5" s="101" t="s">
        <v>22</v>
      </c>
      <c r="G5" s="101" t="s">
        <v>18</v>
      </c>
      <c r="H5" s="101" t="s">
        <v>19</v>
      </c>
      <c r="I5" s="103">
        <v>0</v>
      </c>
      <c r="J5" s="103">
        <v>37393887</v>
      </c>
      <c r="K5" s="103">
        <v>37393887</v>
      </c>
      <c r="L5" s="103">
        <v>37393887</v>
      </c>
      <c r="M5" s="101">
        <v>12.3</v>
      </c>
      <c r="N5" s="101" t="s">
        <v>135</v>
      </c>
      <c r="O5" s="101" t="s">
        <v>135</v>
      </c>
      <c r="P5" s="101">
        <v>0</v>
      </c>
      <c r="Q5" s="101">
        <v>47.25</v>
      </c>
      <c r="R5" s="101"/>
      <c r="S5" s="103"/>
      <c r="T5" s="104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AS5"/>
    </row>
    <row r="6" spans="1:46" x14ac:dyDescent="0.25">
      <c r="A6" s="102">
        <v>44880</v>
      </c>
      <c r="B6" s="102" t="s">
        <v>114</v>
      </c>
      <c r="C6" s="101" t="s">
        <v>127</v>
      </c>
      <c r="D6" s="101" t="s">
        <v>429</v>
      </c>
      <c r="E6" s="101" t="s">
        <v>35</v>
      </c>
      <c r="F6" s="101" t="s">
        <v>339</v>
      </c>
      <c r="G6" s="101" t="s">
        <v>18</v>
      </c>
      <c r="H6" s="101" t="s">
        <v>19</v>
      </c>
      <c r="I6" s="103">
        <v>0</v>
      </c>
      <c r="J6" s="103">
        <v>38687686</v>
      </c>
      <c r="K6" s="103">
        <v>38687686</v>
      </c>
      <c r="L6" s="103">
        <v>0</v>
      </c>
      <c r="M6" s="101">
        <v>0</v>
      </c>
      <c r="N6" s="101" t="s">
        <v>135</v>
      </c>
      <c r="O6" s="101" t="s">
        <v>215</v>
      </c>
      <c r="P6" s="101">
        <v>8</v>
      </c>
      <c r="Q6" s="101">
        <v>32</v>
      </c>
      <c r="R6" s="101" t="s">
        <v>142</v>
      </c>
      <c r="S6" s="103" t="s">
        <v>321</v>
      </c>
      <c r="T6" s="104">
        <v>0</v>
      </c>
      <c r="U6" s="101">
        <v>0</v>
      </c>
      <c r="V6" s="101">
        <v>0</v>
      </c>
      <c r="W6" s="101">
        <v>0</v>
      </c>
      <c r="X6" s="101">
        <v>0</v>
      </c>
      <c r="Y6" s="101">
        <v>0</v>
      </c>
      <c r="Z6" s="101">
        <v>0</v>
      </c>
      <c r="AA6" s="101">
        <v>0</v>
      </c>
      <c r="AB6" s="101">
        <v>0</v>
      </c>
      <c r="AS6"/>
    </row>
    <row r="7" spans="1:46" x14ac:dyDescent="0.25">
      <c r="A7" s="102">
        <v>44880</v>
      </c>
      <c r="B7" s="102" t="s">
        <v>23</v>
      </c>
      <c r="C7" s="101" t="s">
        <v>127</v>
      </c>
      <c r="D7" s="101" t="s">
        <v>115</v>
      </c>
      <c r="E7" s="101" t="s">
        <v>116</v>
      </c>
      <c r="F7" s="101" t="s">
        <v>117</v>
      </c>
      <c r="G7" s="101" t="s">
        <v>18</v>
      </c>
      <c r="H7" s="101" t="s">
        <v>19</v>
      </c>
      <c r="I7" s="103">
        <v>0</v>
      </c>
      <c r="J7" s="103">
        <v>537983127</v>
      </c>
      <c r="K7" s="103">
        <v>537983876</v>
      </c>
      <c r="L7" s="103">
        <v>537983876</v>
      </c>
      <c r="M7" s="101">
        <v>38.24</v>
      </c>
      <c r="N7" s="101" t="s">
        <v>135</v>
      </c>
      <c r="O7" s="101" t="s">
        <v>173</v>
      </c>
      <c r="P7" s="101">
        <v>12</v>
      </c>
      <c r="Q7" s="101">
        <v>16.8</v>
      </c>
      <c r="R7" s="101" t="s">
        <v>142</v>
      </c>
      <c r="S7" s="103" t="s">
        <v>319</v>
      </c>
      <c r="T7" s="104">
        <v>0</v>
      </c>
      <c r="U7" s="101">
        <v>0</v>
      </c>
      <c r="V7" s="101">
        <v>0</v>
      </c>
      <c r="W7" s="101">
        <v>0</v>
      </c>
      <c r="X7" s="101">
        <v>0</v>
      </c>
      <c r="Y7" s="101">
        <v>0</v>
      </c>
      <c r="Z7" s="101">
        <v>0</v>
      </c>
      <c r="AA7" s="101">
        <v>0</v>
      </c>
      <c r="AB7" s="101">
        <v>0</v>
      </c>
      <c r="AS7"/>
    </row>
    <row r="8" spans="1:46" x14ac:dyDescent="0.25">
      <c r="A8" s="102">
        <v>44880</v>
      </c>
      <c r="B8" s="102" t="s">
        <v>25</v>
      </c>
      <c r="C8" s="101" t="s">
        <v>127</v>
      </c>
      <c r="D8" s="101" t="s">
        <v>390</v>
      </c>
      <c r="E8" s="101" t="s">
        <v>35</v>
      </c>
      <c r="F8" s="101" t="s">
        <v>339</v>
      </c>
      <c r="G8" s="101" t="s">
        <v>18</v>
      </c>
      <c r="H8" s="101" t="s">
        <v>19</v>
      </c>
      <c r="I8" s="103">
        <v>0</v>
      </c>
      <c r="J8" s="103">
        <v>38292355</v>
      </c>
      <c r="K8" s="103">
        <v>38292355</v>
      </c>
      <c r="L8" s="103">
        <v>0</v>
      </c>
      <c r="M8" s="101">
        <v>23.93</v>
      </c>
      <c r="N8" s="101" t="s">
        <v>135</v>
      </c>
      <c r="O8" s="101" t="s">
        <v>391</v>
      </c>
      <c r="P8" s="101">
        <v>16</v>
      </c>
      <c r="Q8" s="101">
        <v>2.5</v>
      </c>
      <c r="R8" s="101" t="s">
        <v>142</v>
      </c>
      <c r="S8" s="103" t="s">
        <v>397</v>
      </c>
      <c r="T8" s="104">
        <v>0</v>
      </c>
      <c r="U8" s="101">
        <v>0</v>
      </c>
      <c r="V8" s="101">
        <v>0</v>
      </c>
      <c r="W8" s="101">
        <v>0</v>
      </c>
      <c r="X8" s="101">
        <v>0</v>
      </c>
      <c r="Y8" s="101">
        <v>0</v>
      </c>
      <c r="Z8" s="101">
        <v>0</v>
      </c>
      <c r="AA8" s="101">
        <v>0</v>
      </c>
      <c r="AB8" s="101">
        <v>0</v>
      </c>
      <c r="AS8"/>
    </row>
    <row r="9" spans="1:46" x14ac:dyDescent="0.25">
      <c r="A9" s="102">
        <v>44880</v>
      </c>
      <c r="B9" s="102" t="s">
        <v>118</v>
      </c>
      <c r="C9" s="101" t="s">
        <v>127</v>
      </c>
      <c r="D9" s="101" t="s">
        <v>368</v>
      </c>
      <c r="E9" s="101" t="s">
        <v>465</v>
      </c>
      <c r="F9" s="101" t="s">
        <v>339</v>
      </c>
      <c r="G9" s="101" t="s">
        <v>18</v>
      </c>
      <c r="H9" s="101" t="s">
        <v>19</v>
      </c>
      <c r="I9" s="103">
        <v>0</v>
      </c>
      <c r="J9" s="103">
        <v>22585520</v>
      </c>
      <c r="K9" s="103">
        <v>22586984</v>
      </c>
      <c r="L9" s="103">
        <v>22586984</v>
      </c>
      <c r="M9" s="101">
        <v>19.39</v>
      </c>
      <c r="N9" s="101" t="s">
        <v>135</v>
      </c>
      <c r="O9" s="101" t="s">
        <v>215</v>
      </c>
      <c r="P9" s="101">
        <v>8</v>
      </c>
      <c r="Q9" s="101">
        <v>4.91</v>
      </c>
      <c r="R9" s="101" t="s">
        <v>142</v>
      </c>
      <c r="S9" s="103" t="s">
        <v>321</v>
      </c>
      <c r="T9" s="104">
        <v>0</v>
      </c>
      <c r="U9" s="101">
        <v>0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01">
        <v>0</v>
      </c>
      <c r="AB9" s="101">
        <v>0</v>
      </c>
      <c r="AS9"/>
    </row>
    <row r="10" spans="1:46" x14ac:dyDescent="0.25">
      <c r="A10" s="102">
        <v>44880</v>
      </c>
      <c r="B10" s="102" t="s">
        <v>26</v>
      </c>
      <c r="C10" s="101" t="s">
        <v>127</v>
      </c>
      <c r="D10" s="101" t="s">
        <v>158</v>
      </c>
      <c r="E10" s="101" t="s">
        <v>445</v>
      </c>
      <c r="F10" s="101" t="s">
        <v>117</v>
      </c>
      <c r="G10" s="101" t="s">
        <v>18</v>
      </c>
      <c r="H10" s="101" t="s">
        <v>19</v>
      </c>
      <c r="I10" s="103">
        <v>0</v>
      </c>
      <c r="J10" s="103">
        <v>42064731</v>
      </c>
      <c r="K10" s="103">
        <v>42065424</v>
      </c>
      <c r="L10" s="103">
        <v>42065424</v>
      </c>
      <c r="M10" s="101">
        <v>41.24</v>
      </c>
      <c r="N10" s="101" t="s">
        <v>135</v>
      </c>
      <c r="O10" s="101" t="s">
        <v>173</v>
      </c>
      <c r="P10" s="101">
        <v>12</v>
      </c>
      <c r="Q10" s="101">
        <v>0</v>
      </c>
      <c r="R10" s="101" t="s">
        <v>142</v>
      </c>
      <c r="S10" s="103" t="s">
        <v>319</v>
      </c>
      <c r="T10" s="104">
        <v>0</v>
      </c>
      <c r="U10" s="101">
        <v>0</v>
      </c>
      <c r="V10" s="101">
        <v>0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AS10"/>
    </row>
    <row r="11" spans="1:46" x14ac:dyDescent="0.25">
      <c r="A11" s="102">
        <v>44880</v>
      </c>
      <c r="B11" s="102" t="s">
        <v>27</v>
      </c>
      <c r="C11" s="101" t="s">
        <v>127</v>
      </c>
      <c r="D11" s="101" t="s">
        <v>167</v>
      </c>
      <c r="E11" s="101" t="s">
        <v>21</v>
      </c>
      <c r="F11" s="101" t="s">
        <v>17</v>
      </c>
      <c r="G11" s="101" t="s">
        <v>18</v>
      </c>
      <c r="H11" s="101" t="s">
        <v>19</v>
      </c>
      <c r="I11" s="103">
        <v>2574</v>
      </c>
      <c r="J11" s="103">
        <v>40581311</v>
      </c>
      <c r="K11" s="103">
        <v>40583885</v>
      </c>
      <c r="L11" s="103">
        <v>0</v>
      </c>
      <c r="M11" s="101">
        <v>12.6</v>
      </c>
      <c r="N11" s="101" t="s">
        <v>408</v>
      </c>
      <c r="O11" s="101" t="s">
        <v>172</v>
      </c>
      <c r="P11" s="101">
        <v>4</v>
      </c>
      <c r="Q11" s="101">
        <v>47.25</v>
      </c>
      <c r="R11" s="101" t="s">
        <v>141</v>
      </c>
      <c r="S11" s="103" t="s">
        <v>318</v>
      </c>
      <c r="T11" s="104">
        <v>10296</v>
      </c>
      <c r="U11" s="101">
        <v>1.1261249999999998</v>
      </c>
      <c r="V11" s="101">
        <v>1072.5070356000001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S11"/>
    </row>
    <row r="12" spans="1:46" x14ac:dyDescent="0.25">
      <c r="A12" s="102">
        <v>44880</v>
      </c>
      <c r="B12" s="102" t="s">
        <v>119</v>
      </c>
      <c r="C12" s="101" t="s">
        <v>127</v>
      </c>
      <c r="D12" s="101" t="s">
        <v>369</v>
      </c>
      <c r="E12" s="101" t="s">
        <v>465</v>
      </c>
      <c r="F12" s="101" t="s">
        <v>339</v>
      </c>
      <c r="G12" s="101" t="s">
        <v>18</v>
      </c>
      <c r="H12" s="101" t="s">
        <v>19</v>
      </c>
      <c r="I12" s="103">
        <v>0</v>
      </c>
      <c r="J12" s="103">
        <v>23354578</v>
      </c>
      <c r="K12" s="103">
        <v>23355866</v>
      </c>
      <c r="L12" s="103">
        <v>23355866</v>
      </c>
      <c r="M12" s="101">
        <v>18.79</v>
      </c>
      <c r="N12" s="101" t="s">
        <v>135</v>
      </c>
      <c r="O12" s="101" t="s">
        <v>216</v>
      </c>
      <c r="P12" s="101">
        <v>8</v>
      </c>
      <c r="Q12" s="101">
        <v>21.71</v>
      </c>
      <c r="R12" s="101" t="s">
        <v>142</v>
      </c>
      <c r="S12" s="103" t="s">
        <v>322</v>
      </c>
      <c r="T12" s="104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S12"/>
    </row>
    <row r="13" spans="1:46" x14ac:dyDescent="0.25">
      <c r="A13" s="102">
        <v>44880</v>
      </c>
      <c r="B13" s="102" t="s">
        <v>28</v>
      </c>
      <c r="C13" s="101" t="s">
        <v>127</v>
      </c>
      <c r="D13" s="101" t="s">
        <v>345</v>
      </c>
      <c r="E13" s="101" t="s">
        <v>116</v>
      </c>
      <c r="F13" s="101" t="s">
        <v>117</v>
      </c>
      <c r="G13" s="101" t="s">
        <v>18</v>
      </c>
      <c r="H13" s="101" t="s">
        <v>19</v>
      </c>
      <c r="I13" s="103">
        <v>0</v>
      </c>
      <c r="J13" s="103">
        <v>40581894</v>
      </c>
      <c r="K13" s="103">
        <v>40583591</v>
      </c>
      <c r="L13" s="103">
        <v>0</v>
      </c>
      <c r="M13" s="101">
        <v>39217084</v>
      </c>
      <c r="N13" s="101" t="s">
        <v>135</v>
      </c>
      <c r="O13" s="101" t="s">
        <v>173</v>
      </c>
      <c r="P13" s="101">
        <v>12</v>
      </c>
      <c r="Q13" s="101">
        <v>0</v>
      </c>
      <c r="R13" s="101" t="s">
        <v>142</v>
      </c>
      <c r="S13" s="103" t="s">
        <v>319</v>
      </c>
      <c r="T13" s="104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S13"/>
    </row>
    <row r="14" spans="1:46" x14ac:dyDescent="0.25">
      <c r="A14" s="102">
        <v>44880</v>
      </c>
      <c r="B14" s="102" t="s">
        <v>29</v>
      </c>
      <c r="C14" s="101" t="s">
        <v>127</v>
      </c>
      <c r="D14" s="101" t="s">
        <v>346</v>
      </c>
      <c r="E14" s="101" t="s">
        <v>465</v>
      </c>
      <c r="F14" s="101" t="s">
        <v>339</v>
      </c>
      <c r="G14" s="101" t="s">
        <v>18</v>
      </c>
      <c r="H14" s="101" t="s">
        <v>19</v>
      </c>
      <c r="I14" s="103">
        <v>0</v>
      </c>
      <c r="J14" s="103">
        <v>39848239</v>
      </c>
      <c r="K14" s="103">
        <v>39849671</v>
      </c>
      <c r="L14" s="103">
        <v>39849671</v>
      </c>
      <c r="M14" s="101">
        <v>19.91</v>
      </c>
      <c r="N14" s="101" t="s">
        <v>135</v>
      </c>
      <c r="O14" s="101" t="s">
        <v>177</v>
      </c>
      <c r="P14" s="101">
        <v>8</v>
      </c>
      <c r="Q14" s="101">
        <v>2.4</v>
      </c>
      <c r="R14" s="101" t="s">
        <v>142</v>
      </c>
      <c r="S14" s="103" t="s">
        <v>323</v>
      </c>
      <c r="T14" s="104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S14"/>
    </row>
    <row r="15" spans="1:46" x14ac:dyDescent="0.25">
      <c r="A15" s="102">
        <v>44880</v>
      </c>
      <c r="B15" s="102" t="s">
        <v>120</v>
      </c>
      <c r="C15" s="101" t="s">
        <v>127</v>
      </c>
      <c r="D15" s="101" t="s">
        <v>396</v>
      </c>
      <c r="E15" s="101" t="s">
        <v>35</v>
      </c>
      <c r="F15" s="101" t="s">
        <v>339</v>
      </c>
      <c r="G15" s="101" t="s">
        <v>18</v>
      </c>
      <c r="H15" s="101" t="s">
        <v>19</v>
      </c>
      <c r="I15" s="103">
        <v>0</v>
      </c>
      <c r="J15" s="103">
        <v>6888616</v>
      </c>
      <c r="K15" s="103">
        <v>6889695</v>
      </c>
      <c r="L15" s="103">
        <v>6889695</v>
      </c>
      <c r="M15" s="101">
        <v>26.54</v>
      </c>
      <c r="N15" s="101" t="s">
        <v>135</v>
      </c>
      <c r="O15" s="101" t="s">
        <v>216</v>
      </c>
      <c r="P15" s="101">
        <v>8</v>
      </c>
      <c r="Q15" s="101">
        <v>43.5</v>
      </c>
      <c r="R15" s="101" t="s">
        <v>142</v>
      </c>
      <c r="S15" s="103" t="s">
        <v>322</v>
      </c>
      <c r="T15" s="104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S15"/>
    </row>
    <row r="16" spans="1:46" x14ac:dyDescent="0.25">
      <c r="A16" s="102">
        <v>44880</v>
      </c>
      <c r="B16" s="102" t="s">
        <v>30</v>
      </c>
      <c r="C16" s="101" t="s">
        <v>127</v>
      </c>
      <c r="D16" s="101" t="s">
        <v>385</v>
      </c>
      <c r="E16" s="101" t="s">
        <v>116</v>
      </c>
      <c r="F16" s="101" t="s">
        <v>117</v>
      </c>
      <c r="G16" s="101" t="s">
        <v>18</v>
      </c>
      <c r="H16" s="101" t="s">
        <v>19</v>
      </c>
      <c r="I16" s="103">
        <v>0</v>
      </c>
      <c r="J16" s="103">
        <v>39348053</v>
      </c>
      <c r="K16" s="103">
        <v>39348743</v>
      </c>
      <c r="L16" s="103">
        <v>39348743</v>
      </c>
      <c r="M16" s="101">
        <v>41.55</v>
      </c>
      <c r="N16" s="101" t="s">
        <v>135</v>
      </c>
      <c r="O16" s="101" t="s">
        <v>173</v>
      </c>
      <c r="P16" s="101">
        <v>12</v>
      </c>
      <c r="Q16" s="101">
        <v>47</v>
      </c>
      <c r="R16" s="101" t="s">
        <v>142</v>
      </c>
      <c r="S16" s="103" t="s">
        <v>319</v>
      </c>
      <c r="T16" s="104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S16"/>
    </row>
    <row r="17" spans="1:45" x14ac:dyDescent="0.25">
      <c r="A17" s="102">
        <v>44880</v>
      </c>
      <c r="B17" s="102" t="s">
        <v>32</v>
      </c>
      <c r="C17" s="101" t="s">
        <v>127</v>
      </c>
      <c r="D17" s="101" t="s">
        <v>341</v>
      </c>
      <c r="E17" s="101" t="s">
        <v>465</v>
      </c>
      <c r="F17" s="101" t="s">
        <v>339</v>
      </c>
      <c r="G17" s="101" t="s">
        <v>18</v>
      </c>
      <c r="H17" s="101" t="s">
        <v>19</v>
      </c>
      <c r="I17" s="103">
        <v>0</v>
      </c>
      <c r="J17" s="103">
        <v>35735053</v>
      </c>
      <c r="K17" s="103">
        <v>35737494</v>
      </c>
      <c r="L17" s="103">
        <v>35737494</v>
      </c>
      <c r="M17" s="101">
        <v>11.74</v>
      </c>
      <c r="N17" s="101" t="s">
        <v>135</v>
      </c>
      <c r="O17" s="101" t="s">
        <v>187</v>
      </c>
      <c r="P17" s="101">
        <v>16</v>
      </c>
      <c r="Q17" s="101">
        <v>4</v>
      </c>
      <c r="R17" s="101" t="s">
        <v>142</v>
      </c>
      <c r="S17" s="103" t="s">
        <v>326</v>
      </c>
      <c r="T17" s="104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S17"/>
    </row>
    <row r="18" spans="1:45" x14ac:dyDescent="0.25">
      <c r="A18" s="102">
        <v>44880</v>
      </c>
      <c r="B18" s="102" t="s">
        <v>121</v>
      </c>
      <c r="C18" s="101" t="s">
        <v>127</v>
      </c>
      <c r="D18" s="101" t="s">
        <v>373</v>
      </c>
      <c r="E18" s="101" t="s">
        <v>35</v>
      </c>
      <c r="F18" s="101" t="s">
        <v>425</v>
      </c>
      <c r="G18" s="101" t="s">
        <v>18</v>
      </c>
      <c r="H18" s="101" t="s">
        <v>19</v>
      </c>
      <c r="I18" s="103">
        <v>0</v>
      </c>
      <c r="J18" s="103">
        <v>278296714</v>
      </c>
      <c r="K18" s="103">
        <v>278296714</v>
      </c>
      <c r="L18" s="103">
        <v>278296714</v>
      </c>
      <c r="M18" s="101">
        <v>22.19</v>
      </c>
      <c r="N18" s="101" t="s">
        <v>135</v>
      </c>
      <c r="O18" s="101" t="s">
        <v>215</v>
      </c>
      <c r="P18" s="101">
        <v>8</v>
      </c>
      <c r="Q18" s="101">
        <v>47.25</v>
      </c>
      <c r="R18" s="101" t="s">
        <v>142</v>
      </c>
      <c r="S18" s="103" t="s">
        <v>321</v>
      </c>
      <c r="T18" s="104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S18"/>
    </row>
    <row r="19" spans="1:45" x14ac:dyDescent="0.25">
      <c r="A19" s="102">
        <v>44880</v>
      </c>
      <c r="B19" s="102" t="s">
        <v>33</v>
      </c>
      <c r="C19" s="101" t="s">
        <v>127</v>
      </c>
      <c r="D19" s="101" t="s">
        <v>455</v>
      </c>
      <c r="E19" s="101" t="s">
        <v>116</v>
      </c>
      <c r="F19" s="101" t="s">
        <v>117</v>
      </c>
      <c r="G19" s="101" t="s">
        <v>18</v>
      </c>
      <c r="H19" s="101" t="s">
        <v>19</v>
      </c>
      <c r="I19" s="103">
        <v>0</v>
      </c>
      <c r="J19" s="103">
        <v>41080666</v>
      </c>
      <c r="K19" s="103">
        <v>41080666</v>
      </c>
      <c r="L19" s="103">
        <v>41080666</v>
      </c>
      <c r="M19" s="101">
        <v>41.13</v>
      </c>
      <c r="N19" s="101" t="s">
        <v>135</v>
      </c>
      <c r="O19" s="101" t="s">
        <v>173</v>
      </c>
      <c r="P19" s="101">
        <v>12</v>
      </c>
      <c r="Q19" s="101">
        <v>34</v>
      </c>
      <c r="R19" s="101" t="s">
        <v>142</v>
      </c>
      <c r="S19" s="103" t="s">
        <v>319</v>
      </c>
      <c r="T19" s="104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S19"/>
    </row>
    <row r="20" spans="1:45" x14ac:dyDescent="0.25">
      <c r="A20" s="102">
        <v>44880</v>
      </c>
      <c r="B20" s="102" t="s">
        <v>34</v>
      </c>
      <c r="C20" s="101" t="s">
        <v>127</v>
      </c>
      <c r="D20" s="101" t="s">
        <v>375</v>
      </c>
      <c r="E20" s="101" t="s">
        <v>35</v>
      </c>
      <c r="F20" s="101" t="s">
        <v>339</v>
      </c>
      <c r="G20" s="101" t="s">
        <v>18</v>
      </c>
      <c r="H20" s="101" t="s">
        <v>19</v>
      </c>
      <c r="I20" s="103">
        <v>0</v>
      </c>
      <c r="J20" s="103">
        <v>37504712</v>
      </c>
      <c r="K20" s="103">
        <v>37505975</v>
      </c>
      <c r="L20" s="103">
        <v>37505975</v>
      </c>
      <c r="M20" s="101">
        <v>22.7</v>
      </c>
      <c r="N20" s="101" t="s">
        <v>135</v>
      </c>
      <c r="O20" s="101" t="s">
        <v>174</v>
      </c>
      <c r="P20" s="101">
        <v>16</v>
      </c>
      <c r="Q20" s="101">
        <v>40</v>
      </c>
      <c r="R20" s="101" t="s">
        <v>142</v>
      </c>
      <c r="S20" s="103" t="s">
        <v>320</v>
      </c>
      <c r="T20" s="104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S20"/>
    </row>
    <row r="21" spans="1:45" x14ac:dyDescent="0.25">
      <c r="A21" s="102">
        <v>44880</v>
      </c>
      <c r="B21" s="102" t="s">
        <v>36</v>
      </c>
      <c r="C21" s="101" t="s">
        <v>127</v>
      </c>
      <c r="D21" s="101" t="s">
        <v>371</v>
      </c>
      <c r="E21" s="101" t="s">
        <v>116</v>
      </c>
      <c r="F21" s="101" t="s">
        <v>117</v>
      </c>
      <c r="G21" s="101" t="s">
        <v>18</v>
      </c>
      <c r="H21" s="101" t="s">
        <v>19</v>
      </c>
      <c r="I21" s="103">
        <v>0</v>
      </c>
      <c r="J21" s="103">
        <v>39903014</v>
      </c>
      <c r="K21" s="103">
        <v>39903014</v>
      </c>
      <c r="L21" s="103">
        <v>39903014</v>
      </c>
      <c r="M21" s="101">
        <v>41.18</v>
      </c>
      <c r="N21" s="101" t="s">
        <v>135</v>
      </c>
      <c r="O21" s="101" t="s">
        <v>173</v>
      </c>
      <c r="P21" s="101">
        <v>12</v>
      </c>
      <c r="Q21" s="101">
        <v>54.5</v>
      </c>
      <c r="R21" s="101" t="s">
        <v>142</v>
      </c>
      <c r="S21" s="103" t="s">
        <v>319</v>
      </c>
      <c r="T21" s="104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S21"/>
    </row>
    <row r="22" spans="1:45" x14ac:dyDescent="0.25">
      <c r="A22" s="102">
        <v>44880</v>
      </c>
      <c r="B22" s="102" t="s">
        <v>37</v>
      </c>
      <c r="C22" s="101" t="s">
        <v>127</v>
      </c>
      <c r="D22" s="101" t="s">
        <v>38</v>
      </c>
      <c r="E22" s="101" t="s">
        <v>42</v>
      </c>
      <c r="F22" s="101" t="s">
        <v>17</v>
      </c>
      <c r="G22" s="101" t="s">
        <v>18</v>
      </c>
      <c r="H22" s="101" t="s">
        <v>19</v>
      </c>
      <c r="I22" s="103">
        <v>0</v>
      </c>
      <c r="J22" s="103">
        <v>1075572930</v>
      </c>
      <c r="K22" s="103">
        <v>1075572930</v>
      </c>
      <c r="L22" s="103">
        <v>1075572930</v>
      </c>
      <c r="M22" s="101">
        <v>13.79</v>
      </c>
      <c r="N22" s="101" t="s">
        <v>410</v>
      </c>
      <c r="O22" s="101" t="s">
        <v>182</v>
      </c>
      <c r="P22" s="101">
        <v>8</v>
      </c>
      <c r="Q22" s="101">
        <v>11</v>
      </c>
      <c r="R22" s="101" t="s">
        <v>141</v>
      </c>
      <c r="S22" s="103" t="s">
        <v>324</v>
      </c>
      <c r="T22" s="104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S22"/>
    </row>
    <row r="23" spans="1:45" x14ac:dyDescent="0.25">
      <c r="A23" s="102">
        <v>44880</v>
      </c>
      <c r="B23" s="102" t="s">
        <v>39</v>
      </c>
      <c r="C23" s="101" t="s">
        <v>127</v>
      </c>
      <c r="D23" s="101" t="s">
        <v>40</v>
      </c>
      <c r="E23" s="101" t="s">
        <v>21</v>
      </c>
      <c r="F23" s="101" t="s">
        <v>17</v>
      </c>
      <c r="G23" s="101" t="s">
        <v>18</v>
      </c>
      <c r="H23" s="101" t="s">
        <v>19</v>
      </c>
      <c r="I23" s="103">
        <v>0</v>
      </c>
      <c r="J23" s="103">
        <v>44157548</v>
      </c>
      <c r="K23" s="103">
        <v>44157548</v>
      </c>
      <c r="L23" s="103">
        <v>44157548</v>
      </c>
      <c r="M23" s="101">
        <v>12.9</v>
      </c>
      <c r="N23" s="101" t="s">
        <v>458</v>
      </c>
      <c r="O23" s="101" t="s">
        <v>172</v>
      </c>
      <c r="P23" s="101">
        <v>4</v>
      </c>
      <c r="Q23" s="101">
        <v>47.25</v>
      </c>
      <c r="R23" s="101" t="s">
        <v>141</v>
      </c>
      <c r="S23" s="103" t="s">
        <v>318</v>
      </c>
      <c r="T23" s="104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S23"/>
    </row>
    <row r="24" spans="1:45" x14ac:dyDescent="0.25">
      <c r="A24" s="102">
        <v>44880</v>
      </c>
      <c r="B24" s="102" t="s">
        <v>41</v>
      </c>
      <c r="C24" s="101" t="s">
        <v>127</v>
      </c>
      <c r="D24" s="101" t="s">
        <v>392</v>
      </c>
      <c r="E24" s="101" t="s">
        <v>35</v>
      </c>
      <c r="F24" s="101" t="s">
        <v>339</v>
      </c>
      <c r="G24" s="101" t="s">
        <v>18</v>
      </c>
      <c r="H24" s="101" t="s">
        <v>19</v>
      </c>
      <c r="I24" s="103">
        <v>0</v>
      </c>
      <c r="J24" s="103">
        <v>39920436</v>
      </c>
      <c r="K24" s="103">
        <v>39920436</v>
      </c>
      <c r="L24" s="103">
        <v>39920436</v>
      </c>
      <c r="M24" s="101">
        <v>16.36</v>
      </c>
      <c r="N24" s="101" t="s">
        <v>135</v>
      </c>
      <c r="O24" s="101" t="s">
        <v>393</v>
      </c>
      <c r="P24" s="101">
        <v>0</v>
      </c>
      <c r="Q24" s="101">
        <v>12.5</v>
      </c>
      <c r="R24" s="101" t="s">
        <v>142</v>
      </c>
      <c r="S24" s="103" t="s">
        <v>398</v>
      </c>
      <c r="T24" s="104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S24"/>
    </row>
    <row r="25" spans="1:45" x14ac:dyDescent="0.25">
      <c r="A25" s="102">
        <v>44880</v>
      </c>
      <c r="B25" s="102" t="s">
        <v>43</v>
      </c>
      <c r="C25" s="101" t="s">
        <v>127</v>
      </c>
      <c r="D25" s="101" t="s">
        <v>459</v>
      </c>
      <c r="E25" s="101" t="s">
        <v>21</v>
      </c>
      <c r="F25" s="101" t="s">
        <v>17</v>
      </c>
      <c r="G25" s="101" t="s">
        <v>24</v>
      </c>
      <c r="H25" s="101" t="s">
        <v>19</v>
      </c>
      <c r="I25" s="103">
        <v>2042</v>
      </c>
      <c r="J25" s="103">
        <v>42388069</v>
      </c>
      <c r="K25" s="103">
        <v>42390111</v>
      </c>
      <c r="L25" s="103">
        <v>42390111</v>
      </c>
      <c r="M25" s="101">
        <v>13</v>
      </c>
      <c r="N25" s="101" t="s">
        <v>460</v>
      </c>
      <c r="O25" s="101" t="s">
        <v>185</v>
      </c>
      <c r="P25" s="101">
        <v>8</v>
      </c>
      <c r="Q25" s="101">
        <v>11.25</v>
      </c>
      <c r="R25" s="101" t="s">
        <v>141</v>
      </c>
      <c r="S25" s="103" t="s">
        <v>325</v>
      </c>
      <c r="T25" s="104">
        <v>16336</v>
      </c>
      <c r="U25" s="101">
        <v>0.92173611111111109</v>
      </c>
      <c r="V25" s="101">
        <v>405.16138800000004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S25"/>
    </row>
    <row r="26" spans="1:45" x14ac:dyDescent="0.25">
      <c r="A26" s="102">
        <v>44880</v>
      </c>
      <c r="B26" s="102" t="s">
        <v>44</v>
      </c>
      <c r="C26" s="101" t="s">
        <v>127</v>
      </c>
      <c r="D26" s="101" t="s">
        <v>376</v>
      </c>
      <c r="E26" s="101" t="s">
        <v>21</v>
      </c>
      <c r="F26" s="101" t="s">
        <v>17</v>
      </c>
      <c r="G26" s="101" t="s">
        <v>18</v>
      </c>
      <c r="H26" s="101" t="s">
        <v>19</v>
      </c>
      <c r="I26" s="103">
        <v>0</v>
      </c>
      <c r="J26" s="103">
        <v>36466905</v>
      </c>
      <c r="K26" s="103">
        <v>36466905</v>
      </c>
      <c r="L26" s="103">
        <v>36466905</v>
      </c>
      <c r="M26" s="101">
        <v>13.49</v>
      </c>
      <c r="N26" s="101" t="s">
        <v>411</v>
      </c>
      <c r="O26" s="101" t="s">
        <v>182</v>
      </c>
      <c r="P26" s="101">
        <v>8</v>
      </c>
      <c r="Q26" s="101">
        <v>11</v>
      </c>
      <c r="R26" s="101" t="s">
        <v>141</v>
      </c>
      <c r="S26" s="103" t="s">
        <v>324</v>
      </c>
      <c r="T26" s="104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S26"/>
    </row>
    <row r="27" spans="1:45" x14ac:dyDescent="0.25">
      <c r="A27" s="102">
        <v>44880</v>
      </c>
      <c r="B27" s="102" t="s">
        <v>45</v>
      </c>
      <c r="C27" s="101" t="s">
        <v>127</v>
      </c>
      <c r="D27" s="101" t="s">
        <v>439</v>
      </c>
      <c r="E27" s="101" t="s">
        <v>135</v>
      </c>
      <c r="F27" s="101" t="s">
        <v>135</v>
      </c>
      <c r="G27" s="101" t="s">
        <v>18</v>
      </c>
      <c r="H27" s="101" t="s">
        <v>19</v>
      </c>
      <c r="I27" s="103">
        <v>0</v>
      </c>
      <c r="J27" s="103">
        <v>18825506</v>
      </c>
      <c r="K27" s="103">
        <v>18825506</v>
      </c>
      <c r="L27" s="103">
        <v>18825506</v>
      </c>
      <c r="M27" s="101">
        <v>14.55</v>
      </c>
      <c r="N27" s="101" t="s">
        <v>135</v>
      </c>
      <c r="O27" s="101" t="s">
        <v>176</v>
      </c>
      <c r="P27" s="101">
        <v>8</v>
      </c>
      <c r="Q27" s="101">
        <v>11</v>
      </c>
      <c r="R27" s="101" t="s">
        <v>142</v>
      </c>
      <c r="S27" s="103" t="s">
        <v>370</v>
      </c>
      <c r="T27" s="104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S27"/>
    </row>
    <row r="28" spans="1:45" x14ac:dyDescent="0.25">
      <c r="A28" s="102">
        <v>44880</v>
      </c>
      <c r="B28" s="102" t="s">
        <v>46</v>
      </c>
      <c r="C28" s="101" t="s">
        <v>127</v>
      </c>
      <c r="D28" s="101" t="s">
        <v>419</v>
      </c>
      <c r="E28" s="101" t="s">
        <v>21</v>
      </c>
      <c r="F28" s="101" t="s">
        <v>17</v>
      </c>
      <c r="G28" s="101" t="s">
        <v>18</v>
      </c>
      <c r="H28" s="101" t="s">
        <v>19</v>
      </c>
      <c r="I28" s="103">
        <v>0</v>
      </c>
      <c r="J28" s="103">
        <v>43684895</v>
      </c>
      <c r="K28" s="103">
        <v>43684895</v>
      </c>
      <c r="L28" s="103">
        <v>43684895</v>
      </c>
      <c r="M28" s="101">
        <v>12.79</v>
      </c>
      <c r="N28" s="101" t="s">
        <v>408</v>
      </c>
      <c r="O28" s="101" t="s">
        <v>172</v>
      </c>
      <c r="P28" s="101">
        <v>4</v>
      </c>
      <c r="Q28" s="101">
        <v>47.25</v>
      </c>
      <c r="R28" s="101" t="s">
        <v>141</v>
      </c>
      <c r="S28" s="103" t="s">
        <v>318</v>
      </c>
      <c r="T28" s="104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S28"/>
    </row>
    <row r="29" spans="1:45" x14ac:dyDescent="0.25">
      <c r="A29" s="102">
        <v>44880</v>
      </c>
      <c r="B29" s="102" t="s">
        <v>47</v>
      </c>
      <c r="C29" s="101" t="s">
        <v>127</v>
      </c>
      <c r="D29" s="101" t="s">
        <v>433</v>
      </c>
      <c r="E29" s="101" t="s">
        <v>135</v>
      </c>
      <c r="F29" s="101" t="s">
        <v>135</v>
      </c>
      <c r="G29" s="101" t="s">
        <v>18</v>
      </c>
      <c r="H29" s="101" t="s">
        <v>19</v>
      </c>
      <c r="I29" s="103">
        <v>0</v>
      </c>
      <c r="J29" s="103">
        <v>40253991</v>
      </c>
      <c r="K29" s="103">
        <v>40253991</v>
      </c>
      <c r="L29" s="103">
        <v>40253991</v>
      </c>
      <c r="M29" s="101">
        <v>12.55</v>
      </c>
      <c r="N29" s="101" t="s">
        <v>135</v>
      </c>
      <c r="O29" s="101" t="s">
        <v>187</v>
      </c>
      <c r="P29" s="101">
        <v>16</v>
      </c>
      <c r="Q29" s="101">
        <v>11.25</v>
      </c>
      <c r="R29" s="101" t="s">
        <v>142</v>
      </c>
      <c r="S29" s="103" t="s">
        <v>326</v>
      </c>
      <c r="T29" s="104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S29"/>
    </row>
    <row r="30" spans="1:45" x14ac:dyDescent="0.25">
      <c r="A30" s="102">
        <v>44880</v>
      </c>
      <c r="B30" s="102" t="s">
        <v>48</v>
      </c>
      <c r="C30" s="101" t="s">
        <v>127</v>
      </c>
      <c r="D30" s="101" t="s">
        <v>343</v>
      </c>
      <c r="E30" s="101" t="s">
        <v>21</v>
      </c>
      <c r="F30" s="101" t="s">
        <v>17</v>
      </c>
      <c r="G30" s="101" t="s">
        <v>18</v>
      </c>
      <c r="H30" s="101" t="s">
        <v>19</v>
      </c>
      <c r="I30" s="103">
        <v>0</v>
      </c>
      <c r="J30" s="103">
        <v>38063815</v>
      </c>
      <c r="K30" s="103">
        <v>38063815</v>
      </c>
      <c r="L30" s="103">
        <v>38063815</v>
      </c>
      <c r="M30" s="101">
        <v>12.39</v>
      </c>
      <c r="N30" s="101" t="s">
        <v>408</v>
      </c>
      <c r="O30" s="101" t="s">
        <v>172</v>
      </c>
      <c r="P30" s="101">
        <v>4</v>
      </c>
      <c r="Q30" s="101">
        <v>0.9</v>
      </c>
      <c r="R30" s="101" t="s">
        <v>141</v>
      </c>
      <c r="S30" s="103" t="s">
        <v>318</v>
      </c>
      <c r="T30" s="104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S30"/>
    </row>
    <row r="31" spans="1:45" x14ac:dyDescent="0.25">
      <c r="A31" s="102">
        <v>44880</v>
      </c>
      <c r="B31" s="102" t="s">
        <v>49</v>
      </c>
      <c r="C31" s="101" t="s">
        <v>127</v>
      </c>
      <c r="D31" s="101" t="s">
        <v>366</v>
      </c>
      <c r="E31" s="101" t="s">
        <v>35</v>
      </c>
      <c r="F31" s="101" t="s">
        <v>425</v>
      </c>
      <c r="G31" s="101" t="s">
        <v>18</v>
      </c>
      <c r="H31" s="101" t="s">
        <v>19</v>
      </c>
      <c r="I31" s="103">
        <v>0</v>
      </c>
      <c r="J31" s="103">
        <v>35776040</v>
      </c>
      <c r="K31" s="103">
        <v>35776040</v>
      </c>
      <c r="L31" s="103">
        <v>35776040</v>
      </c>
      <c r="M31" s="101">
        <v>14.61</v>
      </c>
      <c r="N31" s="101" t="s">
        <v>135</v>
      </c>
      <c r="O31" s="101" t="s">
        <v>176</v>
      </c>
      <c r="P31" s="101">
        <v>8</v>
      </c>
      <c r="Q31" s="101">
        <v>10.18</v>
      </c>
      <c r="R31" s="101" t="s">
        <v>142</v>
      </c>
      <c r="S31" s="103" t="s">
        <v>370</v>
      </c>
      <c r="T31" s="104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S31"/>
    </row>
    <row r="32" spans="1:45" x14ac:dyDescent="0.25">
      <c r="A32" s="102">
        <v>44880</v>
      </c>
      <c r="B32" s="102" t="s">
        <v>50</v>
      </c>
      <c r="C32" s="101" t="s">
        <v>127</v>
      </c>
      <c r="D32" s="101" t="s">
        <v>59</v>
      </c>
      <c r="E32" s="101" t="s">
        <v>21</v>
      </c>
      <c r="F32" s="101" t="s">
        <v>22</v>
      </c>
      <c r="G32" s="101" t="s">
        <v>24</v>
      </c>
      <c r="H32" s="101" t="s">
        <v>19</v>
      </c>
      <c r="I32" s="103">
        <v>2276</v>
      </c>
      <c r="J32" s="103">
        <v>38927024</v>
      </c>
      <c r="K32" s="103">
        <v>38929300</v>
      </c>
      <c r="L32" s="103">
        <v>38929300</v>
      </c>
      <c r="M32" s="101">
        <v>12.59</v>
      </c>
      <c r="N32" s="101" t="s">
        <v>408</v>
      </c>
      <c r="O32" s="101" t="s">
        <v>172</v>
      </c>
      <c r="P32" s="101">
        <v>4</v>
      </c>
      <c r="Q32" s="101">
        <v>47.25</v>
      </c>
      <c r="R32" s="101" t="s">
        <v>141</v>
      </c>
      <c r="S32" s="103" t="s">
        <v>318</v>
      </c>
      <c r="T32" s="104">
        <v>9104</v>
      </c>
      <c r="U32" s="101">
        <v>0.99495972222222218</v>
      </c>
      <c r="V32" s="101">
        <v>948.3395544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S32"/>
    </row>
    <row r="33" spans="1:45" x14ac:dyDescent="0.25">
      <c r="A33" s="102">
        <v>44880</v>
      </c>
      <c r="B33" s="102" t="s">
        <v>125</v>
      </c>
      <c r="C33" s="101" t="s">
        <v>127</v>
      </c>
      <c r="D33" s="101" t="s">
        <v>394</v>
      </c>
      <c r="E33" s="101" t="s">
        <v>35</v>
      </c>
      <c r="F33" s="101" t="s">
        <v>339</v>
      </c>
      <c r="G33" s="101" t="s">
        <v>18</v>
      </c>
      <c r="H33" s="101" t="s">
        <v>51</v>
      </c>
      <c r="I33" s="103">
        <v>0</v>
      </c>
      <c r="J33" s="103">
        <v>53394</v>
      </c>
      <c r="K33" s="103">
        <v>53394</v>
      </c>
      <c r="L33" s="103">
        <v>0</v>
      </c>
      <c r="M33" s="101">
        <v>23.57</v>
      </c>
      <c r="N33" s="101" t="s">
        <v>135</v>
      </c>
      <c r="O33" s="101" t="s">
        <v>395</v>
      </c>
      <c r="P33" s="101">
        <v>0</v>
      </c>
      <c r="Q33" s="101">
        <v>19.66</v>
      </c>
      <c r="R33" s="101" t="s">
        <v>142</v>
      </c>
      <c r="S33" s="103" t="s">
        <v>399</v>
      </c>
      <c r="T33" s="104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S33"/>
    </row>
    <row r="34" spans="1:45" x14ac:dyDescent="0.25">
      <c r="A34" s="102">
        <v>44880</v>
      </c>
      <c r="B34" s="102" t="s">
        <v>52</v>
      </c>
      <c r="C34" s="101" t="s">
        <v>127</v>
      </c>
      <c r="D34" s="101" t="s">
        <v>53</v>
      </c>
      <c r="E34" s="101" t="s">
        <v>21</v>
      </c>
      <c r="F34" s="101" t="s">
        <v>22</v>
      </c>
      <c r="G34" s="101" t="s">
        <v>24</v>
      </c>
      <c r="H34" s="101" t="s">
        <v>19</v>
      </c>
      <c r="I34" s="103">
        <v>2223</v>
      </c>
      <c r="J34" s="103">
        <v>41596732</v>
      </c>
      <c r="K34" s="103">
        <v>41598955</v>
      </c>
      <c r="L34" s="103">
        <v>41598955</v>
      </c>
      <c r="M34" s="101">
        <v>12.88</v>
      </c>
      <c r="N34" s="101" t="s">
        <v>408</v>
      </c>
      <c r="O34" s="101" t="s">
        <v>172</v>
      </c>
      <c r="P34" s="101">
        <v>4</v>
      </c>
      <c r="Q34" s="101">
        <v>47.25</v>
      </c>
      <c r="R34" s="101" t="s">
        <v>141</v>
      </c>
      <c r="S34" s="103" t="s">
        <v>318</v>
      </c>
      <c r="T34" s="104">
        <v>8892</v>
      </c>
      <c r="U34" s="101">
        <v>0.99417500000000003</v>
      </c>
      <c r="V34" s="101">
        <v>926.25607620000005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S34"/>
    </row>
    <row r="35" spans="1:45" x14ac:dyDescent="0.25">
      <c r="A35" s="102">
        <v>44880</v>
      </c>
      <c r="B35" s="102" t="s">
        <v>54</v>
      </c>
      <c r="C35" s="101" t="s">
        <v>127</v>
      </c>
      <c r="D35" s="101" t="s">
        <v>135</v>
      </c>
      <c r="E35" s="101" t="s">
        <v>135</v>
      </c>
      <c r="F35" s="101" t="s">
        <v>135</v>
      </c>
      <c r="G35" s="101" t="s">
        <v>18</v>
      </c>
      <c r="H35" s="101"/>
      <c r="I35" s="103">
        <v>0</v>
      </c>
      <c r="J35" s="103">
        <v>40393297</v>
      </c>
      <c r="K35" s="103">
        <v>40393297</v>
      </c>
      <c r="L35" s="103">
        <v>0</v>
      </c>
      <c r="M35" s="101">
        <v>0</v>
      </c>
      <c r="N35" s="101" t="s">
        <v>135</v>
      </c>
      <c r="O35" s="101" t="s">
        <v>135</v>
      </c>
      <c r="P35" s="101">
        <v>0</v>
      </c>
      <c r="Q35" s="101">
        <v>0</v>
      </c>
      <c r="R35" s="101"/>
      <c r="S35" s="103"/>
      <c r="T35" s="104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S35"/>
    </row>
    <row r="36" spans="1:45" x14ac:dyDescent="0.25">
      <c r="A36" s="102">
        <v>44880</v>
      </c>
      <c r="B36" s="102" t="s">
        <v>55</v>
      </c>
      <c r="C36" s="101" t="s">
        <v>127</v>
      </c>
      <c r="D36" s="101" t="s">
        <v>401</v>
      </c>
      <c r="E36" s="101" t="s">
        <v>450</v>
      </c>
      <c r="F36" s="101" t="s">
        <v>339</v>
      </c>
      <c r="G36" s="101" t="s">
        <v>18</v>
      </c>
      <c r="H36" s="101" t="s">
        <v>19</v>
      </c>
      <c r="I36" s="103">
        <v>0</v>
      </c>
      <c r="J36" s="103">
        <v>33113127</v>
      </c>
      <c r="K36" s="103">
        <v>33113127</v>
      </c>
      <c r="L36" s="103">
        <v>33113127</v>
      </c>
      <c r="M36" s="101">
        <v>26.09</v>
      </c>
      <c r="N36" s="101" t="s">
        <v>412</v>
      </c>
      <c r="O36" s="101" t="s">
        <v>215</v>
      </c>
      <c r="P36" s="101">
        <v>8</v>
      </c>
      <c r="Q36" s="101">
        <v>11</v>
      </c>
      <c r="R36" s="101" t="s">
        <v>142</v>
      </c>
      <c r="S36" s="103" t="s">
        <v>321</v>
      </c>
      <c r="T36" s="104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S36"/>
    </row>
    <row r="37" spans="1:45" x14ac:dyDescent="0.25">
      <c r="A37" s="102">
        <v>44880</v>
      </c>
      <c r="B37" s="102" t="s">
        <v>126</v>
      </c>
      <c r="C37" s="101" t="s">
        <v>127</v>
      </c>
      <c r="D37" s="101" t="s">
        <v>402</v>
      </c>
      <c r="E37" s="101" t="s">
        <v>35</v>
      </c>
      <c r="F37" s="101" t="s">
        <v>339</v>
      </c>
      <c r="G37" s="101" t="s">
        <v>18</v>
      </c>
      <c r="H37" s="101" t="s">
        <v>51</v>
      </c>
      <c r="I37" s="103">
        <v>0</v>
      </c>
      <c r="J37" s="103">
        <v>24111197</v>
      </c>
      <c r="K37" s="103">
        <v>24112521</v>
      </c>
      <c r="L37" s="103">
        <v>24112521</v>
      </c>
      <c r="M37" s="101">
        <v>21.67</v>
      </c>
      <c r="N37" s="101" t="s">
        <v>135</v>
      </c>
      <c r="O37" s="101" t="s">
        <v>177</v>
      </c>
      <c r="P37" s="101">
        <v>8</v>
      </c>
      <c r="Q37" s="101">
        <v>19.66</v>
      </c>
      <c r="R37" s="101" t="s">
        <v>142</v>
      </c>
      <c r="S37" s="103" t="s">
        <v>323</v>
      </c>
      <c r="T37" s="104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S37"/>
    </row>
    <row r="38" spans="1:45" x14ac:dyDescent="0.25">
      <c r="A38" s="102">
        <v>44880</v>
      </c>
      <c r="B38" s="102" t="s">
        <v>56</v>
      </c>
      <c r="C38" s="101" t="s">
        <v>127</v>
      </c>
      <c r="D38" s="101" t="s">
        <v>438</v>
      </c>
      <c r="E38" s="101" t="s">
        <v>31</v>
      </c>
      <c r="F38" s="101" t="s">
        <v>17</v>
      </c>
      <c r="G38" s="101" t="s">
        <v>18</v>
      </c>
      <c r="H38" s="101" t="s">
        <v>19</v>
      </c>
      <c r="I38" s="103">
        <v>0</v>
      </c>
      <c r="J38" s="103">
        <v>48587668</v>
      </c>
      <c r="K38" s="103">
        <v>48587668</v>
      </c>
      <c r="L38" s="103">
        <v>48587668</v>
      </c>
      <c r="M38" s="101">
        <v>12.79</v>
      </c>
      <c r="N38" s="101" t="s">
        <v>135</v>
      </c>
      <c r="O38" s="101" t="s">
        <v>199</v>
      </c>
      <c r="P38" s="101">
        <v>4</v>
      </c>
      <c r="Q38" s="101">
        <v>54.5</v>
      </c>
      <c r="R38" s="101" t="s">
        <v>141</v>
      </c>
      <c r="S38" s="103" t="s">
        <v>331</v>
      </c>
      <c r="T38" s="104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S38"/>
    </row>
    <row r="39" spans="1:45" x14ac:dyDescent="0.25">
      <c r="A39" s="102">
        <v>44880</v>
      </c>
      <c r="B39" s="102" t="s">
        <v>57</v>
      </c>
      <c r="C39" s="101" t="s">
        <v>127</v>
      </c>
      <c r="D39" s="101" t="s">
        <v>135</v>
      </c>
      <c r="E39" s="101" t="s">
        <v>135</v>
      </c>
      <c r="F39" s="101" t="s">
        <v>135</v>
      </c>
      <c r="G39" s="101" t="s">
        <v>18</v>
      </c>
      <c r="H39" s="101"/>
      <c r="I39" s="103">
        <v>0</v>
      </c>
      <c r="J39" s="103">
        <v>255</v>
      </c>
      <c r="K39" s="103">
        <v>255</v>
      </c>
      <c r="L39" s="103">
        <v>0</v>
      </c>
      <c r="M39" s="101">
        <v>0</v>
      </c>
      <c r="N39" s="101" t="s">
        <v>135</v>
      </c>
      <c r="O39" s="101" t="s">
        <v>135</v>
      </c>
      <c r="P39" s="101">
        <v>0</v>
      </c>
      <c r="Q39" s="101">
        <v>0</v>
      </c>
      <c r="R39" s="101"/>
      <c r="S39" s="103"/>
      <c r="T39" s="104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S39"/>
    </row>
    <row r="40" spans="1:45" x14ac:dyDescent="0.25">
      <c r="A40" s="102">
        <v>44880</v>
      </c>
      <c r="B40" s="102" t="s">
        <v>58</v>
      </c>
      <c r="C40" s="101" t="s">
        <v>127</v>
      </c>
      <c r="D40" s="101" t="s">
        <v>344</v>
      </c>
      <c r="E40" s="101" t="s">
        <v>21</v>
      </c>
      <c r="F40" s="101" t="s">
        <v>22</v>
      </c>
      <c r="G40" s="101" t="s">
        <v>18</v>
      </c>
      <c r="H40" s="101" t="s">
        <v>19</v>
      </c>
      <c r="I40" s="103">
        <v>0</v>
      </c>
      <c r="J40" s="103">
        <v>38735821</v>
      </c>
      <c r="K40" s="103">
        <v>38735821</v>
      </c>
      <c r="L40" s="103">
        <v>38735821</v>
      </c>
      <c r="M40" s="101">
        <v>12.59</v>
      </c>
      <c r="N40" s="101" t="s">
        <v>408</v>
      </c>
      <c r="O40" s="101" t="s">
        <v>172</v>
      </c>
      <c r="P40" s="101">
        <v>4</v>
      </c>
      <c r="Q40" s="101">
        <v>47.25</v>
      </c>
      <c r="R40" s="101" t="s">
        <v>141</v>
      </c>
      <c r="S40" s="103" t="s">
        <v>318</v>
      </c>
      <c r="T40" s="104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S40"/>
    </row>
    <row r="41" spans="1:45" x14ac:dyDescent="0.25">
      <c r="A41" s="102">
        <v>44880</v>
      </c>
      <c r="B41" s="102" t="s">
        <v>60</v>
      </c>
      <c r="C41" s="101" t="s">
        <v>127</v>
      </c>
      <c r="D41" s="101" t="s">
        <v>135</v>
      </c>
      <c r="E41" s="101" t="s">
        <v>135</v>
      </c>
      <c r="F41" s="101" t="s">
        <v>135</v>
      </c>
      <c r="G41" s="101" t="s">
        <v>18</v>
      </c>
      <c r="H41" s="101" t="s">
        <v>51</v>
      </c>
      <c r="I41" s="103">
        <v>0</v>
      </c>
      <c r="J41" s="103">
        <v>34880892</v>
      </c>
      <c r="K41" s="103">
        <v>34880892</v>
      </c>
      <c r="L41" s="103">
        <v>0</v>
      </c>
      <c r="M41" s="101">
        <v>17.23</v>
      </c>
      <c r="N41" s="101" t="s">
        <v>135</v>
      </c>
      <c r="O41" s="101" t="s">
        <v>135</v>
      </c>
      <c r="P41" s="101">
        <v>0</v>
      </c>
      <c r="Q41" s="101">
        <v>43.5</v>
      </c>
      <c r="R41" s="101"/>
      <c r="S41" s="103"/>
      <c r="T41" s="104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S41"/>
    </row>
    <row r="42" spans="1:45" x14ac:dyDescent="0.25">
      <c r="A42" s="102">
        <v>44880</v>
      </c>
      <c r="B42" s="102" t="s">
        <v>61</v>
      </c>
      <c r="C42" s="101" t="s">
        <v>127</v>
      </c>
      <c r="D42" s="101" t="s">
        <v>417</v>
      </c>
      <c r="E42" s="101" t="s">
        <v>21</v>
      </c>
      <c r="F42" s="101" t="s">
        <v>22</v>
      </c>
      <c r="G42" s="101" t="s">
        <v>18</v>
      </c>
      <c r="H42" s="101" t="s">
        <v>19</v>
      </c>
      <c r="I42" s="103">
        <v>0</v>
      </c>
      <c r="J42" s="103">
        <v>42049001</v>
      </c>
      <c r="K42" s="103">
        <v>42049001</v>
      </c>
      <c r="L42" s="103">
        <v>42049001</v>
      </c>
      <c r="M42" s="101">
        <v>13</v>
      </c>
      <c r="N42" s="101" t="s">
        <v>135</v>
      </c>
      <c r="O42" s="101" t="s">
        <v>172</v>
      </c>
      <c r="P42" s="101">
        <v>4</v>
      </c>
      <c r="Q42" s="101">
        <v>42.5</v>
      </c>
      <c r="R42" s="101" t="s">
        <v>141</v>
      </c>
      <c r="S42" s="103" t="s">
        <v>318</v>
      </c>
      <c r="T42" s="104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S42"/>
    </row>
    <row r="43" spans="1:45" x14ac:dyDescent="0.25">
      <c r="A43" s="102">
        <v>44880</v>
      </c>
      <c r="B43" s="102" t="s">
        <v>62</v>
      </c>
      <c r="C43" s="101" t="s">
        <v>127</v>
      </c>
      <c r="D43" s="101" t="s">
        <v>135</v>
      </c>
      <c r="E43" s="101" t="s">
        <v>135</v>
      </c>
      <c r="F43" s="101" t="s">
        <v>135</v>
      </c>
      <c r="G43" s="101" t="s">
        <v>18</v>
      </c>
      <c r="H43" s="101"/>
      <c r="I43" s="103">
        <v>0</v>
      </c>
      <c r="J43" s="103">
        <v>37393887</v>
      </c>
      <c r="K43" s="103">
        <v>37393887</v>
      </c>
      <c r="L43" s="103">
        <v>0</v>
      </c>
      <c r="M43" s="101">
        <v>38.08</v>
      </c>
      <c r="N43" s="101" t="s">
        <v>135</v>
      </c>
      <c r="O43" s="101" t="s">
        <v>135</v>
      </c>
      <c r="P43" s="101">
        <v>0</v>
      </c>
      <c r="Q43" s="101">
        <v>0</v>
      </c>
      <c r="R43" s="101"/>
      <c r="S43" s="103"/>
      <c r="T43" s="104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S43"/>
    </row>
    <row r="44" spans="1:45" x14ac:dyDescent="0.25">
      <c r="A44" s="102">
        <v>44880</v>
      </c>
      <c r="B44" s="102" t="s">
        <v>63</v>
      </c>
      <c r="C44" s="101" t="s">
        <v>127</v>
      </c>
      <c r="D44" s="101" t="s">
        <v>16</v>
      </c>
      <c r="E44" s="101" t="s">
        <v>227</v>
      </c>
      <c r="F44" s="101" t="s">
        <v>67</v>
      </c>
      <c r="G44" s="101" t="s">
        <v>18</v>
      </c>
      <c r="H44" s="101" t="s">
        <v>19</v>
      </c>
      <c r="I44" s="103">
        <v>2157</v>
      </c>
      <c r="J44" s="103">
        <v>39712632</v>
      </c>
      <c r="K44" s="103">
        <v>39714789</v>
      </c>
      <c r="L44" s="103">
        <v>39714789</v>
      </c>
      <c r="M44" s="101">
        <v>13.2</v>
      </c>
      <c r="N44" s="101" t="s">
        <v>467</v>
      </c>
      <c r="O44" s="101" t="s">
        <v>420</v>
      </c>
      <c r="P44" s="101">
        <v>4</v>
      </c>
      <c r="Q44" s="101">
        <v>44.5</v>
      </c>
      <c r="R44" s="101" t="s">
        <v>141</v>
      </c>
      <c r="S44" s="103" t="s">
        <v>421</v>
      </c>
      <c r="T44" s="104">
        <v>8628</v>
      </c>
      <c r="U44" s="101">
        <v>0.98862499999999998</v>
      </c>
      <c r="V44" s="101">
        <v>846.44735160000005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S44"/>
    </row>
    <row r="45" spans="1:45" x14ac:dyDescent="0.25">
      <c r="A45" s="102">
        <v>44880</v>
      </c>
      <c r="B45" s="102" t="s">
        <v>65</v>
      </c>
      <c r="C45" s="101" t="s">
        <v>127</v>
      </c>
      <c r="D45" s="101" t="s">
        <v>337</v>
      </c>
      <c r="E45" s="101" t="s">
        <v>42</v>
      </c>
      <c r="F45" s="101" t="s">
        <v>383</v>
      </c>
      <c r="G45" s="101" t="s">
        <v>18</v>
      </c>
      <c r="H45" s="101" t="s">
        <v>51</v>
      </c>
      <c r="I45" s="103">
        <v>0</v>
      </c>
      <c r="J45" s="103">
        <v>30467791</v>
      </c>
      <c r="K45" s="103">
        <v>30467791</v>
      </c>
      <c r="L45" s="103">
        <v>30467791</v>
      </c>
      <c r="M45" s="101">
        <v>14.8</v>
      </c>
      <c r="N45" s="101" t="s">
        <v>135</v>
      </c>
      <c r="O45" s="101" t="s">
        <v>195</v>
      </c>
      <c r="P45" s="101">
        <v>4</v>
      </c>
      <c r="Q45" s="101">
        <v>32</v>
      </c>
      <c r="R45" s="101" t="s">
        <v>141</v>
      </c>
      <c r="S45" s="103" t="s">
        <v>329</v>
      </c>
      <c r="T45" s="104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S45"/>
    </row>
    <row r="46" spans="1:45" x14ac:dyDescent="0.25">
      <c r="A46" s="102">
        <v>44880</v>
      </c>
      <c r="B46" s="102" t="s">
        <v>66</v>
      </c>
      <c r="C46" s="101" t="s">
        <v>127</v>
      </c>
      <c r="D46" s="101" t="s">
        <v>440</v>
      </c>
      <c r="E46" s="101" t="s">
        <v>227</v>
      </c>
      <c r="F46" s="101" t="s">
        <v>67</v>
      </c>
      <c r="G46" s="101" t="s">
        <v>24</v>
      </c>
      <c r="H46" s="101" t="s">
        <v>19</v>
      </c>
      <c r="I46" s="103">
        <v>2329</v>
      </c>
      <c r="J46" s="103">
        <v>1150992805</v>
      </c>
      <c r="K46" s="103">
        <v>1150995134</v>
      </c>
      <c r="L46" s="103">
        <v>1150995134</v>
      </c>
      <c r="M46" s="101">
        <v>12.2</v>
      </c>
      <c r="N46" s="101" t="s">
        <v>462</v>
      </c>
      <c r="O46" s="101" t="s">
        <v>178</v>
      </c>
      <c r="P46" s="101">
        <v>4</v>
      </c>
      <c r="Q46" s="101">
        <v>44.5</v>
      </c>
      <c r="R46" s="101" t="s">
        <v>141</v>
      </c>
      <c r="S46" s="103" t="s">
        <v>441</v>
      </c>
      <c r="T46" s="104">
        <v>9316</v>
      </c>
      <c r="U46" s="101">
        <v>0.98659027777777775</v>
      </c>
      <c r="V46" s="101">
        <v>913.94338519999997</v>
      </c>
      <c r="W46" s="101">
        <v>0</v>
      </c>
      <c r="X46" s="101">
        <v>0</v>
      </c>
      <c r="Y46" s="101">
        <v>0</v>
      </c>
      <c r="Z46" s="101">
        <v>0</v>
      </c>
      <c r="AA46" s="101">
        <v>0</v>
      </c>
      <c r="AB46" s="101">
        <v>0</v>
      </c>
      <c r="AS46"/>
    </row>
    <row r="47" spans="1:45" x14ac:dyDescent="0.25">
      <c r="A47" s="102">
        <v>44880</v>
      </c>
      <c r="B47" s="102" t="s">
        <v>68</v>
      </c>
      <c r="C47" s="101" t="s">
        <v>127</v>
      </c>
      <c r="D47" s="101" t="s">
        <v>135</v>
      </c>
      <c r="E47" s="101" t="s">
        <v>135</v>
      </c>
      <c r="F47" s="101" t="s">
        <v>135</v>
      </c>
      <c r="G47" s="101" t="s">
        <v>18</v>
      </c>
      <c r="H47" s="101"/>
      <c r="I47" s="103">
        <v>0</v>
      </c>
      <c r="J47" s="103">
        <v>13</v>
      </c>
      <c r="K47" s="103">
        <v>13</v>
      </c>
      <c r="L47" s="103">
        <v>0</v>
      </c>
      <c r="M47" s="101">
        <v>0</v>
      </c>
      <c r="N47" s="101" t="s">
        <v>135</v>
      </c>
      <c r="O47" s="101" t="s">
        <v>135</v>
      </c>
      <c r="P47" s="101">
        <v>0</v>
      </c>
      <c r="Q47" s="101">
        <v>0</v>
      </c>
      <c r="R47" s="101"/>
      <c r="S47" s="103"/>
      <c r="T47" s="104">
        <v>0</v>
      </c>
      <c r="U47" s="101">
        <v>0</v>
      </c>
      <c r="V47" s="101">
        <v>0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  <c r="AS47"/>
    </row>
    <row r="48" spans="1:45" x14ac:dyDescent="0.25">
      <c r="A48" s="102">
        <v>44880</v>
      </c>
      <c r="B48" s="102" t="s">
        <v>69</v>
      </c>
      <c r="C48" s="101" t="s">
        <v>127</v>
      </c>
      <c r="D48" s="101" t="s">
        <v>437</v>
      </c>
      <c r="E48" s="101" t="s">
        <v>64</v>
      </c>
      <c r="F48" s="101" t="s">
        <v>67</v>
      </c>
      <c r="G48" s="101" t="s">
        <v>24</v>
      </c>
      <c r="H48" s="101" t="s">
        <v>19</v>
      </c>
      <c r="I48" s="103">
        <v>2190</v>
      </c>
      <c r="J48" s="103">
        <v>23299603</v>
      </c>
      <c r="K48" s="103">
        <v>23301793</v>
      </c>
      <c r="L48" s="103">
        <v>23301793</v>
      </c>
      <c r="M48" s="101">
        <v>12.89</v>
      </c>
      <c r="N48" s="101" t="s">
        <v>135</v>
      </c>
      <c r="O48" s="101" t="s">
        <v>193</v>
      </c>
      <c r="P48" s="101">
        <v>4</v>
      </c>
      <c r="Q48" s="101">
        <v>32.25</v>
      </c>
      <c r="R48" s="101" t="s">
        <v>141</v>
      </c>
      <c r="S48" s="103" t="s">
        <v>328</v>
      </c>
      <c r="T48" s="104">
        <v>8760</v>
      </c>
      <c r="U48" s="101">
        <v>0.98017708333333342</v>
      </c>
      <c r="V48" s="101">
        <v>622.82154600000013</v>
      </c>
      <c r="W48" s="101">
        <v>0</v>
      </c>
      <c r="X48" s="101">
        <v>0</v>
      </c>
      <c r="Y48" s="101">
        <v>0</v>
      </c>
      <c r="Z48" s="101">
        <v>0</v>
      </c>
      <c r="AA48" s="101">
        <v>0</v>
      </c>
      <c r="AB48" s="101">
        <v>0</v>
      </c>
      <c r="AS48"/>
    </row>
    <row r="49" spans="1:45" x14ac:dyDescent="0.25">
      <c r="A49" s="102">
        <v>44880</v>
      </c>
      <c r="B49" s="102" t="s">
        <v>70</v>
      </c>
      <c r="C49" s="101" t="s">
        <v>127</v>
      </c>
      <c r="D49" s="101" t="s">
        <v>135</v>
      </c>
      <c r="E49" s="101" t="s">
        <v>135</v>
      </c>
      <c r="F49" s="101" t="s">
        <v>135</v>
      </c>
      <c r="G49" s="101" t="s">
        <v>18</v>
      </c>
      <c r="H49" s="101" t="s">
        <v>51</v>
      </c>
      <c r="I49" s="103">
        <v>0</v>
      </c>
      <c r="J49" s="103">
        <v>22978211</v>
      </c>
      <c r="K49" s="103">
        <v>22978211</v>
      </c>
      <c r="L49" s="103">
        <v>0</v>
      </c>
      <c r="M49" s="101">
        <v>22978211</v>
      </c>
      <c r="N49" s="101" t="s">
        <v>135</v>
      </c>
      <c r="O49" s="101" t="s">
        <v>135</v>
      </c>
      <c r="P49" s="101">
        <v>0</v>
      </c>
      <c r="Q49" s="101">
        <v>0</v>
      </c>
      <c r="R49" s="101"/>
      <c r="S49" s="103"/>
      <c r="T49" s="104">
        <v>0</v>
      </c>
      <c r="U49" s="101">
        <v>0</v>
      </c>
      <c r="V49" s="101">
        <v>0</v>
      </c>
      <c r="W49" s="101">
        <v>0</v>
      </c>
      <c r="X49" s="101">
        <v>0</v>
      </c>
      <c r="Y49" s="101">
        <v>0</v>
      </c>
      <c r="Z49" s="101">
        <v>0</v>
      </c>
      <c r="AA49" s="101">
        <v>0</v>
      </c>
      <c r="AB49" s="101">
        <v>0</v>
      </c>
      <c r="AS49"/>
    </row>
    <row r="50" spans="1:45" x14ac:dyDescent="0.25">
      <c r="A50" s="102">
        <v>44880</v>
      </c>
      <c r="B50" s="102" t="s">
        <v>71</v>
      </c>
      <c r="C50" s="101" t="s">
        <v>127</v>
      </c>
      <c r="D50" s="101" t="s">
        <v>452</v>
      </c>
      <c r="E50" s="101" t="s">
        <v>21</v>
      </c>
      <c r="F50" s="101" t="s">
        <v>67</v>
      </c>
      <c r="G50" s="101" t="s">
        <v>18</v>
      </c>
      <c r="H50" s="101" t="s">
        <v>19</v>
      </c>
      <c r="I50" s="103">
        <v>0</v>
      </c>
      <c r="J50" s="103">
        <v>40433728</v>
      </c>
      <c r="K50" s="103">
        <v>40433728</v>
      </c>
      <c r="L50" s="103">
        <v>40433728</v>
      </c>
      <c r="M50" s="101">
        <v>15.49</v>
      </c>
      <c r="N50" s="101" t="s">
        <v>135</v>
      </c>
      <c r="O50" s="101" t="s">
        <v>273</v>
      </c>
      <c r="P50" s="101">
        <v>4</v>
      </c>
      <c r="Q50" s="101">
        <v>42.25</v>
      </c>
      <c r="R50" s="101" t="s">
        <v>141</v>
      </c>
      <c r="S50" s="103" t="s">
        <v>453</v>
      </c>
      <c r="T50" s="104">
        <v>0</v>
      </c>
      <c r="U50" s="101">
        <v>0</v>
      </c>
      <c r="V50" s="101">
        <v>0</v>
      </c>
      <c r="W50" s="101">
        <v>0</v>
      </c>
      <c r="X50" s="101">
        <v>0</v>
      </c>
      <c r="Y50" s="101">
        <v>0</v>
      </c>
      <c r="Z50" s="101">
        <v>0</v>
      </c>
      <c r="AA50" s="101">
        <v>0</v>
      </c>
      <c r="AB50" s="101">
        <v>0</v>
      </c>
      <c r="AS50"/>
    </row>
    <row r="51" spans="1:45" x14ac:dyDescent="0.25">
      <c r="A51" s="102">
        <v>44880</v>
      </c>
      <c r="B51" s="102" t="s">
        <v>72</v>
      </c>
      <c r="C51" s="101" t="s">
        <v>127</v>
      </c>
      <c r="D51" s="101" t="s">
        <v>135</v>
      </c>
      <c r="E51" s="101" t="s">
        <v>135</v>
      </c>
      <c r="F51" s="101" t="s">
        <v>135</v>
      </c>
      <c r="G51" s="101" t="s">
        <v>18</v>
      </c>
      <c r="H51" s="101"/>
      <c r="I51" s="103">
        <v>0</v>
      </c>
      <c r="J51" s="103">
        <v>41080666</v>
      </c>
      <c r="K51" s="103">
        <v>41080666</v>
      </c>
      <c r="L51" s="103">
        <v>0</v>
      </c>
      <c r="M51" s="101">
        <v>41.13</v>
      </c>
      <c r="N51" s="101" t="s">
        <v>135</v>
      </c>
      <c r="O51" s="101" t="s">
        <v>135</v>
      </c>
      <c r="P51" s="101">
        <v>0</v>
      </c>
      <c r="Q51" s="101">
        <v>0</v>
      </c>
      <c r="R51" s="101"/>
      <c r="S51" s="103"/>
      <c r="T51" s="104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S51"/>
    </row>
    <row r="52" spans="1:45" x14ac:dyDescent="0.25">
      <c r="A52" s="102">
        <v>44880</v>
      </c>
      <c r="B52" s="102" t="s">
        <v>73</v>
      </c>
      <c r="C52" s="101" t="s">
        <v>127</v>
      </c>
      <c r="D52" s="101" t="s">
        <v>74</v>
      </c>
      <c r="E52" s="101" t="s">
        <v>35</v>
      </c>
      <c r="F52" s="101" t="s">
        <v>79</v>
      </c>
      <c r="G52" s="101" t="s">
        <v>18</v>
      </c>
      <c r="H52" s="101" t="s">
        <v>19</v>
      </c>
      <c r="I52" s="103">
        <v>0</v>
      </c>
      <c r="J52" s="103">
        <v>2208317</v>
      </c>
      <c r="K52" s="103">
        <v>2208317</v>
      </c>
      <c r="L52" s="103">
        <v>2208317</v>
      </c>
      <c r="M52" s="101">
        <v>13.99</v>
      </c>
      <c r="N52" s="101" t="s">
        <v>135</v>
      </c>
      <c r="O52" s="101" t="s">
        <v>198</v>
      </c>
      <c r="P52" s="101">
        <v>4</v>
      </c>
      <c r="Q52" s="101">
        <v>43.5</v>
      </c>
      <c r="R52" s="101" t="s">
        <v>141</v>
      </c>
      <c r="S52" s="103" t="s">
        <v>330</v>
      </c>
      <c r="T52" s="104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S52"/>
    </row>
    <row r="53" spans="1:45" x14ac:dyDescent="0.25">
      <c r="A53" s="102">
        <v>44880</v>
      </c>
      <c r="B53" s="102" t="s">
        <v>75</v>
      </c>
      <c r="C53" s="101" t="s">
        <v>127</v>
      </c>
      <c r="D53" s="101" t="s">
        <v>164</v>
      </c>
      <c r="E53" s="101" t="s">
        <v>42</v>
      </c>
      <c r="F53" s="101" t="s">
        <v>363</v>
      </c>
      <c r="G53" s="101" t="s">
        <v>18</v>
      </c>
      <c r="H53" s="101" t="s">
        <v>51</v>
      </c>
      <c r="I53" s="103">
        <v>0</v>
      </c>
      <c r="J53" s="103">
        <v>19774236</v>
      </c>
      <c r="K53" s="103">
        <v>19774236</v>
      </c>
      <c r="L53" s="103">
        <v>19774236</v>
      </c>
      <c r="M53" s="101">
        <v>12.29</v>
      </c>
      <c r="N53" s="101" t="s">
        <v>135</v>
      </c>
      <c r="O53" s="101" t="s">
        <v>198</v>
      </c>
      <c r="P53" s="101">
        <v>4</v>
      </c>
      <c r="Q53" s="101">
        <v>43.5</v>
      </c>
      <c r="R53" s="101" t="s">
        <v>141</v>
      </c>
      <c r="S53" s="103" t="s">
        <v>330</v>
      </c>
      <c r="T53" s="104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S53"/>
    </row>
    <row r="54" spans="1:45" x14ac:dyDescent="0.25">
      <c r="A54" s="102">
        <v>44880</v>
      </c>
      <c r="B54" s="102" t="s">
        <v>76</v>
      </c>
      <c r="C54" s="101" t="s">
        <v>127</v>
      </c>
      <c r="D54" s="101" t="s">
        <v>432</v>
      </c>
      <c r="E54" s="101" t="s">
        <v>35</v>
      </c>
      <c r="F54" s="101" t="s">
        <v>339</v>
      </c>
      <c r="G54" s="101" t="s">
        <v>18</v>
      </c>
      <c r="H54" s="101" t="s">
        <v>19</v>
      </c>
      <c r="I54" s="103">
        <v>0</v>
      </c>
      <c r="J54" s="103">
        <v>544894350</v>
      </c>
      <c r="K54" s="103">
        <v>544894350</v>
      </c>
      <c r="L54" s="103">
        <v>544894350</v>
      </c>
      <c r="M54" s="101">
        <v>18.809999999999999</v>
      </c>
      <c r="N54" s="101" t="s">
        <v>135</v>
      </c>
      <c r="O54" s="101" t="s">
        <v>215</v>
      </c>
      <c r="P54" s="101">
        <v>8</v>
      </c>
      <c r="Q54" s="101">
        <v>43.5</v>
      </c>
      <c r="R54" s="101" t="s">
        <v>142</v>
      </c>
      <c r="S54" s="103" t="s">
        <v>321</v>
      </c>
      <c r="T54" s="104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S54"/>
    </row>
    <row r="55" spans="1:45" x14ac:dyDescent="0.25">
      <c r="A55" s="102">
        <v>44880</v>
      </c>
      <c r="B55" s="102" t="s">
        <v>77</v>
      </c>
      <c r="C55" s="101" t="s">
        <v>127</v>
      </c>
      <c r="D55" s="101" t="s">
        <v>135</v>
      </c>
      <c r="E55" s="101" t="s">
        <v>135</v>
      </c>
      <c r="F55" s="101" t="s">
        <v>135</v>
      </c>
      <c r="G55" s="101" t="s">
        <v>18</v>
      </c>
      <c r="H55" s="101"/>
      <c r="I55" s="103">
        <v>0</v>
      </c>
      <c r="J55" s="103">
        <v>44104056</v>
      </c>
      <c r="K55" s="103">
        <v>44104056</v>
      </c>
      <c r="L55" s="103">
        <v>0</v>
      </c>
      <c r="M55" s="101">
        <v>12.8</v>
      </c>
      <c r="N55" s="101" t="s">
        <v>135</v>
      </c>
      <c r="O55" s="101" t="s">
        <v>135</v>
      </c>
      <c r="P55" s="101">
        <v>0</v>
      </c>
      <c r="Q55" s="101">
        <v>0</v>
      </c>
      <c r="R55" s="101"/>
      <c r="S55" s="103"/>
      <c r="T55" s="104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S55"/>
    </row>
    <row r="56" spans="1:45" x14ac:dyDescent="0.25">
      <c r="A56" s="102">
        <v>44880</v>
      </c>
      <c r="B56" s="102" t="s">
        <v>78</v>
      </c>
      <c r="C56" s="101" t="s">
        <v>127</v>
      </c>
      <c r="D56" s="101" t="s">
        <v>428</v>
      </c>
      <c r="E56" s="101" t="s">
        <v>31</v>
      </c>
      <c r="F56" s="101" t="s">
        <v>378</v>
      </c>
      <c r="G56" s="101" t="s">
        <v>18</v>
      </c>
      <c r="H56" s="101" t="s">
        <v>19</v>
      </c>
      <c r="I56" s="103">
        <v>0</v>
      </c>
      <c r="J56" s="103">
        <v>1026032292</v>
      </c>
      <c r="K56" s="103">
        <v>1026032292</v>
      </c>
      <c r="L56" s="103">
        <v>0</v>
      </c>
      <c r="M56" s="101">
        <v>12.39</v>
      </c>
      <c r="N56" s="101" t="s">
        <v>135</v>
      </c>
      <c r="O56" s="101" t="s">
        <v>199</v>
      </c>
      <c r="P56" s="101">
        <v>4</v>
      </c>
      <c r="Q56" s="101">
        <v>47</v>
      </c>
      <c r="R56" s="101" t="s">
        <v>141</v>
      </c>
      <c r="S56" s="103" t="s">
        <v>331</v>
      </c>
      <c r="T56" s="104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S56"/>
    </row>
    <row r="57" spans="1:45" x14ac:dyDescent="0.25">
      <c r="A57" s="102">
        <v>44880</v>
      </c>
      <c r="B57" s="102" t="s">
        <v>80</v>
      </c>
      <c r="C57" s="101" t="s">
        <v>127</v>
      </c>
      <c r="D57" s="101" t="s">
        <v>159</v>
      </c>
      <c r="E57" s="101" t="s">
        <v>42</v>
      </c>
      <c r="F57" s="101" t="s">
        <v>338</v>
      </c>
      <c r="G57" s="101" t="s">
        <v>18</v>
      </c>
      <c r="H57" s="101" t="s">
        <v>51</v>
      </c>
      <c r="I57" s="103">
        <v>2285</v>
      </c>
      <c r="J57" s="103">
        <v>29673491</v>
      </c>
      <c r="K57" s="103">
        <v>29675776</v>
      </c>
      <c r="L57" s="103">
        <v>29675776</v>
      </c>
      <c r="M57" s="101">
        <v>12.6</v>
      </c>
      <c r="N57" s="101" t="s">
        <v>463</v>
      </c>
      <c r="O57" s="101" t="s">
        <v>198</v>
      </c>
      <c r="P57" s="101">
        <v>4</v>
      </c>
      <c r="Q57" s="101">
        <v>43.5</v>
      </c>
      <c r="R57" s="101" t="s">
        <v>141</v>
      </c>
      <c r="S57" s="103" t="s">
        <v>330</v>
      </c>
      <c r="T57" s="104">
        <v>9140</v>
      </c>
      <c r="U57" s="101">
        <v>0.99968749999999995</v>
      </c>
      <c r="V57" s="101">
        <v>876.52691400000003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S57"/>
    </row>
    <row r="58" spans="1:45" x14ac:dyDescent="0.25">
      <c r="A58" s="102">
        <v>44880</v>
      </c>
      <c r="B58" s="102" t="s">
        <v>81</v>
      </c>
      <c r="C58" s="101" t="s">
        <v>127</v>
      </c>
      <c r="D58" s="101" t="s">
        <v>406</v>
      </c>
      <c r="E58" s="101" t="s">
        <v>64</v>
      </c>
      <c r="F58" s="101" t="s">
        <v>67</v>
      </c>
      <c r="G58" s="101" t="s">
        <v>18</v>
      </c>
      <c r="H58" s="101" t="s">
        <v>19</v>
      </c>
      <c r="I58" s="103">
        <v>0</v>
      </c>
      <c r="J58" s="103">
        <v>26832040</v>
      </c>
      <c r="K58" s="103">
        <v>26832040</v>
      </c>
      <c r="L58" s="103">
        <v>26832040</v>
      </c>
      <c r="M58" s="101">
        <v>13.1</v>
      </c>
      <c r="N58" s="101" t="s">
        <v>135</v>
      </c>
      <c r="O58" s="101" t="s">
        <v>201</v>
      </c>
      <c r="P58" s="101">
        <v>4</v>
      </c>
      <c r="Q58" s="101">
        <v>49.5</v>
      </c>
      <c r="R58" s="101" t="s">
        <v>141</v>
      </c>
      <c r="S58" s="103" t="s">
        <v>407</v>
      </c>
      <c r="T58" s="104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S58"/>
    </row>
    <row r="59" spans="1:45" x14ac:dyDescent="0.25">
      <c r="A59" s="102">
        <v>44880</v>
      </c>
      <c r="B59" s="102" t="s">
        <v>82</v>
      </c>
      <c r="C59" s="101" t="s">
        <v>127</v>
      </c>
      <c r="D59" s="101" t="s">
        <v>442</v>
      </c>
      <c r="E59" s="101" t="s">
        <v>42</v>
      </c>
      <c r="F59" s="101" t="s">
        <v>384</v>
      </c>
      <c r="G59" s="101" t="s">
        <v>18</v>
      </c>
      <c r="H59" s="101" t="s">
        <v>51</v>
      </c>
      <c r="I59" s="103">
        <v>0</v>
      </c>
      <c r="J59" s="103">
        <v>34091219</v>
      </c>
      <c r="K59" s="103">
        <v>34091219</v>
      </c>
      <c r="L59" s="103">
        <v>34091219</v>
      </c>
      <c r="M59" s="101">
        <v>13.5</v>
      </c>
      <c r="N59" s="101" t="s">
        <v>135</v>
      </c>
      <c r="O59" s="101" t="s">
        <v>195</v>
      </c>
      <c r="P59" s="101">
        <v>4</v>
      </c>
      <c r="Q59" s="101">
        <v>32</v>
      </c>
      <c r="R59" s="101" t="s">
        <v>141</v>
      </c>
      <c r="S59" s="103" t="s">
        <v>329</v>
      </c>
      <c r="T59" s="104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S59"/>
    </row>
    <row r="60" spans="1:45" x14ac:dyDescent="0.25">
      <c r="A60" s="102">
        <v>44880</v>
      </c>
      <c r="B60" s="102" t="s">
        <v>83</v>
      </c>
      <c r="C60" s="101" t="s">
        <v>127</v>
      </c>
      <c r="D60" s="101" t="s">
        <v>380</v>
      </c>
      <c r="E60" s="101" t="s">
        <v>21</v>
      </c>
      <c r="F60" s="101" t="s">
        <v>67</v>
      </c>
      <c r="G60" s="101" t="s">
        <v>18</v>
      </c>
      <c r="H60" s="101" t="s">
        <v>19</v>
      </c>
      <c r="I60" s="103">
        <v>0</v>
      </c>
      <c r="J60" s="103">
        <v>23822806</v>
      </c>
      <c r="K60" s="103">
        <v>23822806</v>
      </c>
      <c r="L60" s="103">
        <v>23822806</v>
      </c>
      <c r="M60" s="101">
        <v>14.8</v>
      </c>
      <c r="N60" s="101" t="s">
        <v>340</v>
      </c>
      <c r="O60" s="101" t="s">
        <v>203</v>
      </c>
      <c r="P60" s="101">
        <v>4</v>
      </c>
      <c r="Q60" s="101">
        <v>64.5</v>
      </c>
      <c r="R60" s="101" t="s">
        <v>141</v>
      </c>
      <c r="S60" s="103" t="s">
        <v>332</v>
      </c>
      <c r="T60" s="104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S60"/>
    </row>
    <row r="61" spans="1:45" x14ac:dyDescent="0.25">
      <c r="A61" s="102">
        <v>44880</v>
      </c>
      <c r="B61" s="102" t="s">
        <v>84</v>
      </c>
      <c r="C61" s="101" t="s">
        <v>127</v>
      </c>
      <c r="D61" s="101" t="s">
        <v>431</v>
      </c>
      <c r="E61" s="101" t="s">
        <v>42</v>
      </c>
      <c r="F61" s="101" t="s">
        <v>363</v>
      </c>
      <c r="G61" s="101" t="s">
        <v>18</v>
      </c>
      <c r="H61" s="101" t="s">
        <v>51</v>
      </c>
      <c r="I61" s="103">
        <v>0</v>
      </c>
      <c r="J61" s="103">
        <v>21633702</v>
      </c>
      <c r="K61" s="103">
        <v>21633702</v>
      </c>
      <c r="L61" s="103">
        <v>21633702</v>
      </c>
      <c r="M61" s="101">
        <v>13.79</v>
      </c>
      <c r="N61" s="101" t="s">
        <v>135</v>
      </c>
      <c r="O61" s="101" t="s">
        <v>198</v>
      </c>
      <c r="P61" s="101">
        <v>4</v>
      </c>
      <c r="Q61" s="101">
        <v>43.5</v>
      </c>
      <c r="R61" s="101" t="s">
        <v>141</v>
      </c>
      <c r="S61" s="103" t="s">
        <v>330</v>
      </c>
      <c r="T61" s="104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S61"/>
    </row>
    <row r="62" spans="1:45" x14ac:dyDescent="0.25">
      <c r="A62" s="102">
        <v>44880</v>
      </c>
      <c r="B62" s="102" t="s">
        <v>85</v>
      </c>
      <c r="C62" s="101" t="s">
        <v>127</v>
      </c>
      <c r="D62" s="101" t="s">
        <v>122</v>
      </c>
      <c r="E62" s="101" t="s">
        <v>21</v>
      </c>
      <c r="F62" s="101" t="s">
        <v>67</v>
      </c>
      <c r="G62" s="101" t="s">
        <v>18</v>
      </c>
      <c r="H62" s="101" t="s">
        <v>19</v>
      </c>
      <c r="I62" s="103">
        <v>2004</v>
      </c>
      <c r="J62" s="103">
        <v>31012852</v>
      </c>
      <c r="K62" s="103">
        <v>31014856</v>
      </c>
      <c r="L62" s="103">
        <v>31014856</v>
      </c>
      <c r="M62" s="101">
        <v>12.59</v>
      </c>
      <c r="N62" s="101" t="s">
        <v>464</v>
      </c>
      <c r="O62" s="101" t="s">
        <v>192</v>
      </c>
      <c r="P62" s="101">
        <v>4</v>
      </c>
      <c r="Q62" s="101">
        <v>32</v>
      </c>
      <c r="R62" s="101" t="s">
        <v>141</v>
      </c>
      <c r="S62" s="103" t="s">
        <v>327</v>
      </c>
      <c r="T62" s="104">
        <v>8016</v>
      </c>
      <c r="U62" s="101">
        <v>0.87605416666666669</v>
      </c>
      <c r="V62" s="101">
        <v>565.50635520000003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S62"/>
    </row>
    <row r="63" spans="1:45" x14ac:dyDescent="0.25">
      <c r="A63" s="102">
        <v>44880</v>
      </c>
      <c r="B63" s="102" t="s">
        <v>86</v>
      </c>
      <c r="C63" s="101" t="s">
        <v>127</v>
      </c>
      <c r="D63" s="101" t="s">
        <v>405</v>
      </c>
      <c r="E63" s="101" t="s">
        <v>42</v>
      </c>
      <c r="F63" s="101" t="s">
        <v>384</v>
      </c>
      <c r="G63" s="101" t="s">
        <v>18</v>
      </c>
      <c r="H63" s="101" t="s">
        <v>51</v>
      </c>
      <c r="I63" s="103">
        <v>0</v>
      </c>
      <c r="J63" s="103">
        <v>31134516</v>
      </c>
      <c r="K63" s="103">
        <v>31134516</v>
      </c>
      <c r="L63" s="103">
        <v>31134516</v>
      </c>
      <c r="M63" s="101">
        <v>13.6</v>
      </c>
      <c r="N63" s="101" t="s">
        <v>135</v>
      </c>
      <c r="O63" s="101" t="s">
        <v>195</v>
      </c>
      <c r="P63" s="101">
        <v>4</v>
      </c>
      <c r="Q63" s="101">
        <v>32</v>
      </c>
      <c r="R63" s="101" t="s">
        <v>141</v>
      </c>
      <c r="S63" s="103" t="s">
        <v>329</v>
      </c>
      <c r="T63" s="104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S63"/>
    </row>
    <row r="64" spans="1:45" x14ac:dyDescent="0.25">
      <c r="A64" s="102">
        <v>44880</v>
      </c>
      <c r="B64" s="102" t="s">
        <v>87</v>
      </c>
      <c r="C64" s="101" t="s">
        <v>127</v>
      </c>
      <c r="D64" s="101" t="s">
        <v>400</v>
      </c>
      <c r="E64" s="101" t="s">
        <v>64</v>
      </c>
      <c r="F64" s="101" t="s">
        <v>67</v>
      </c>
      <c r="G64" s="101" t="s">
        <v>18</v>
      </c>
      <c r="H64" s="101" t="s">
        <v>19</v>
      </c>
      <c r="I64" s="103">
        <v>0</v>
      </c>
      <c r="J64" s="103">
        <v>31248220</v>
      </c>
      <c r="K64" s="103">
        <v>31250152</v>
      </c>
      <c r="L64" s="103">
        <v>31250152</v>
      </c>
      <c r="M64" s="101">
        <v>14.78</v>
      </c>
      <c r="N64" s="101" t="s">
        <v>340</v>
      </c>
      <c r="O64" s="101" t="s">
        <v>205</v>
      </c>
      <c r="P64" s="101">
        <v>4</v>
      </c>
      <c r="Q64" s="101">
        <v>79</v>
      </c>
      <c r="R64" s="101" t="s">
        <v>141</v>
      </c>
      <c r="S64" s="103" t="s">
        <v>333</v>
      </c>
      <c r="T64" s="104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S64"/>
    </row>
    <row r="65" spans="1:45" x14ac:dyDescent="0.25">
      <c r="A65" s="102">
        <v>44880</v>
      </c>
      <c r="B65" s="102" t="s">
        <v>88</v>
      </c>
      <c r="C65" s="101" t="s">
        <v>127</v>
      </c>
      <c r="D65" s="101" t="s">
        <v>418</v>
      </c>
      <c r="E65" s="101" t="s">
        <v>42</v>
      </c>
      <c r="F65" s="101" t="s">
        <v>384</v>
      </c>
      <c r="G65" s="101" t="s">
        <v>24</v>
      </c>
      <c r="H65" s="101" t="s">
        <v>51</v>
      </c>
      <c r="I65" s="103">
        <v>1932</v>
      </c>
      <c r="J65" s="103">
        <v>31248220</v>
      </c>
      <c r="K65" s="103">
        <v>31250152</v>
      </c>
      <c r="L65" s="103">
        <v>31250152</v>
      </c>
      <c r="M65" s="101">
        <v>14.78</v>
      </c>
      <c r="N65" s="101" t="s">
        <v>135</v>
      </c>
      <c r="O65" s="101" t="s">
        <v>198</v>
      </c>
      <c r="P65" s="101">
        <v>4</v>
      </c>
      <c r="Q65" s="101">
        <v>43.5</v>
      </c>
      <c r="R65" s="101" t="s">
        <v>141</v>
      </c>
      <c r="S65" s="103" t="s">
        <v>330</v>
      </c>
      <c r="T65" s="104">
        <v>7728</v>
      </c>
      <c r="U65" s="101">
        <v>0.99149166666666666</v>
      </c>
      <c r="V65" s="101">
        <v>741.11597280000001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S65"/>
    </row>
    <row r="66" spans="1:45" x14ac:dyDescent="0.25">
      <c r="A66" s="102">
        <v>44880</v>
      </c>
      <c r="B66" s="102" t="s">
        <v>89</v>
      </c>
      <c r="C66" s="101" t="s">
        <v>127</v>
      </c>
      <c r="D66" s="101" t="s">
        <v>342</v>
      </c>
      <c r="E66" s="101" t="s">
        <v>42</v>
      </c>
      <c r="F66" s="101" t="s">
        <v>413</v>
      </c>
      <c r="G66" s="101" t="s">
        <v>18</v>
      </c>
      <c r="H66" s="101" t="s">
        <v>19</v>
      </c>
      <c r="I66" s="103">
        <v>0</v>
      </c>
      <c r="J66" s="103">
        <v>27482312</v>
      </c>
      <c r="K66" s="103">
        <v>27482312</v>
      </c>
      <c r="L66" s="103">
        <v>27482312</v>
      </c>
      <c r="M66" s="101">
        <v>13.49</v>
      </c>
      <c r="N66" s="101" t="s">
        <v>135</v>
      </c>
      <c r="O66" s="101" t="s">
        <v>198</v>
      </c>
      <c r="P66" s="101">
        <v>4</v>
      </c>
      <c r="Q66" s="101">
        <v>43.5</v>
      </c>
      <c r="R66" s="101" t="s">
        <v>141</v>
      </c>
      <c r="S66" s="103" t="s">
        <v>330</v>
      </c>
      <c r="T66" s="104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S66"/>
    </row>
    <row r="67" spans="1:45" x14ac:dyDescent="0.25">
      <c r="A67" s="102">
        <v>44880</v>
      </c>
      <c r="B67" s="102" t="s">
        <v>90</v>
      </c>
      <c r="C67" s="101" t="s">
        <v>127</v>
      </c>
      <c r="D67" s="101" t="s">
        <v>361</v>
      </c>
      <c r="E67" s="101" t="s">
        <v>42</v>
      </c>
      <c r="F67" s="101" t="s">
        <v>363</v>
      </c>
      <c r="G67" s="101" t="s">
        <v>18</v>
      </c>
      <c r="H67" s="101" t="s">
        <v>51</v>
      </c>
      <c r="I67" s="103">
        <v>0</v>
      </c>
      <c r="J67" s="103">
        <v>3583106</v>
      </c>
      <c r="K67" s="103">
        <v>3583106</v>
      </c>
      <c r="L67" s="103">
        <v>3583106</v>
      </c>
      <c r="M67" s="101">
        <v>13.5</v>
      </c>
      <c r="N67" s="101" t="s">
        <v>422</v>
      </c>
      <c r="O67" s="101" t="s">
        <v>198</v>
      </c>
      <c r="P67" s="101">
        <v>4</v>
      </c>
      <c r="Q67" s="101">
        <v>43.5</v>
      </c>
      <c r="R67" s="101" t="s">
        <v>141</v>
      </c>
      <c r="S67" s="103" t="s">
        <v>330</v>
      </c>
      <c r="T67" s="104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S67"/>
    </row>
    <row r="68" spans="1:45" x14ac:dyDescent="0.25">
      <c r="A68" s="102">
        <v>44880</v>
      </c>
      <c r="B68" s="102" t="s">
        <v>91</v>
      </c>
      <c r="C68" s="101" t="s">
        <v>127</v>
      </c>
      <c r="D68" s="101" t="s">
        <v>434</v>
      </c>
      <c r="E68" s="101" t="s">
        <v>42</v>
      </c>
      <c r="F68" s="101" t="s">
        <v>378</v>
      </c>
      <c r="G68" s="101" t="s">
        <v>18</v>
      </c>
      <c r="H68" s="101" t="s">
        <v>19</v>
      </c>
      <c r="I68" s="103">
        <v>0</v>
      </c>
      <c r="J68" s="103">
        <v>557093316</v>
      </c>
      <c r="K68" s="103">
        <v>557093316</v>
      </c>
      <c r="L68" s="103">
        <v>557093316</v>
      </c>
      <c r="M68" s="101">
        <v>13.4</v>
      </c>
      <c r="N68" s="101" t="s">
        <v>135</v>
      </c>
      <c r="O68" s="101" t="s">
        <v>281</v>
      </c>
      <c r="P68" s="101">
        <v>4</v>
      </c>
      <c r="Q68" s="101">
        <v>56</v>
      </c>
      <c r="R68" s="101" t="s">
        <v>141</v>
      </c>
      <c r="S68" s="103" t="s">
        <v>435</v>
      </c>
      <c r="T68" s="104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S68"/>
    </row>
    <row r="69" spans="1:45" x14ac:dyDescent="0.25">
      <c r="A69" s="102">
        <v>44880</v>
      </c>
      <c r="B69" s="102" t="s">
        <v>92</v>
      </c>
      <c r="C69" s="101" t="s">
        <v>127</v>
      </c>
      <c r="D69" s="101" t="s">
        <v>427</v>
      </c>
      <c r="E69" s="101" t="s">
        <v>42</v>
      </c>
      <c r="F69" s="101" t="s">
        <v>363</v>
      </c>
      <c r="G69" s="101" t="s">
        <v>18</v>
      </c>
      <c r="H69" s="101" t="s">
        <v>51</v>
      </c>
      <c r="I69" s="103">
        <v>0</v>
      </c>
      <c r="J69" s="103">
        <v>30829548</v>
      </c>
      <c r="K69" s="103">
        <v>30829548</v>
      </c>
      <c r="L69" s="103">
        <v>0</v>
      </c>
      <c r="M69" s="101">
        <v>12.89</v>
      </c>
      <c r="N69" s="101" t="s">
        <v>135</v>
      </c>
      <c r="O69" s="101" t="s">
        <v>198</v>
      </c>
      <c r="P69" s="101">
        <v>4</v>
      </c>
      <c r="Q69" s="101">
        <v>43.5</v>
      </c>
      <c r="R69" s="101" t="s">
        <v>141</v>
      </c>
      <c r="S69" s="103" t="s">
        <v>330</v>
      </c>
      <c r="T69" s="104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S69"/>
    </row>
    <row r="70" spans="1:45" x14ac:dyDescent="0.25">
      <c r="A70" s="102">
        <v>44880</v>
      </c>
      <c r="B70" s="102" t="s">
        <v>93</v>
      </c>
      <c r="C70" s="101" t="s">
        <v>127</v>
      </c>
      <c r="D70" s="101" t="s">
        <v>403</v>
      </c>
      <c r="E70" s="101" t="s">
        <v>35</v>
      </c>
      <c r="F70" s="101" t="s">
        <v>79</v>
      </c>
      <c r="G70" s="101" t="s">
        <v>18</v>
      </c>
      <c r="H70" s="101" t="s">
        <v>19</v>
      </c>
      <c r="I70" s="103">
        <v>0</v>
      </c>
      <c r="J70" s="103">
        <v>29066430</v>
      </c>
      <c r="K70" s="103">
        <v>29066430</v>
      </c>
      <c r="L70" s="103">
        <v>29066430</v>
      </c>
      <c r="M70" s="101">
        <v>12</v>
      </c>
      <c r="N70" s="101" t="s">
        <v>135</v>
      </c>
      <c r="O70" s="101" t="s">
        <v>198</v>
      </c>
      <c r="P70" s="101">
        <v>4</v>
      </c>
      <c r="Q70" s="101">
        <v>43.5</v>
      </c>
      <c r="R70" s="101" t="s">
        <v>141</v>
      </c>
      <c r="S70" s="103" t="s">
        <v>330</v>
      </c>
      <c r="T70" s="104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S70"/>
    </row>
    <row r="71" spans="1:45" x14ac:dyDescent="0.25">
      <c r="A71" s="102">
        <v>44880</v>
      </c>
      <c r="B71" s="102" t="s">
        <v>94</v>
      </c>
      <c r="C71" s="101" t="s">
        <v>127</v>
      </c>
      <c r="D71" s="101" t="s">
        <v>95</v>
      </c>
      <c r="E71" s="101" t="s">
        <v>42</v>
      </c>
      <c r="F71" s="101" t="s">
        <v>413</v>
      </c>
      <c r="G71" s="101" t="s">
        <v>18</v>
      </c>
      <c r="H71" s="101" t="s">
        <v>51</v>
      </c>
      <c r="I71" s="103">
        <v>0</v>
      </c>
      <c r="J71" s="103">
        <v>33961612</v>
      </c>
      <c r="K71" s="103">
        <v>33961612</v>
      </c>
      <c r="L71" s="103">
        <v>33961612</v>
      </c>
      <c r="M71" s="101">
        <v>14.89</v>
      </c>
      <c r="N71" s="101" t="s">
        <v>135</v>
      </c>
      <c r="O71" s="101" t="s">
        <v>198</v>
      </c>
      <c r="P71" s="101">
        <v>4</v>
      </c>
      <c r="Q71" s="101">
        <v>43.5</v>
      </c>
      <c r="R71" s="101" t="s">
        <v>141</v>
      </c>
      <c r="S71" s="103" t="s">
        <v>330</v>
      </c>
      <c r="T71" s="104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S71"/>
    </row>
    <row r="72" spans="1:45" x14ac:dyDescent="0.25">
      <c r="A72" s="102">
        <v>44880</v>
      </c>
      <c r="B72" s="102" t="s">
        <v>96</v>
      </c>
      <c r="C72" s="101" t="s">
        <v>127</v>
      </c>
      <c r="D72" s="101" t="s">
        <v>362</v>
      </c>
      <c r="E72" s="101" t="s">
        <v>21</v>
      </c>
      <c r="F72" s="101" t="s">
        <v>67</v>
      </c>
      <c r="G72" s="101" t="s">
        <v>18</v>
      </c>
      <c r="H72" s="101" t="s">
        <v>19</v>
      </c>
      <c r="I72" s="103">
        <v>0</v>
      </c>
      <c r="J72" s="103">
        <v>12621047</v>
      </c>
      <c r="K72" s="103">
        <v>12621047</v>
      </c>
      <c r="L72" s="103">
        <v>12621047</v>
      </c>
      <c r="M72" s="101">
        <v>13.59</v>
      </c>
      <c r="N72" s="101" t="s">
        <v>414</v>
      </c>
      <c r="O72" s="101" t="s">
        <v>207</v>
      </c>
      <c r="P72" s="101">
        <v>4</v>
      </c>
      <c r="Q72" s="101">
        <v>50.5</v>
      </c>
      <c r="R72" s="101" t="s">
        <v>141</v>
      </c>
      <c r="S72" s="103" t="s">
        <v>334</v>
      </c>
      <c r="T72" s="104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S72"/>
    </row>
    <row r="73" spans="1:45" x14ac:dyDescent="0.25">
      <c r="A73" s="102">
        <v>44880</v>
      </c>
      <c r="B73" s="102" t="s">
        <v>97</v>
      </c>
      <c r="C73" s="101" t="s">
        <v>127</v>
      </c>
      <c r="D73" s="101" t="s">
        <v>135</v>
      </c>
      <c r="E73" s="101" t="s">
        <v>135</v>
      </c>
      <c r="F73" s="101" t="s">
        <v>135</v>
      </c>
      <c r="G73" s="101" t="s">
        <v>18</v>
      </c>
      <c r="H73" s="101"/>
      <c r="I73" s="103">
        <v>0</v>
      </c>
      <c r="J73" s="103">
        <v>12621047</v>
      </c>
      <c r="K73" s="103">
        <v>12621047</v>
      </c>
      <c r="L73" s="103">
        <v>0</v>
      </c>
      <c r="M73" s="101">
        <v>17.23</v>
      </c>
      <c r="N73" s="101" t="s">
        <v>135</v>
      </c>
      <c r="O73" s="101" t="s">
        <v>135</v>
      </c>
      <c r="P73" s="101">
        <v>0</v>
      </c>
      <c r="Q73" s="101">
        <v>0</v>
      </c>
      <c r="R73" s="101"/>
      <c r="S73" s="103"/>
      <c r="T73" s="104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S73"/>
    </row>
    <row r="74" spans="1:45" x14ac:dyDescent="0.25">
      <c r="A74" s="102">
        <v>44880</v>
      </c>
      <c r="B74" s="102" t="s">
        <v>98</v>
      </c>
      <c r="C74" s="101" t="s">
        <v>127</v>
      </c>
      <c r="D74" s="101" t="s">
        <v>381</v>
      </c>
      <c r="E74" s="101" t="s">
        <v>21</v>
      </c>
      <c r="F74" s="101" t="s">
        <v>378</v>
      </c>
      <c r="G74" s="101" t="s">
        <v>18</v>
      </c>
      <c r="H74" s="101" t="s">
        <v>19</v>
      </c>
      <c r="I74" s="103">
        <v>0</v>
      </c>
      <c r="J74" s="103">
        <v>37393887</v>
      </c>
      <c r="K74" s="103">
        <v>37393887</v>
      </c>
      <c r="L74" s="103">
        <v>0</v>
      </c>
      <c r="M74" s="101">
        <v>12.3</v>
      </c>
      <c r="N74" s="101" t="s">
        <v>340</v>
      </c>
      <c r="O74" s="101" t="s">
        <v>256</v>
      </c>
      <c r="P74" s="101">
        <v>4</v>
      </c>
      <c r="Q74" s="101">
        <v>43</v>
      </c>
      <c r="R74" s="101" t="s">
        <v>141</v>
      </c>
      <c r="S74" s="103" t="s">
        <v>382</v>
      </c>
      <c r="T74" s="104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S74"/>
    </row>
    <row r="75" spans="1:45" x14ac:dyDescent="0.25">
      <c r="A75" s="102">
        <v>44880</v>
      </c>
      <c r="B75" s="102" t="s">
        <v>123</v>
      </c>
      <c r="C75" s="101" t="s">
        <v>127</v>
      </c>
      <c r="D75" s="101" t="s">
        <v>135</v>
      </c>
      <c r="E75" s="101" t="s">
        <v>135</v>
      </c>
      <c r="F75" s="101" t="s">
        <v>135</v>
      </c>
      <c r="G75" s="101" t="s">
        <v>18</v>
      </c>
      <c r="H75" s="101"/>
      <c r="I75" s="103">
        <v>0</v>
      </c>
      <c r="J75" s="103">
        <v>37393887</v>
      </c>
      <c r="K75" s="103">
        <v>37393887</v>
      </c>
      <c r="L75" s="103">
        <v>0</v>
      </c>
      <c r="M75" s="101">
        <v>0</v>
      </c>
      <c r="N75" s="101" t="s">
        <v>135</v>
      </c>
      <c r="O75" s="101" t="s">
        <v>135</v>
      </c>
      <c r="P75" s="101">
        <v>0</v>
      </c>
      <c r="Q75" s="101">
        <v>0</v>
      </c>
      <c r="R75" s="101"/>
      <c r="S75" s="103"/>
      <c r="T75" s="104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S75"/>
    </row>
    <row r="76" spans="1:45" x14ac:dyDescent="0.25">
      <c r="A76" s="102">
        <v>44880</v>
      </c>
      <c r="B76" s="102" t="s">
        <v>99</v>
      </c>
      <c r="C76" s="101" t="s">
        <v>127</v>
      </c>
      <c r="D76" s="101" t="s">
        <v>374</v>
      </c>
      <c r="E76" s="101" t="s">
        <v>42</v>
      </c>
      <c r="F76" s="101" t="s">
        <v>413</v>
      </c>
      <c r="G76" s="101" t="s">
        <v>18</v>
      </c>
      <c r="H76" s="101" t="s">
        <v>19</v>
      </c>
      <c r="I76" s="103">
        <v>0</v>
      </c>
      <c r="J76" s="103">
        <v>537975432</v>
      </c>
      <c r="K76" s="103">
        <v>537975432</v>
      </c>
      <c r="L76" s="103">
        <v>0</v>
      </c>
      <c r="M76" s="101">
        <v>38.36</v>
      </c>
      <c r="N76" s="101" t="s">
        <v>135</v>
      </c>
      <c r="O76" s="101" t="s">
        <v>195</v>
      </c>
      <c r="P76" s="101">
        <v>4</v>
      </c>
      <c r="Q76" s="101">
        <v>32</v>
      </c>
      <c r="R76" s="101" t="s">
        <v>141</v>
      </c>
      <c r="S76" s="103" t="s">
        <v>329</v>
      </c>
      <c r="T76" s="104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S76"/>
    </row>
    <row r="77" spans="1:45" x14ac:dyDescent="0.25">
      <c r="A77" s="102">
        <v>44880</v>
      </c>
      <c r="B77" s="102" t="s">
        <v>100</v>
      </c>
      <c r="C77" s="101" t="s">
        <v>127</v>
      </c>
      <c r="D77" s="101" t="s">
        <v>423</v>
      </c>
      <c r="E77" s="101" t="s">
        <v>21</v>
      </c>
      <c r="F77" s="101" t="s">
        <v>425</v>
      </c>
      <c r="G77" s="101" t="s">
        <v>18</v>
      </c>
      <c r="H77" s="101" t="s">
        <v>19</v>
      </c>
      <c r="I77" s="103">
        <v>0</v>
      </c>
      <c r="J77" s="103">
        <v>29420905</v>
      </c>
      <c r="K77" s="103">
        <v>29420905</v>
      </c>
      <c r="L77" s="103">
        <v>29420905</v>
      </c>
      <c r="M77" s="101">
        <v>12.89</v>
      </c>
      <c r="N77" s="101" t="s">
        <v>415</v>
      </c>
      <c r="O77" s="101" t="s">
        <v>424</v>
      </c>
      <c r="P77" s="101">
        <v>8</v>
      </c>
      <c r="Q77" s="101">
        <v>0.36</v>
      </c>
      <c r="R77" s="101" t="s">
        <v>142</v>
      </c>
      <c r="S77" s="103" t="s">
        <v>426</v>
      </c>
      <c r="T77" s="104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S77"/>
    </row>
    <row r="78" spans="1:45" x14ac:dyDescent="0.25">
      <c r="A78" s="102">
        <v>44880</v>
      </c>
      <c r="B78" s="102" t="s">
        <v>101</v>
      </c>
      <c r="C78" s="101" t="s">
        <v>127</v>
      </c>
      <c r="D78" s="101" t="s">
        <v>102</v>
      </c>
      <c r="E78" s="101" t="s">
        <v>21</v>
      </c>
      <c r="F78" s="101" t="s">
        <v>79</v>
      </c>
      <c r="G78" s="101" t="s">
        <v>18</v>
      </c>
      <c r="H78" s="101" t="s">
        <v>19</v>
      </c>
      <c r="I78" s="103">
        <v>0</v>
      </c>
      <c r="J78" s="103">
        <v>42064630</v>
      </c>
      <c r="K78" s="103">
        <v>42065404</v>
      </c>
      <c r="L78" s="103">
        <v>0</v>
      </c>
      <c r="M78" s="101">
        <v>41.25</v>
      </c>
      <c r="N78" s="101" t="s">
        <v>416</v>
      </c>
      <c r="O78" s="101" t="s">
        <v>212</v>
      </c>
      <c r="P78" s="101">
        <v>32</v>
      </c>
      <c r="Q78" s="101">
        <v>1.1499999999999999</v>
      </c>
      <c r="R78" s="101" t="s">
        <v>141</v>
      </c>
      <c r="S78" s="103" t="s">
        <v>335</v>
      </c>
      <c r="T78" s="104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S78"/>
    </row>
    <row r="79" spans="1:45" x14ac:dyDescent="0.25">
      <c r="A79" s="102">
        <v>44880</v>
      </c>
      <c r="B79" s="102" t="s">
        <v>103</v>
      </c>
      <c r="C79" s="101" t="s">
        <v>127</v>
      </c>
      <c r="D79" s="101" t="s">
        <v>104</v>
      </c>
      <c r="E79" s="101" t="s">
        <v>387</v>
      </c>
      <c r="F79" s="101" t="s">
        <v>105</v>
      </c>
      <c r="G79" s="101" t="s">
        <v>18</v>
      </c>
      <c r="H79" s="101" t="s">
        <v>19</v>
      </c>
      <c r="I79" s="103">
        <v>0</v>
      </c>
      <c r="J79" s="103">
        <v>7372482</v>
      </c>
      <c r="K79" s="103">
        <v>7372482</v>
      </c>
      <c r="L79" s="103">
        <v>7372482</v>
      </c>
      <c r="M79" s="101">
        <v>16.3</v>
      </c>
      <c r="N79" s="101" t="s">
        <v>135</v>
      </c>
      <c r="O79" s="101" t="s">
        <v>213</v>
      </c>
      <c r="P79" s="101">
        <v>8</v>
      </c>
      <c r="Q79" s="101">
        <v>4.5599999999999996</v>
      </c>
      <c r="R79" s="101" t="s">
        <v>141</v>
      </c>
      <c r="S79" s="103" t="s">
        <v>336</v>
      </c>
      <c r="T79" s="104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S79"/>
    </row>
  </sheetData>
  <mergeCells count="1">
    <mergeCell ref="B1:E1"/>
  </mergeCells>
  <conditionalFormatting sqref="G4:G79">
    <cfRule type="cellIs" dxfId="182" priority="3" operator="equal">
      <formula>"Down"</formula>
    </cfRule>
  </conditionalFormatting>
  <conditionalFormatting sqref="S4:T79">
    <cfRule type="cellIs" dxfId="181" priority="1" operator="greaterThanOrEqual">
      <formula>0.95</formula>
    </cfRule>
    <cfRule type="cellIs" dxfId="180" priority="2" operator="lessThan">
      <formula>0.9</formula>
    </cfRule>
  </conditionalFormatting>
  <pageMargins left="0.5" right="0.5" top="0.25" bottom="0.28000000000000003" header="0.25" footer="0.25"/>
  <pageSetup scale="3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  <pageSetUpPr fitToPage="1"/>
  </sheetPr>
  <dimension ref="A1:AU79"/>
  <sheetViews>
    <sheetView topLeftCell="B1" zoomScaleNormal="90" workbookViewId="0">
      <selection activeCell="B1" sqref="B1:E1"/>
    </sheetView>
  </sheetViews>
  <sheetFormatPr defaultRowHeight="15" x14ac:dyDescent="0.25"/>
  <cols>
    <col min="1" max="1" width="19.5703125" hidden="1" customWidth="1"/>
    <col min="2" max="2" width="19.5703125" bestFit="1" customWidth="1"/>
    <col min="3" max="3" width="10.140625" bestFit="1" customWidth="1"/>
    <col min="4" max="4" width="15.5703125" bestFit="1" customWidth="1"/>
    <col min="5" max="5" width="13.5703125" bestFit="1" customWidth="1"/>
    <col min="6" max="6" width="15.42578125" bestFit="1" customWidth="1"/>
    <col min="7" max="7" width="12.7109375" bestFit="1" customWidth="1"/>
    <col min="8" max="8" width="17" bestFit="1" customWidth="1"/>
    <col min="9" max="9" width="14.7109375" bestFit="1" customWidth="1"/>
    <col min="10" max="10" width="15" bestFit="1" customWidth="1"/>
    <col min="11" max="11" width="14.7109375" bestFit="1" customWidth="1"/>
    <col min="12" max="12" width="14.28515625" bestFit="1" customWidth="1"/>
    <col min="13" max="13" width="16" bestFit="1" customWidth="1"/>
    <col min="14" max="14" width="48.5703125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5703125" bestFit="1" customWidth="1"/>
    <col min="19" max="19" width="13.5703125" bestFit="1" customWidth="1"/>
    <col min="20" max="20" width="18.5703125" customWidth="1"/>
    <col min="21" max="21" width="13.5703125" customWidth="1"/>
    <col min="22" max="22" width="10.7109375" bestFit="1" customWidth="1"/>
    <col min="23" max="24" width="7.140625" bestFit="1" customWidth="1"/>
    <col min="25" max="25" width="5.7109375" bestFit="1" customWidth="1"/>
    <col min="26" max="26" width="8.28515625" bestFit="1" customWidth="1"/>
    <col min="27" max="27" width="8.28515625" customWidth="1"/>
    <col min="28" max="28" width="8.28515625" style="67" customWidth="1"/>
    <col min="29" max="29" width="10.85546875" customWidth="1"/>
    <col min="30" max="30" width="15.42578125" bestFit="1" customWidth="1"/>
    <col min="31" max="31" width="14.7109375" bestFit="1" customWidth="1"/>
    <col min="32" max="32" width="14.5703125" bestFit="1" customWidth="1"/>
    <col min="33" max="33" width="16.7109375" customWidth="1"/>
    <col min="34" max="34" width="22.85546875" customWidth="1"/>
    <col min="35" max="35" width="11.140625" customWidth="1"/>
    <col min="36" max="36" width="10.42578125" customWidth="1"/>
    <col min="37" max="37" width="9.42578125" customWidth="1"/>
    <col min="38" max="38" width="9.5703125" customWidth="1"/>
    <col min="39" max="39" width="11" customWidth="1"/>
    <col min="40" max="40" width="10" customWidth="1"/>
    <col min="41" max="41" width="12.5703125" customWidth="1"/>
    <col min="42" max="42" width="13.140625" customWidth="1"/>
    <col min="43" max="43" width="15.42578125" customWidth="1"/>
    <col min="44" max="44" width="14.5703125" customWidth="1"/>
    <col min="45" max="45" width="13.5703125" style="3" customWidth="1"/>
    <col min="46" max="46" width="13.5703125" style="2" bestFit="1" customWidth="1"/>
    <col min="47" max="47" width="15.42578125" bestFit="1" customWidth="1"/>
    <col min="48" max="48" width="14.85546875" bestFit="1" customWidth="1"/>
  </cols>
  <sheetData>
    <row r="1" spans="1:47" ht="18.75" x14ac:dyDescent="0.3">
      <c r="B1" s="152" t="s">
        <v>111</v>
      </c>
      <c r="C1" s="152"/>
      <c r="D1" s="152"/>
      <c r="E1" s="152"/>
      <c r="L1" s="1">
        <f>$A$4</f>
        <v>44880</v>
      </c>
      <c r="M1" s="4" t="s">
        <v>124</v>
      </c>
      <c r="AS1"/>
      <c r="AT1" s="3"/>
      <c r="AU1" s="2"/>
    </row>
    <row r="2" spans="1:47" ht="15" customHeight="1" x14ac:dyDescent="0.25">
      <c r="G2" s="5" t="s">
        <v>24</v>
      </c>
      <c r="H2" s="6">
        <f>COUNTIF(Shift3[LineStatus], "Running")</f>
        <v>8</v>
      </c>
      <c r="I2" s="5" t="s">
        <v>18</v>
      </c>
      <c r="J2" s="7">
        <f>COUNTIF(Shift3[LineStatus], "Down")</f>
        <v>68</v>
      </c>
      <c r="N2" s="5" t="s">
        <v>112</v>
      </c>
      <c r="O2" s="5"/>
      <c r="P2" s="5"/>
      <c r="Q2" s="5"/>
      <c r="R2" s="5"/>
      <c r="S2" s="13">
        <f>SUM(Shift3[ProductType])</f>
        <v>0</v>
      </c>
      <c r="T2" s="14">
        <f>AVERAGEIF(Shift3[Qty], "&lt;&gt;0")</f>
        <v>9841.6</v>
      </c>
      <c r="U2" s="16">
        <f>SUM(Shift3[U-Rate])</f>
        <v>9.973013541666667</v>
      </c>
      <c r="AS2"/>
      <c r="AT2"/>
    </row>
    <row r="3" spans="1:47" ht="15" customHeight="1" thickBot="1" x14ac:dyDescent="0.3">
      <c r="A3" s="56" t="s">
        <v>0</v>
      </c>
      <c r="B3" s="54" t="s">
        <v>1</v>
      </c>
      <c r="C3" s="34" t="s">
        <v>2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52" t="s">
        <v>8</v>
      </c>
      <c r="J3" s="52" t="s">
        <v>9</v>
      </c>
      <c r="K3" s="52" t="s">
        <v>10</v>
      </c>
      <c r="L3" s="52" t="s">
        <v>11</v>
      </c>
      <c r="M3" s="34" t="s">
        <v>12</v>
      </c>
      <c r="N3" s="34" t="s">
        <v>13</v>
      </c>
      <c r="O3" s="34" t="s">
        <v>379</v>
      </c>
      <c r="P3" s="34" t="s">
        <v>106</v>
      </c>
      <c r="Q3" s="34" t="s">
        <v>107</v>
      </c>
      <c r="R3" s="34" t="s">
        <v>140</v>
      </c>
      <c r="S3" s="52" t="s">
        <v>108</v>
      </c>
      <c r="T3" s="53" t="s">
        <v>109</v>
      </c>
      <c r="U3" s="34" t="s">
        <v>110</v>
      </c>
      <c r="V3" s="34" t="s">
        <v>149</v>
      </c>
      <c r="W3" s="34" t="s">
        <v>146</v>
      </c>
      <c r="X3" s="34" t="s">
        <v>147</v>
      </c>
      <c r="Y3" s="34" t="s">
        <v>148</v>
      </c>
      <c r="Z3" s="34" t="s">
        <v>143</v>
      </c>
      <c r="AA3" s="24" t="s">
        <v>144</v>
      </c>
      <c r="AB3" s="24" t="s">
        <v>145</v>
      </c>
      <c r="AS3"/>
      <c r="AT3"/>
    </row>
    <row r="4" spans="1:47" ht="15" customHeight="1" thickTop="1" x14ac:dyDescent="0.25">
      <c r="A4" s="56">
        <v>44880</v>
      </c>
      <c r="B4" s="55" t="s">
        <v>14</v>
      </c>
      <c r="C4" s="33" t="s">
        <v>124</v>
      </c>
      <c r="D4" s="33" t="s">
        <v>404</v>
      </c>
      <c r="E4" s="33" t="s">
        <v>35</v>
      </c>
      <c r="F4" s="33" t="s">
        <v>339</v>
      </c>
      <c r="G4" s="33" t="s">
        <v>18</v>
      </c>
      <c r="H4" s="33" t="s">
        <v>19</v>
      </c>
      <c r="I4" s="35">
        <v>0</v>
      </c>
      <c r="J4" s="35">
        <v>40576364</v>
      </c>
      <c r="K4" s="35">
        <v>40579661</v>
      </c>
      <c r="L4" s="35">
        <v>0</v>
      </c>
      <c r="M4" s="33">
        <v>40572377</v>
      </c>
      <c r="N4" s="33" t="s">
        <v>135</v>
      </c>
      <c r="O4" s="101" t="s">
        <v>174</v>
      </c>
      <c r="P4" s="101">
        <v>16</v>
      </c>
      <c r="Q4" s="101">
        <v>42.25</v>
      </c>
      <c r="R4" s="101" t="s">
        <v>142</v>
      </c>
      <c r="S4" s="40" t="s">
        <v>320</v>
      </c>
      <c r="T4" s="38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S4"/>
      <c r="AT4"/>
    </row>
    <row r="5" spans="1:47" x14ac:dyDescent="0.25">
      <c r="A5" s="102">
        <v>44880</v>
      </c>
      <c r="B5" s="102" t="s">
        <v>20</v>
      </c>
      <c r="C5" s="101" t="s">
        <v>124</v>
      </c>
      <c r="D5" s="101" t="s">
        <v>135</v>
      </c>
      <c r="E5" s="101" t="s">
        <v>21</v>
      </c>
      <c r="F5" s="101" t="s">
        <v>22</v>
      </c>
      <c r="G5" s="101" t="s">
        <v>18</v>
      </c>
      <c r="H5" s="101" t="s">
        <v>19</v>
      </c>
      <c r="I5" s="103">
        <v>0</v>
      </c>
      <c r="J5" s="103">
        <v>37393887</v>
      </c>
      <c r="K5" s="103">
        <v>37393887</v>
      </c>
      <c r="L5" s="103">
        <v>37393887</v>
      </c>
      <c r="M5" s="101">
        <v>12.3</v>
      </c>
      <c r="N5" s="101" t="s">
        <v>135</v>
      </c>
      <c r="O5" s="101" t="s">
        <v>135</v>
      </c>
      <c r="P5" s="101">
        <v>0</v>
      </c>
      <c r="Q5" s="101">
        <v>47.25</v>
      </c>
      <c r="R5" s="101"/>
      <c r="S5" s="103"/>
      <c r="T5" s="104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  <c r="AF5" s="3"/>
      <c r="AG5" s="2"/>
      <c r="AS5"/>
      <c r="AT5"/>
    </row>
    <row r="6" spans="1:47" x14ac:dyDescent="0.25">
      <c r="A6" s="102">
        <v>44880</v>
      </c>
      <c r="B6" s="102" t="s">
        <v>114</v>
      </c>
      <c r="C6" s="101" t="s">
        <v>124</v>
      </c>
      <c r="D6" s="101" t="s">
        <v>429</v>
      </c>
      <c r="E6" s="101" t="s">
        <v>35</v>
      </c>
      <c r="F6" s="101" t="s">
        <v>339</v>
      </c>
      <c r="G6" s="101" t="s">
        <v>18</v>
      </c>
      <c r="H6" s="101" t="s">
        <v>19</v>
      </c>
      <c r="I6" s="103">
        <v>0</v>
      </c>
      <c r="J6" s="103">
        <v>38687686</v>
      </c>
      <c r="K6" s="103">
        <v>38687686</v>
      </c>
      <c r="L6" s="103">
        <v>0</v>
      </c>
      <c r="M6" s="101">
        <v>0</v>
      </c>
      <c r="N6" s="101" t="s">
        <v>135</v>
      </c>
      <c r="O6" s="101" t="s">
        <v>215</v>
      </c>
      <c r="P6" s="101">
        <v>8</v>
      </c>
      <c r="Q6" s="101">
        <v>32</v>
      </c>
      <c r="R6" s="101" t="s">
        <v>142</v>
      </c>
      <c r="S6" s="103" t="s">
        <v>321</v>
      </c>
      <c r="T6" s="104">
        <v>0</v>
      </c>
      <c r="U6" s="101">
        <v>0</v>
      </c>
      <c r="V6" s="101">
        <v>0</v>
      </c>
      <c r="W6" s="101">
        <v>0</v>
      </c>
      <c r="X6" s="101">
        <v>0</v>
      </c>
      <c r="Y6" s="101">
        <v>0</v>
      </c>
      <c r="Z6" s="101">
        <v>0</v>
      </c>
      <c r="AA6" s="101">
        <v>0</v>
      </c>
      <c r="AB6" s="101">
        <v>0</v>
      </c>
      <c r="AF6" s="3"/>
      <c r="AG6" s="2"/>
      <c r="AS6"/>
      <c r="AT6"/>
    </row>
    <row r="7" spans="1:47" x14ac:dyDescent="0.25">
      <c r="A7" s="102">
        <v>44880</v>
      </c>
      <c r="B7" s="102" t="s">
        <v>23</v>
      </c>
      <c r="C7" s="101" t="s">
        <v>124</v>
      </c>
      <c r="D7" s="101" t="s">
        <v>115</v>
      </c>
      <c r="E7" s="101" t="s">
        <v>116</v>
      </c>
      <c r="F7" s="101" t="s">
        <v>117</v>
      </c>
      <c r="G7" s="101" t="s">
        <v>18</v>
      </c>
      <c r="H7" s="101" t="s">
        <v>19</v>
      </c>
      <c r="I7" s="103">
        <v>0</v>
      </c>
      <c r="J7" s="103">
        <v>537981649</v>
      </c>
      <c r="K7" s="103">
        <v>537982404</v>
      </c>
      <c r="L7" s="103">
        <v>537982404</v>
      </c>
      <c r="M7" s="101">
        <v>38.25</v>
      </c>
      <c r="N7" s="101" t="s">
        <v>135</v>
      </c>
      <c r="O7" s="101" t="s">
        <v>173</v>
      </c>
      <c r="P7" s="101">
        <v>12</v>
      </c>
      <c r="Q7" s="101">
        <v>16.8</v>
      </c>
      <c r="R7" s="101" t="s">
        <v>142</v>
      </c>
      <c r="S7" s="103" t="s">
        <v>319</v>
      </c>
      <c r="T7" s="104">
        <v>0</v>
      </c>
      <c r="U7" s="101">
        <v>0</v>
      </c>
      <c r="V7" s="101">
        <v>0</v>
      </c>
      <c r="W7" s="101">
        <v>0</v>
      </c>
      <c r="X7" s="101">
        <v>0</v>
      </c>
      <c r="Y7" s="101">
        <v>0</v>
      </c>
      <c r="Z7" s="101">
        <v>0</v>
      </c>
      <c r="AA7" s="101">
        <v>0</v>
      </c>
      <c r="AB7" s="101">
        <v>0</v>
      </c>
      <c r="AF7" s="3"/>
      <c r="AG7" s="2"/>
      <c r="AS7"/>
      <c r="AT7"/>
    </row>
    <row r="8" spans="1:47" x14ac:dyDescent="0.25">
      <c r="A8" s="102">
        <v>44880</v>
      </c>
      <c r="B8" s="102" t="s">
        <v>25</v>
      </c>
      <c r="C8" s="101" t="s">
        <v>124</v>
      </c>
      <c r="D8" s="101" t="s">
        <v>390</v>
      </c>
      <c r="E8" s="101" t="s">
        <v>35</v>
      </c>
      <c r="F8" s="101" t="s">
        <v>339</v>
      </c>
      <c r="G8" s="101" t="s">
        <v>18</v>
      </c>
      <c r="H8" s="101" t="s">
        <v>19</v>
      </c>
      <c r="I8" s="103">
        <v>0</v>
      </c>
      <c r="J8" s="103">
        <v>38292355</v>
      </c>
      <c r="K8" s="103">
        <v>38292355</v>
      </c>
      <c r="L8" s="103">
        <v>0</v>
      </c>
      <c r="M8" s="101">
        <v>23.93</v>
      </c>
      <c r="N8" s="101" t="s">
        <v>135</v>
      </c>
      <c r="O8" s="101" t="s">
        <v>391</v>
      </c>
      <c r="P8" s="101">
        <v>16</v>
      </c>
      <c r="Q8" s="101">
        <v>2.5</v>
      </c>
      <c r="R8" s="101" t="s">
        <v>142</v>
      </c>
      <c r="S8" s="103" t="s">
        <v>397</v>
      </c>
      <c r="T8" s="104">
        <v>0</v>
      </c>
      <c r="U8" s="101">
        <v>0</v>
      </c>
      <c r="V8" s="101">
        <v>0</v>
      </c>
      <c r="W8" s="101">
        <v>0</v>
      </c>
      <c r="X8" s="101">
        <v>0</v>
      </c>
      <c r="Y8" s="101">
        <v>0</v>
      </c>
      <c r="Z8" s="101">
        <v>0</v>
      </c>
      <c r="AA8" s="101">
        <v>0</v>
      </c>
      <c r="AB8" s="101">
        <v>0</v>
      </c>
      <c r="AF8" s="3"/>
      <c r="AG8" s="2"/>
      <c r="AS8"/>
      <c r="AT8"/>
    </row>
    <row r="9" spans="1:47" x14ac:dyDescent="0.25">
      <c r="A9" s="102">
        <v>44880</v>
      </c>
      <c r="B9" s="102" t="s">
        <v>118</v>
      </c>
      <c r="C9" s="101" t="s">
        <v>124</v>
      </c>
      <c r="D9" s="101" t="s">
        <v>368</v>
      </c>
      <c r="E9" s="101" t="s">
        <v>35</v>
      </c>
      <c r="F9" s="101" t="s">
        <v>339</v>
      </c>
      <c r="G9" s="101" t="s">
        <v>18</v>
      </c>
      <c r="H9" s="101" t="s">
        <v>19</v>
      </c>
      <c r="I9" s="103">
        <v>0</v>
      </c>
      <c r="J9" s="103">
        <v>22584012</v>
      </c>
      <c r="K9" s="103">
        <v>22585176</v>
      </c>
      <c r="L9" s="103">
        <v>22585176</v>
      </c>
      <c r="M9" s="101">
        <v>19.350000000000001</v>
      </c>
      <c r="N9" s="101" t="s">
        <v>135</v>
      </c>
      <c r="O9" s="101" t="s">
        <v>215</v>
      </c>
      <c r="P9" s="101">
        <v>8</v>
      </c>
      <c r="Q9" s="101">
        <v>4.91</v>
      </c>
      <c r="R9" s="101" t="s">
        <v>142</v>
      </c>
      <c r="S9" s="103" t="s">
        <v>321</v>
      </c>
      <c r="T9" s="104">
        <v>0</v>
      </c>
      <c r="U9" s="101">
        <v>0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01">
        <v>0</v>
      </c>
      <c r="AB9" s="101">
        <v>0</v>
      </c>
      <c r="AF9" s="3"/>
      <c r="AG9" s="2"/>
      <c r="AS9"/>
      <c r="AT9"/>
    </row>
    <row r="10" spans="1:47" x14ac:dyDescent="0.25">
      <c r="A10" s="102">
        <v>44880</v>
      </c>
      <c r="B10" s="102" t="s">
        <v>26</v>
      </c>
      <c r="C10" s="101" t="s">
        <v>124</v>
      </c>
      <c r="D10" s="101" t="s">
        <v>158</v>
      </c>
      <c r="E10" s="101" t="s">
        <v>445</v>
      </c>
      <c r="F10" s="101" t="s">
        <v>117</v>
      </c>
      <c r="G10" s="101" t="s">
        <v>18</v>
      </c>
      <c r="H10" s="101" t="s">
        <v>19</v>
      </c>
      <c r="I10" s="103">
        <v>0</v>
      </c>
      <c r="J10" s="103">
        <v>42063355</v>
      </c>
      <c r="K10" s="103">
        <v>42064039</v>
      </c>
      <c r="L10" s="103">
        <v>42064039</v>
      </c>
      <c r="M10" s="101">
        <v>41.76</v>
      </c>
      <c r="N10" s="101" t="s">
        <v>135</v>
      </c>
      <c r="O10" s="101" t="s">
        <v>173</v>
      </c>
      <c r="P10" s="101">
        <v>12</v>
      </c>
      <c r="Q10" s="101">
        <v>0</v>
      </c>
      <c r="R10" s="101" t="s">
        <v>142</v>
      </c>
      <c r="S10" s="103" t="s">
        <v>319</v>
      </c>
      <c r="T10" s="104">
        <v>0</v>
      </c>
      <c r="U10" s="101">
        <v>0</v>
      </c>
      <c r="V10" s="101">
        <v>0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  <c r="AF10" s="3"/>
      <c r="AG10" s="2"/>
      <c r="AS10"/>
      <c r="AT10"/>
    </row>
    <row r="11" spans="1:47" x14ac:dyDescent="0.25">
      <c r="A11" s="102">
        <v>44880</v>
      </c>
      <c r="B11" s="102" t="s">
        <v>27</v>
      </c>
      <c r="C11" s="101" t="s">
        <v>124</v>
      </c>
      <c r="D11" s="101" t="s">
        <v>167</v>
      </c>
      <c r="E11" s="101" t="s">
        <v>21</v>
      </c>
      <c r="F11" s="101" t="s">
        <v>17</v>
      </c>
      <c r="G11" s="101" t="s">
        <v>18</v>
      </c>
      <c r="H11" s="101" t="s">
        <v>19</v>
      </c>
      <c r="I11" s="103">
        <v>2392</v>
      </c>
      <c r="J11" s="103">
        <v>40577201</v>
      </c>
      <c r="K11" s="103">
        <v>40579593</v>
      </c>
      <c r="L11" s="103">
        <v>0</v>
      </c>
      <c r="M11" s="101">
        <v>12.59</v>
      </c>
      <c r="N11" s="101" t="s">
        <v>408</v>
      </c>
      <c r="O11" s="101" t="s">
        <v>172</v>
      </c>
      <c r="P11" s="101">
        <v>4</v>
      </c>
      <c r="Q11" s="101">
        <v>47.25</v>
      </c>
      <c r="R11" s="101" t="s">
        <v>141</v>
      </c>
      <c r="S11" s="103" t="s">
        <v>318</v>
      </c>
      <c r="T11" s="104">
        <v>9568</v>
      </c>
      <c r="U11" s="101">
        <v>1.0456694444444443</v>
      </c>
      <c r="V11" s="101">
        <v>996.67320480000012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F11" s="3"/>
      <c r="AG11" s="2"/>
      <c r="AS11"/>
      <c r="AT11"/>
    </row>
    <row r="12" spans="1:47" x14ac:dyDescent="0.25">
      <c r="A12" s="102">
        <v>44880</v>
      </c>
      <c r="B12" s="102" t="s">
        <v>119</v>
      </c>
      <c r="C12" s="101" t="s">
        <v>124</v>
      </c>
      <c r="D12" s="101" t="s">
        <v>369</v>
      </c>
      <c r="E12" s="101" t="s">
        <v>35</v>
      </c>
      <c r="F12" s="101" t="s">
        <v>339</v>
      </c>
      <c r="G12" s="101" t="s">
        <v>18</v>
      </c>
      <c r="H12" s="101" t="s">
        <v>19</v>
      </c>
      <c r="I12" s="103">
        <v>0</v>
      </c>
      <c r="J12" s="103">
        <v>23351766</v>
      </c>
      <c r="K12" s="103">
        <v>23353202</v>
      </c>
      <c r="L12" s="103">
        <v>23353202</v>
      </c>
      <c r="M12" s="101">
        <v>18.690000000000001</v>
      </c>
      <c r="N12" s="101" t="s">
        <v>135</v>
      </c>
      <c r="O12" s="101" t="s">
        <v>216</v>
      </c>
      <c r="P12" s="101">
        <v>8</v>
      </c>
      <c r="Q12" s="101">
        <v>21.71</v>
      </c>
      <c r="R12" s="101" t="s">
        <v>142</v>
      </c>
      <c r="S12" s="103" t="s">
        <v>322</v>
      </c>
      <c r="T12" s="104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F12" s="3"/>
      <c r="AG12" s="2"/>
      <c r="AS12"/>
      <c r="AT12"/>
    </row>
    <row r="13" spans="1:47" x14ac:dyDescent="0.25">
      <c r="A13" s="102">
        <v>44880</v>
      </c>
      <c r="B13" s="102" t="s">
        <v>28</v>
      </c>
      <c r="C13" s="101" t="s">
        <v>124</v>
      </c>
      <c r="D13" s="101" t="s">
        <v>345</v>
      </c>
      <c r="E13" s="101" t="s">
        <v>116</v>
      </c>
      <c r="F13" s="101" t="s">
        <v>117</v>
      </c>
      <c r="G13" s="101" t="s">
        <v>18</v>
      </c>
      <c r="H13" s="101" t="s">
        <v>19</v>
      </c>
      <c r="I13" s="103">
        <v>0</v>
      </c>
      <c r="J13" s="103">
        <v>40577366</v>
      </c>
      <c r="K13" s="103">
        <v>40579663</v>
      </c>
      <c r="L13" s="103">
        <v>0</v>
      </c>
      <c r="M13" s="101">
        <v>39217084</v>
      </c>
      <c r="N13" s="101" t="s">
        <v>135</v>
      </c>
      <c r="O13" s="101" t="s">
        <v>173</v>
      </c>
      <c r="P13" s="101">
        <v>12</v>
      </c>
      <c r="Q13" s="101">
        <v>0</v>
      </c>
      <c r="R13" s="101" t="s">
        <v>142</v>
      </c>
      <c r="S13" s="103" t="s">
        <v>319</v>
      </c>
      <c r="T13" s="104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F13" s="3"/>
      <c r="AG13" s="2"/>
      <c r="AS13"/>
      <c r="AT13"/>
    </row>
    <row r="14" spans="1:47" x14ac:dyDescent="0.25">
      <c r="A14" s="102">
        <v>44880</v>
      </c>
      <c r="B14" s="102" t="s">
        <v>29</v>
      </c>
      <c r="C14" s="101" t="s">
        <v>124</v>
      </c>
      <c r="D14" s="101" t="s">
        <v>346</v>
      </c>
      <c r="E14" s="101" t="s">
        <v>42</v>
      </c>
      <c r="F14" s="101" t="s">
        <v>448</v>
      </c>
      <c r="G14" s="101" t="s">
        <v>18</v>
      </c>
      <c r="H14" s="101" t="s">
        <v>19</v>
      </c>
      <c r="I14" s="103">
        <v>0</v>
      </c>
      <c r="J14" s="103">
        <v>39845428</v>
      </c>
      <c r="K14" s="103">
        <v>39846795</v>
      </c>
      <c r="L14" s="103">
        <v>39846795</v>
      </c>
      <c r="M14" s="101">
        <v>19.899999999999999</v>
      </c>
      <c r="N14" s="101" t="s">
        <v>135</v>
      </c>
      <c r="O14" s="101" t="s">
        <v>177</v>
      </c>
      <c r="P14" s="101">
        <v>8</v>
      </c>
      <c r="Q14" s="101">
        <v>2.4</v>
      </c>
      <c r="R14" s="101" t="s">
        <v>142</v>
      </c>
      <c r="S14" s="103" t="s">
        <v>323</v>
      </c>
      <c r="T14" s="104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F14" s="3"/>
      <c r="AG14" s="2"/>
      <c r="AS14"/>
      <c r="AT14"/>
    </row>
    <row r="15" spans="1:47" x14ac:dyDescent="0.25">
      <c r="A15" s="102">
        <v>44880</v>
      </c>
      <c r="B15" s="102" t="s">
        <v>120</v>
      </c>
      <c r="C15" s="101" t="s">
        <v>124</v>
      </c>
      <c r="D15" s="101" t="s">
        <v>396</v>
      </c>
      <c r="E15" s="101" t="s">
        <v>35</v>
      </c>
      <c r="F15" s="101" t="s">
        <v>339</v>
      </c>
      <c r="G15" s="101" t="s">
        <v>18</v>
      </c>
      <c r="H15" s="101" t="s">
        <v>19</v>
      </c>
      <c r="I15" s="103">
        <v>0</v>
      </c>
      <c r="J15" s="103">
        <v>6886440</v>
      </c>
      <c r="K15" s="103">
        <v>6887543</v>
      </c>
      <c r="L15" s="103">
        <v>6887543</v>
      </c>
      <c r="M15" s="101">
        <v>26.15</v>
      </c>
      <c r="N15" s="101" t="s">
        <v>135</v>
      </c>
      <c r="O15" s="101" t="s">
        <v>216</v>
      </c>
      <c r="P15" s="101">
        <v>8</v>
      </c>
      <c r="Q15" s="101">
        <v>43.5</v>
      </c>
      <c r="R15" s="101" t="s">
        <v>142</v>
      </c>
      <c r="S15" s="103" t="s">
        <v>322</v>
      </c>
      <c r="T15" s="104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F15" s="3"/>
      <c r="AG15" s="2"/>
      <c r="AS15"/>
      <c r="AT15"/>
    </row>
    <row r="16" spans="1:47" x14ac:dyDescent="0.25">
      <c r="A16" s="102">
        <v>44880</v>
      </c>
      <c r="B16" s="102" t="s">
        <v>30</v>
      </c>
      <c r="C16" s="101" t="s">
        <v>124</v>
      </c>
      <c r="D16" s="101" t="s">
        <v>385</v>
      </c>
      <c r="E16" s="101" t="s">
        <v>116</v>
      </c>
      <c r="F16" s="101" t="s">
        <v>117</v>
      </c>
      <c r="G16" s="101" t="s">
        <v>18</v>
      </c>
      <c r="H16" s="101" t="s">
        <v>19</v>
      </c>
      <c r="I16" s="103">
        <v>0</v>
      </c>
      <c r="J16" s="103">
        <v>39346670</v>
      </c>
      <c r="K16" s="103">
        <v>39347362</v>
      </c>
      <c r="L16" s="103">
        <v>39347362</v>
      </c>
      <c r="M16" s="101">
        <v>41.74</v>
      </c>
      <c r="N16" s="101" t="s">
        <v>135</v>
      </c>
      <c r="O16" s="101" t="s">
        <v>173</v>
      </c>
      <c r="P16" s="101">
        <v>12</v>
      </c>
      <c r="Q16" s="101">
        <v>47</v>
      </c>
      <c r="R16" s="101" t="s">
        <v>142</v>
      </c>
      <c r="S16" s="103" t="s">
        <v>319</v>
      </c>
      <c r="T16" s="104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F16" s="3"/>
      <c r="AG16" s="2"/>
      <c r="AS16"/>
      <c r="AT16"/>
    </row>
    <row r="17" spans="1:46" x14ac:dyDescent="0.25">
      <c r="A17" s="102">
        <v>44880</v>
      </c>
      <c r="B17" s="102" t="s">
        <v>32</v>
      </c>
      <c r="C17" s="101" t="s">
        <v>124</v>
      </c>
      <c r="D17" s="101" t="s">
        <v>341</v>
      </c>
      <c r="E17" s="101" t="s">
        <v>35</v>
      </c>
      <c r="F17" s="101" t="s">
        <v>448</v>
      </c>
      <c r="G17" s="101" t="s">
        <v>18</v>
      </c>
      <c r="H17" s="101" t="s">
        <v>19</v>
      </c>
      <c r="I17" s="103">
        <v>0</v>
      </c>
      <c r="J17" s="103">
        <v>35733325</v>
      </c>
      <c r="K17" s="103">
        <v>35733325</v>
      </c>
      <c r="L17" s="103">
        <v>35733325</v>
      </c>
      <c r="M17" s="101">
        <v>11.66</v>
      </c>
      <c r="N17" s="101" t="s">
        <v>135</v>
      </c>
      <c r="O17" s="101" t="s">
        <v>187</v>
      </c>
      <c r="P17" s="101">
        <v>16</v>
      </c>
      <c r="Q17" s="101">
        <v>4</v>
      </c>
      <c r="R17" s="101" t="s">
        <v>142</v>
      </c>
      <c r="S17" s="103" t="s">
        <v>326</v>
      </c>
      <c r="T17" s="104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F17" s="3"/>
      <c r="AG17" s="2"/>
      <c r="AS17"/>
      <c r="AT17"/>
    </row>
    <row r="18" spans="1:46" x14ac:dyDescent="0.25">
      <c r="A18" s="102">
        <v>44880</v>
      </c>
      <c r="B18" s="102" t="s">
        <v>121</v>
      </c>
      <c r="C18" s="101" t="s">
        <v>124</v>
      </c>
      <c r="D18" s="101" t="s">
        <v>373</v>
      </c>
      <c r="E18" s="101" t="s">
        <v>35</v>
      </c>
      <c r="F18" s="101" t="s">
        <v>425</v>
      </c>
      <c r="G18" s="101" t="s">
        <v>18</v>
      </c>
      <c r="H18" s="101" t="s">
        <v>19</v>
      </c>
      <c r="I18" s="103">
        <v>0</v>
      </c>
      <c r="J18" s="103">
        <v>278296714</v>
      </c>
      <c r="K18" s="103">
        <v>278296714</v>
      </c>
      <c r="L18" s="103">
        <v>278296714</v>
      </c>
      <c r="M18" s="101">
        <v>22.19</v>
      </c>
      <c r="N18" s="101" t="s">
        <v>135</v>
      </c>
      <c r="O18" s="101" t="s">
        <v>215</v>
      </c>
      <c r="P18" s="101">
        <v>8</v>
      </c>
      <c r="Q18" s="101">
        <v>47.25</v>
      </c>
      <c r="R18" s="101" t="s">
        <v>142</v>
      </c>
      <c r="S18" s="103" t="s">
        <v>321</v>
      </c>
      <c r="T18" s="104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F18" s="3"/>
      <c r="AG18" s="2"/>
      <c r="AS18"/>
      <c r="AT18"/>
    </row>
    <row r="19" spans="1:46" x14ac:dyDescent="0.25">
      <c r="A19" s="102">
        <v>44880</v>
      </c>
      <c r="B19" s="102" t="s">
        <v>33</v>
      </c>
      <c r="C19" s="101" t="s">
        <v>124</v>
      </c>
      <c r="D19" s="101" t="s">
        <v>455</v>
      </c>
      <c r="E19" s="101" t="s">
        <v>116</v>
      </c>
      <c r="F19" s="101" t="s">
        <v>117</v>
      </c>
      <c r="G19" s="101" t="s">
        <v>18</v>
      </c>
      <c r="H19" s="101" t="s">
        <v>19</v>
      </c>
      <c r="I19" s="103">
        <v>0</v>
      </c>
      <c r="J19" s="103">
        <v>41080666</v>
      </c>
      <c r="K19" s="103">
        <v>41080666</v>
      </c>
      <c r="L19" s="103">
        <v>41080666</v>
      </c>
      <c r="M19" s="101">
        <v>41.13</v>
      </c>
      <c r="N19" s="101" t="s">
        <v>135</v>
      </c>
      <c r="O19" s="101" t="s">
        <v>173</v>
      </c>
      <c r="P19" s="101">
        <v>12</v>
      </c>
      <c r="Q19" s="101">
        <v>34</v>
      </c>
      <c r="R19" s="101" t="s">
        <v>142</v>
      </c>
      <c r="S19" s="103" t="s">
        <v>319</v>
      </c>
      <c r="T19" s="104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F19" s="3"/>
      <c r="AG19" s="2"/>
      <c r="AS19"/>
      <c r="AT19"/>
    </row>
    <row r="20" spans="1:46" x14ac:dyDescent="0.25">
      <c r="A20" s="102">
        <v>44880</v>
      </c>
      <c r="B20" s="102" t="s">
        <v>34</v>
      </c>
      <c r="C20" s="101" t="s">
        <v>124</v>
      </c>
      <c r="D20" s="101" t="s">
        <v>375</v>
      </c>
      <c r="E20" s="101" t="s">
        <v>35</v>
      </c>
      <c r="F20" s="101" t="s">
        <v>448</v>
      </c>
      <c r="G20" s="101" t="s">
        <v>18</v>
      </c>
      <c r="H20" s="101" t="s">
        <v>19</v>
      </c>
      <c r="I20" s="103">
        <v>0</v>
      </c>
      <c r="J20" s="103">
        <v>37502280</v>
      </c>
      <c r="K20" s="103">
        <v>37503498</v>
      </c>
      <c r="L20" s="103">
        <v>37503498</v>
      </c>
      <c r="M20" s="101">
        <v>23.7</v>
      </c>
      <c r="N20" s="101" t="s">
        <v>135</v>
      </c>
      <c r="O20" s="101" t="s">
        <v>174</v>
      </c>
      <c r="P20" s="101">
        <v>16</v>
      </c>
      <c r="Q20" s="101">
        <v>40</v>
      </c>
      <c r="R20" s="101" t="s">
        <v>142</v>
      </c>
      <c r="S20" s="103" t="s">
        <v>320</v>
      </c>
      <c r="T20" s="104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F20" s="3"/>
      <c r="AG20" s="2"/>
      <c r="AS20"/>
      <c r="AT20"/>
    </row>
    <row r="21" spans="1:46" x14ac:dyDescent="0.25">
      <c r="A21" s="102">
        <v>44880</v>
      </c>
      <c r="B21" s="102" t="s">
        <v>36</v>
      </c>
      <c r="C21" s="101" t="s">
        <v>124</v>
      </c>
      <c r="D21" s="101" t="s">
        <v>371</v>
      </c>
      <c r="E21" s="101" t="s">
        <v>116</v>
      </c>
      <c r="F21" s="101" t="s">
        <v>117</v>
      </c>
      <c r="G21" s="101" t="s">
        <v>18</v>
      </c>
      <c r="H21" s="101" t="s">
        <v>19</v>
      </c>
      <c r="I21" s="103">
        <v>0</v>
      </c>
      <c r="J21" s="103">
        <v>39903014</v>
      </c>
      <c r="K21" s="103">
        <v>39903014</v>
      </c>
      <c r="L21" s="103">
        <v>39903014</v>
      </c>
      <c r="M21" s="101">
        <v>41.18</v>
      </c>
      <c r="N21" s="101" t="s">
        <v>135</v>
      </c>
      <c r="O21" s="101" t="s">
        <v>173</v>
      </c>
      <c r="P21" s="101">
        <v>12</v>
      </c>
      <c r="Q21" s="101">
        <v>54.5</v>
      </c>
      <c r="R21" s="101" t="s">
        <v>142</v>
      </c>
      <c r="S21" s="103" t="s">
        <v>319</v>
      </c>
      <c r="T21" s="104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F21" s="3"/>
      <c r="AG21" s="2"/>
      <c r="AS21"/>
      <c r="AT21"/>
    </row>
    <row r="22" spans="1:46" x14ac:dyDescent="0.25">
      <c r="A22" s="102">
        <v>44880</v>
      </c>
      <c r="B22" s="102" t="s">
        <v>37</v>
      </c>
      <c r="C22" s="101" t="s">
        <v>124</v>
      </c>
      <c r="D22" s="101" t="s">
        <v>38</v>
      </c>
      <c r="E22" s="101" t="s">
        <v>42</v>
      </c>
      <c r="F22" s="101" t="s">
        <v>17</v>
      </c>
      <c r="G22" s="101" t="s">
        <v>18</v>
      </c>
      <c r="H22" s="101" t="s">
        <v>19</v>
      </c>
      <c r="I22" s="103">
        <v>0</v>
      </c>
      <c r="J22" s="103">
        <v>1075572930</v>
      </c>
      <c r="K22" s="103">
        <v>1075572930</v>
      </c>
      <c r="L22" s="103">
        <v>1075572930</v>
      </c>
      <c r="M22" s="101">
        <v>13.79</v>
      </c>
      <c r="N22" s="101" t="s">
        <v>410</v>
      </c>
      <c r="O22" s="101" t="s">
        <v>182</v>
      </c>
      <c r="P22" s="101">
        <v>8</v>
      </c>
      <c r="Q22" s="101">
        <v>11</v>
      </c>
      <c r="R22" s="101" t="s">
        <v>141</v>
      </c>
      <c r="S22" s="103" t="s">
        <v>324</v>
      </c>
      <c r="T22" s="104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F22" s="3"/>
      <c r="AG22" s="2"/>
      <c r="AS22"/>
      <c r="AT22"/>
    </row>
    <row r="23" spans="1:46" x14ac:dyDescent="0.25">
      <c r="A23" s="102">
        <v>44880</v>
      </c>
      <c r="B23" s="102" t="s">
        <v>39</v>
      </c>
      <c r="C23" s="101" t="s">
        <v>124</v>
      </c>
      <c r="D23" s="101" t="s">
        <v>40</v>
      </c>
      <c r="E23" s="101" t="s">
        <v>21</v>
      </c>
      <c r="F23" s="101" t="s">
        <v>17</v>
      </c>
      <c r="G23" s="101" t="s">
        <v>18</v>
      </c>
      <c r="H23" s="101" t="s">
        <v>19</v>
      </c>
      <c r="I23" s="103">
        <v>0</v>
      </c>
      <c r="J23" s="103">
        <v>44154731</v>
      </c>
      <c r="K23" s="103">
        <v>44156987</v>
      </c>
      <c r="L23" s="103">
        <v>44156987</v>
      </c>
      <c r="M23" s="101">
        <v>12.8</v>
      </c>
      <c r="N23" s="101" t="s">
        <v>408</v>
      </c>
      <c r="O23" s="101" t="s">
        <v>172</v>
      </c>
      <c r="P23" s="101">
        <v>4</v>
      </c>
      <c r="Q23" s="101">
        <v>47.25</v>
      </c>
      <c r="R23" s="101" t="s">
        <v>141</v>
      </c>
      <c r="S23" s="103" t="s">
        <v>318</v>
      </c>
      <c r="T23" s="104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F23" s="3"/>
      <c r="AG23" s="2"/>
      <c r="AS23"/>
      <c r="AT23"/>
    </row>
    <row r="24" spans="1:46" x14ac:dyDescent="0.25">
      <c r="A24" s="102">
        <v>44880</v>
      </c>
      <c r="B24" s="102" t="s">
        <v>41</v>
      </c>
      <c r="C24" s="101" t="s">
        <v>124</v>
      </c>
      <c r="D24" s="101" t="s">
        <v>392</v>
      </c>
      <c r="E24" s="101" t="s">
        <v>35</v>
      </c>
      <c r="F24" s="101" t="s">
        <v>339</v>
      </c>
      <c r="G24" s="101" t="s">
        <v>18</v>
      </c>
      <c r="H24" s="101" t="s">
        <v>19</v>
      </c>
      <c r="I24" s="103">
        <v>0</v>
      </c>
      <c r="J24" s="103">
        <v>39920436</v>
      </c>
      <c r="K24" s="103">
        <v>39920436</v>
      </c>
      <c r="L24" s="103">
        <v>39920436</v>
      </c>
      <c r="M24" s="101">
        <v>16.36</v>
      </c>
      <c r="N24" s="101" t="s">
        <v>135</v>
      </c>
      <c r="O24" s="101" t="s">
        <v>393</v>
      </c>
      <c r="P24" s="101">
        <v>0</v>
      </c>
      <c r="Q24" s="101">
        <v>12.5</v>
      </c>
      <c r="R24" s="101" t="s">
        <v>142</v>
      </c>
      <c r="S24" s="103" t="s">
        <v>398</v>
      </c>
      <c r="T24" s="104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F24" s="3"/>
      <c r="AG24" s="2"/>
      <c r="AS24"/>
      <c r="AT24"/>
    </row>
    <row r="25" spans="1:46" x14ac:dyDescent="0.25">
      <c r="A25" s="102">
        <v>44880</v>
      </c>
      <c r="B25" s="102" t="s">
        <v>43</v>
      </c>
      <c r="C25" s="101" t="s">
        <v>124</v>
      </c>
      <c r="D25" s="101" t="s">
        <v>352</v>
      </c>
      <c r="E25" s="101" t="s">
        <v>21</v>
      </c>
      <c r="F25" s="101" t="s">
        <v>17</v>
      </c>
      <c r="G25" s="101" t="s">
        <v>24</v>
      </c>
      <c r="H25" s="101" t="s">
        <v>19</v>
      </c>
      <c r="I25" s="103">
        <v>2293</v>
      </c>
      <c r="J25" s="103">
        <v>42385090</v>
      </c>
      <c r="K25" s="103">
        <v>42387383</v>
      </c>
      <c r="L25" s="103">
        <v>42387383</v>
      </c>
      <c r="M25" s="101">
        <v>12.6</v>
      </c>
      <c r="N25" s="101" t="s">
        <v>457</v>
      </c>
      <c r="O25" s="101" t="s">
        <v>185</v>
      </c>
      <c r="P25" s="101">
        <v>8</v>
      </c>
      <c r="Q25" s="101">
        <v>11.25</v>
      </c>
      <c r="R25" s="101" t="s">
        <v>141</v>
      </c>
      <c r="S25" s="103" t="s">
        <v>325</v>
      </c>
      <c r="T25" s="104">
        <v>18344</v>
      </c>
      <c r="U25" s="101">
        <v>1.0031874999999999</v>
      </c>
      <c r="V25" s="101">
        <v>454.963302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F25" s="3"/>
      <c r="AG25" s="2"/>
      <c r="AS25"/>
      <c r="AT25"/>
    </row>
    <row r="26" spans="1:46" x14ac:dyDescent="0.25">
      <c r="A26" s="102">
        <v>44880</v>
      </c>
      <c r="B26" s="102" t="s">
        <v>44</v>
      </c>
      <c r="C26" s="101" t="s">
        <v>124</v>
      </c>
      <c r="D26" s="101" t="s">
        <v>376</v>
      </c>
      <c r="E26" s="101" t="s">
        <v>21</v>
      </c>
      <c r="F26" s="101" t="s">
        <v>17</v>
      </c>
      <c r="G26" s="101" t="s">
        <v>18</v>
      </c>
      <c r="H26" s="101" t="s">
        <v>19</v>
      </c>
      <c r="I26" s="103">
        <v>0</v>
      </c>
      <c r="J26" s="103">
        <v>36466905</v>
      </c>
      <c r="K26" s="103">
        <v>36466905</v>
      </c>
      <c r="L26" s="103">
        <v>36466905</v>
      </c>
      <c r="M26" s="101">
        <v>13.49</v>
      </c>
      <c r="N26" s="101" t="s">
        <v>411</v>
      </c>
      <c r="O26" s="101" t="s">
        <v>182</v>
      </c>
      <c r="P26" s="101">
        <v>8</v>
      </c>
      <c r="Q26" s="101">
        <v>11</v>
      </c>
      <c r="R26" s="101" t="s">
        <v>141</v>
      </c>
      <c r="S26" s="103" t="s">
        <v>324</v>
      </c>
      <c r="T26" s="104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F26" s="3"/>
      <c r="AG26" s="2"/>
      <c r="AS26"/>
      <c r="AT26"/>
    </row>
    <row r="27" spans="1:46" x14ac:dyDescent="0.25">
      <c r="A27" s="102">
        <v>44880</v>
      </c>
      <c r="B27" s="102" t="s">
        <v>45</v>
      </c>
      <c r="C27" s="101" t="s">
        <v>124</v>
      </c>
      <c r="D27" s="101" t="s">
        <v>439</v>
      </c>
      <c r="E27" s="101" t="s">
        <v>135</v>
      </c>
      <c r="F27" s="101" t="s">
        <v>135</v>
      </c>
      <c r="G27" s="101" t="s">
        <v>18</v>
      </c>
      <c r="H27" s="101" t="s">
        <v>19</v>
      </c>
      <c r="I27" s="103">
        <v>0</v>
      </c>
      <c r="J27" s="103">
        <v>18825506</v>
      </c>
      <c r="K27" s="103">
        <v>18825506</v>
      </c>
      <c r="L27" s="103">
        <v>18825506</v>
      </c>
      <c r="M27" s="101">
        <v>14.55</v>
      </c>
      <c r="N27" s="101" t="s">
        <v>135</v>
      </c>
      <c r="O27" s="101" t="s">
        <v>176</v>
      </c>
      <c r="P27" s="101">
        <v>8</v>
      </c>
      <c r="Q27" s="101">
        <v>11</v>
      </c>
      <c r="R27" s="101" t="s">
        <v>142</v>
      </c>
      <c r="S27" s="103" t="s">
        <v>370</v>
      </c>
      <c r="T27" s="104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F27" s="3"/>
      <c r="AG27" s="2"/>
      <c r="AS27"/>
      <c r="AT27"/>
    </row>
    <row r="28" spans="1:46" x14ac:dyDescent="0.25">
      <c r="A28" s="102">
        <v>44880</v>
      </c>
      <c r="B28" s="102" t="s">
        <v>46</v>
      </c>
      <c r="C28" s="101" t="s">
        <v>124</v>
      </c>
      <c r="D28" s="101" t="s">
        <v>419</v>
      </c>
      <c r="E28" s="101" t="s">
        <v>21</v>
      </c>
      <c r="F28" s="101" t="s">
        <v>17</v>
      </c>
      <c r="G28" s="101" t="s">
        <v>18</v>
      </c>
      <c r="H28" s="101" t="s">
        <v>19</v>
      </c>
      <c r="I28" s="103">
        <v>0</v>
      </c>
      <c r="J28" s="103">
        <v>43684895</v>
      </c>
      <c r="K28" s="103">
        <v>43684895</v>
      </c>
      <c r="L28" s="103">
        <v>43684895</v>
      </c>
      <c r="M28" s="101">
        <v>12.79</v>
      </c>
      <c r="N28" s="101" t="s">
        <v>408</v>
      </c>
      <c r="O28" s="101" t="s">
        <v>172</v>
      </c>
      <c r="P28" s="101">
        <v>4</v>
      </c>
      <c r="Q28" s="101">
        <v>47.25</v>
      </c>
      <c r="R28" s="101" t="s">
        <v>141</v>
      </c>
      <c r="S28" s="103" t="s">
        <v>318</v>
      </c>
      <c r="T28" s="104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F28" s="3"/>
      <c r="AG28" s="2"/>
      <c r="AS28"/>
      <c r="AT28"/>
    </row>
    <row r="29" spans="1:46" x14ac:dyDescent="0.25">
      <c r="A29" s="102">
        <v>44880</v>
      </c>
      <c r="B29" s="102" t="s">
        <v>47</v>
      </c>
      <c r="C29" s="101" t="s">
        <v>124</v>
      </c>
      <c r="D29" s="101" t="s">
        <v>433</v>
      </c>
      <c r="E29" s="101" t="s">
        <v>135</v>
      </c>
      <c r="F29" s="101" t="s">
        <v>135</v>
      </c>
      <c r="G29" s="101" t="s">
        <v>18</v>
      </c>
      <c r="H29" s="101" t="s">
        <v>19</v>
      </c>
      <c r="I29" s="103">
        <v>0</v>
      </c>
      <c r="J29" s="103">
        <v>40253991</v>
      </c>
      <c r="K29" s="103">
        <v>40253991</v>
      </c>
      <c r="L29" s="103">
        <v>40253991</v>
      </c>
      <c r="M29" s="101">
        <v>12.55</v>
      </c>
      <c r="N29" s="101" t="s">
        <v>135</v>
      </c>
      <c r="O29" s="101" t="s">
        <v>187</v>
      </c>
      <c r="P29" s="101">
        <v>16</v>
      </c>
      <c r="Q29" s="101">
        <v>11.25</v>
      </c>
      <c r="R29" s="101" t="s">
        <v>142</v>
      </c>
      <c r="S29" s="103" t="s">
        <v>326</v>
      </c>
      <c r="T29" s="104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F29" s="3"/>
      <c r="AG29" s="2"/>
      <c r="AS29"/>
      <c r="AT29"/>
    </row>
    <row r="30" spans="1:46" x14ac:dyDescent="0.25">
      <c r="A30" s="102">
        <v>44880</v>
      </c>
      <c r="B30" s="102" t="s">
        <v>48</v>
      </c>
      <c r="C30" s="101" t="s">
        <v>124</v>
      </c>
      <c r="D30" s="101" t="s">
        <v>343</v>
      </c>
      <c r="E30" s="101" t="s">
        <v>21</v>
      </c>
      <c r="F30" s="101" t="s">
        <v>17</v>
      </c>
      <c r="G30" s="101" t="s">
        <v>18</v>
      </c>
      <c r="H30" s="101" t="s">
        <v>19</v>
      </c>
      <c r="I30" s="103">
        <v>0</v>
      </c>
      <c r="J30" s="103">
        <v>38063815</v>
      </c>
      <c r="K30" s="103">
        <v>38063815</v>
      </c>
      <c r="L30" s="103">
        <v>38063815</v>
      </c>
      <c r="M30" s="101">
        <v>12.39</v>
      </c>
      <c r="N30" s="101" t="s">
        <v>408</v>
      </c>
      <c r="O30" s="101" t="s">
        <v>172</v>
      </c>
      <c r="P30" s="101">
        <v>4</v>
      </c>
      <c r="Q30" s="101">
        <v>0.9</v>
      </c>
      <c r="R30" s="101" t="s">
        <v>141</v>
      </c>
      <c r="S30" s="103" t="s">
        <v>318</v>
      </c>
      <c r="T30" s="104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F30" s="3"/>
      <c r="AG30" s="2"/>
      <c r="AS30"/>
      <c r="AT30"/>
    </row>
    <row r="31" spans="1:46" x14ac:dyDescent="0.25">
      <c r="A31" s="102">
        <v>44880</v>
      </c>
      <c r="B31" s="102" t="s">
        <v>49</v>
      </c>
      <c r="C31" s="101" t="s">
        <v>124</v>
      </c>
      <c r="D31" s="101" t="s">
        <v>366</v>
      </c>
      <c r="E31" s="101" t="s">
        <v>35</v>
      </c>
      <c r="F31" s="101" t="s">
        <v>425</v>
      </c>
      <c r="G31" s="101" t="s">
        <v>18</v>
      </c>
      <c r="H31" s="101" t="s">
        <v>19</v>
      </c>
      <c r="I31" s="103">
        <v>0</v>
      </c>
      <c r="J31" s="103">
        <v>35775919</v>
      </c>
      <c r="K31" s="103">
        <v>35775919</v>
      </c>
      <c r="L31" s="103">
        <v>0</v>
      </c>
      <c r="M31" s="101">
        <v>15.71</v>
      </c>
      <c r="N31" s="101" t="s">
        <v>135</v>
      </c>
      <c r="O31" s="101" t="s">
        <v>176</v>
      </c>
      <c r="P31" s="101">
        <v>8</v>
      </c>
      <c r="Q31" s="101">
        <v>10.18</v>
      </c>
      <c r="R31" s="101" t="s">
        <v>142</v>
      </c>
      <c r="S31" s="103" t="s">
        <v>370</v>
      </c>
      <c r="T31" s="104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F31" s="3"/>
      <c r="AG31" s="2"/>
      <c r="AS31"/>
      <c r="AT31"/>
    </row>
    <row r="32" spans="1:46" x14ac:dyDescent="0.25">
      <c r="A32" s="102">
        <v>44880</v>
      </c>
      <c r="B32" s="102" t="s">
        <v>50</v>
      </c>
      <c r="C32" s="101" t="s">
        <v>124</v>
      </c>
      <c r="D32" s="101" t="s">
        <v>59</v>
      </c>
      <c r="E32" s="101" t="s">
        <v>21</v>
      </c>
      <c r="F32" s="101" t="s">
        <v>22</v>
      </c>
      <c r="G32" s="101" t="s">
        <v>24</v>
      </c>
      <c r="H32" s="101" t="s">
        <v>19</v>
      </c>
      <c r="I32" s="103">
        <v>2293</v>
      </c>
      <c r="J32" s="103">
        <v>38922448</v>
      </c>
      <c r="K32" s="103">
        <v>38924741</v>
      </c>
      <c r="L32" s="103">
        <v>38924741</v>
      </c>
      <c r="M32" s="101">
        <v>12.6</v>
      </c>
      <c r="N32" s="101" t="s">
        <v>408</v>
      </c>
      <c r="O32" s="101" t="s">
        <v>172</v>
      </c>
      <c r="P32" s="101">
        <v>4</v>
      </c>
      <c r="Q32" s="101">
        <v>47.25</v>
      </c>
      <c r="R32" s="101" t="s">
        <v>141</v>
      </c>
      <c r="S32" s="103" t="s">
        <v>318</v>
      </c>
      <c r="T32" s="104">
        <v>9172</v>
      </c>
      <c r="U32" s="101">
        <v>1.0031874999999999</v>
      </c>
      <c r="V32" s="101">
        <v>955.42293419999999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F32" s="3"/>
      <c r="AG32" s="2"/>
      <c r="AS32"/>
      <c r="AT32"/>
    </row>
    <row r="33" spans="1:46" x14ac:dyDescent="0.25">
      <c r="A33" s="102">
        <v>44880</v>
      </c>
      <c r="B33" s="102" t="s">
        <v>125</v>
      </c>
      <c r="C33" s="101" t="s">
        <v>124</v>
      </c>
      <c r="D33" s="101" t="s">
        <v>394</v>
      </c>
      <c r="E33" s="101" t="s">
        <v>35</v>
      </c>
      <c r="F33" s="101" t="s">
        <v>339</v>
      </c>
      <c r="G33" s="101" t="s">
        <v>18</v>
      </c>
      <c r="H33" s="101" t="s">
        <v>51</v>
      </c>
      <c r="I33" s="103">
        <v>0</v>
      </c>
      <c r="J33" s="103">
        <v>53394</v>
      </c>
      <c r="K33" s="103">
        <v>53394</v>
      </c>
      <c r="L33" s="103">
        <v>0</v>
      </c>
      <c r="M33" s="101">
        <v>23.57</v>
      </c>
      <c r="N33" s="101" t="s">
        <v>135</v>
      </c>
      <c r="O33" s="101" t="s">
        <v>395</v>
      </c>
      <c r="P33" s="101">
        <v>0</v>
      </c>
      <c r="Q33" s="101">
        <v>19.66</v>
      </c>
      <c r="R33" s="101" t="s">
        <v>142</v>
      </c>
      <c r="S33" s="103" t="s">
        <v>399</v>
      </c>
      <c r="T33" s="104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F33" s="3"/>
      <c r="AG33" s="2"/>
      <c r="AS33"/>
      <c r="AT33"/>
    </row>
    <row r="34" spans="1:46" x14ac:dyDescent="0.25">
      <c r="A34" s="102">
        <v>44880</v>
      </c>
      <c r="B34" s="102" t="s">
        <v>52</v>
      </c>
      <c r="C34" s="101" t="s">
        <v>124</v>
      </c>
      <c r="D34" s="101" t="s">
        <v>53</v>
      </c>
      <c r="E34" s="101" t="s">
        <v>21</v>
      </c>
      <c r="F34" s="101" t="s">
        <v>22</v>
      </c>
      <c r="G34" s="101" t="s">
        <v>24</v>
      </c>
      <c r="H34" s="101" t="s">
        <v>19</v>
      </c>
      <c r="I34" s="103">
        <v>2240</v>
      </c>
      <c r="J34" s="103">
        <v>41592262</v>
      </c>
      <c r="K34" s="103">
        <v>41594502</v>
      </c>
      <c r="L34" s="103">
        <v>41594502</v>
      </c>
      <c r="M34" s="101">
        <v>12.89</v>
      </c>
      <c r="N34" s="101" t="s">
        <v>408</v>
      </c>
      <c r="O34" s="101" t="s">
        <v>172</v>
      </c>
      <c r="P34" s="101">
        <v>4</v>
      </c>
      <c r="Q34" s="101">
        <v>47.25</v>
      </c>
      <c r="R34" s="101" t="s">
        <v>141</v>
      </c>
      <c r="S34" s="103" t="s">
        <v>318</v>
      </c>
      <c r="T34" s="104">
        <v>8960</v>
      </c>
      <c r="U34" s="101">
        <v>1.0025555555555556</v>
      </c>
      <c r="V34" s="101">
        <v>933.33945600000004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F34" s="3"/>
      <c r="AG34" s="2"/>
      <c r="AS34"/>
      <c r="AT34"/>
    </row>
    <row r="35" spans="1:46" x14ac:dyDescent="0.25">
      <c r="A35" s="102">
        <v>44880</v>
      </c>
      <c r="B35" s="102" t="s">
        <v>54</v>
      </c>
      <c r="C35" s="101" t="s">
        <v>124</v>
      </c>
      <c r="D35" s="101" t="s">
        <v>135</v>
      </c>
      <c r="E35" s="101" t="s">
        <v>135</v>
      </c>
      <c r="F35" s="101" t="s">
        <v>135</v>
      </c>
      <c r="G35" s="101" t="s">
        <v>18</v>
      </c>
      <c r="H35" s="101"/>
      <c r="I35" s="103">
        <v>0</v>
      </c>
      <c r="J35" s="103">
        <v>40393297</v>
      </c>
      <c r="K35" s="103">
        <v>40393297</v>
      </c>
      <c r="L35" s="103">
        <v>0</v>
      </c>
      <c r="M35" s="101">
        <v>0</v>
      </c>
      <c r="N35" s="101" t="s">
        <v>135</v>
      </c>
      <c r="O35" s="101" t="s">
        <v>135</v>
      </c>
      <c r="P35" s="101">
        <v>0</v>
      </c>
      <c r="Q35" s="101">
        <v>0</v>
      </c>
      <c r="R35" s="101"/>
      <c r="S35" s="103"/>
      <c r="T35" s="104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F35" s="3"/>
      <c r="AG35" s="2"/>
      <c r="AS35"/>
      <c r="AT35"/>
    </row>
    <row r="36" spans="1:46" x14ac:dyDescent="0.25">
      <c r="A36" s="102">
        <v>44880</v>
      </c>
      <c r="B36" s="102" t="s">
        <v>55</v>
      </c>
      <c r="C36" s="101" t="s">
        <v>124</v>
      </c>
      <c r="D36" s="101" t="s">
        <v>401</v>
      </c>
      <c r="E36" s="101" t="s">
        <v>450</v>
      </c>
      <c r="F36" s="101" t="s">
        <v>339</v>
      </c>
      <c r="G36" s="101" t="s">
        <v>18</v>
      </c>
      <c r="H36" s="101" t="s">
        <v>19</v>
      </c>
      <c r="I36" s="103">
        <v>0</v>
      </c>
      <c r="J36" s="103">
        <v>33113127</v>
      </c>
      <c r="K36" s="103">
        <v>33113127</v>
      </c>
      <c r="L36" s="103">
        <v>0</v>
      </c>
      <c r="M36" s="101">
        <v>26.09</v>
      </c>
      <c r="N36" s="101" t="s">
        <v>412</v>
      </c>
      <c r="O36" s="101" t="s">
        <v>215</v>
      </c>
      <c r="P36" s="101">
        <v>8</v>
      </c>
      <c r="Q36" s="101">
        <v>11</v>
      </c>
      <c r="R36" s="101" t="s">
        <v>142</v>
      </c>
      <c r="S36" s="103" t="s">
        <v>321</v>
      </c>
      <c r="T36" s="104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F36" s="3"/>
      <c r="AG36" s="2"/>
      <c r="AS36"/>
      <c r="AT36"/>
    </row>
    <row r="37" spans="1:46" x14ac:dyDescent="0.25">
      <c r="A37" s="102">
        <v>44880</v>
      </c>
      <c r="B37" s="102" t="s">
        <v>126</v>
      </c>
      <c r="C37" s="101" t="s">
        <v>124</v>
      </c>
      <c r="D37" s="101" t="s">
        <v>402</v>
      </c>
      <c r="E37" s="101" t="s">
        <v>35</v>
      </c>
      <c r="F37" s="101" t="s">
        <v>339</v>
      </c>
      <c r="G37" s="101" t="s">
        <v>18</v>
      </c>
      <c r="H37" s="101" t="s">
        <v>51</v>
      </c>
      <c r="I37" s="103">
        <v>0</v>
      </c>
      <c r="J37" s="103">
        <v>24108604</v>
      </c>
      <c r="K37" s="103">
        <v>24109869</v>
      </c>
      <c r="L37" s="103">
        <v>24109869</v>
      </c>
      <c r="M37" s="101">
        <v>21.66</v>
      </c>
      <c r="N37" s="101" t="s">
        <v>135</v>
      </c>
      <c r="O37" s="101" t="s">
        <v>177</v>
      </c>
      <c r="P37" s="101">
        <v>8</v>
      </c>
      <c r="Q37" s="101">
        <v>19.66</v>
      </c>
      <c r="R37" s="101" t="s">
        <v>142</v>
      </c>
      <c r="S37" s="103" t="s">
        <v>323</v>
      </c>
      <c r="T37" s="104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F37" s="3"/>
      <c r="AG37" s="2"/>
      <c r="AS37"/>
      <c r="AT37"/>
    </row>
    <row r="38" spans="1:46" x14ac:dyDescent="0.25">
      <c r="A38" s="102">
        <v>44880</v>
      </c>
      <c r="B38" s="102" t="s">
        <v>56</v>
      </c>
      <c r="C38" s="101" t="s">
        <v>124</v>
      </c>
      <c r="D38" s="101" t="s">
        <v>438</v>
      </c>
      <c r="E38" s="101" t="s">
        <v>31</v>
      </c>
      <c r="F38" s="101" t="s">
        <v>17</v>
      </c>
      <c r="G38" s="101" t="s">
        <v>18</v>
      </c>
      <c r="H38" s="101" t="s">
        <v>19</v>
      </c>
      <c r="I38" s="103">
        <v>0</v>
      </c>
      <c r="J38" s="103">
        <v>48587668</v>
      </c>
      <c r="K38" s="103">
        <v>48587668</v>
      </c>
      <c r="L38" s="103">
        <v>48587668</v>
      </c>
      <c r="M38" s="101">
        <v>12.79</v>
      </c>
      <c r="N38" s="101" t="s">
        <v>135</v>
      </c>
      <c r="O38" s="101" t="s">
        <v>199</v>
      </c>
      <c r="P38" s="101">
        <v>4</v>
      </c>
      <c r="Q38" s="101">
        <v>54.5</v>
      </c>
      <c r="R38" s="101" t="s">
        <v>141</v>
      </c>
      <c r="S38" s="103" t="s">
        <v>331</v>
      </c>
      <c r="T38" s="104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F38" s="3"/>
      <c r="AG38" s="2"/>
      <c r="AS38"/>
      <c r="AT38"/>
    </row>
    <row r="39" spans="1:46" x14ac:dyDescent="0.25">
      <c r="A39" s="102">
        <v>44880</v>
      </c>
      <c r="B39" s="102" t="s">
        <v>57</v>
      </c>
      <c r="C39" s="101" t="s">
        <v>124</v>
      </c>
      <c r="D39" s="101" t="s">
        <v>135</v>
      </c>
      <c r="E39" s="101" t="s">
        <v>135</v>
      </c>
      <c r="F39" s="101" t="s">
        <v>135</v>
      </c>
      <c r="G39" s="101" t="s">
        <v>18</v>
      </c>
      <c r="H39" s="101"/>
      <c r="I39" s="103">
        <v>0</v>
      </c>
      <c r="J39" s="103">
        <v>255</v>
      </c>
      <c r="K39" s="103">
        <v>255</v>
      </c>
      <c r="L39" s="103">
        <v>0</v>
      </c>
      <c r="M39" s="101">
        <v>0</v>
      </c>
      <c r="N39" s="101" t="s">
        <v>135</v>
      </c>
      <c r="O39" s="101" t="s">
        <v>135</v>
      </c>
      <c r="P39" s="101">
        <v>0</v>
      </c>
      <c r="Q39" s="101">
        <v>0</v>
      </c>
      <c r="R39" s="101"/>
      <c r="S39" s="103"/>
      <c r="T39" s="104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F39" s="3"/>
      <c r="AG39" s="2"/>
      <c r="AS39"/>
      <c r="AT39"/>
    </row>
    <row r="40" spans="1:46" x14ac:dyDescent="0.25">
      <c r="A40" s="102">
        <v>44880</v>
      </c>
      <c r="B40" s="102" t="s">
        <v>58</v>
      </c>
      <c r="C40" s="101" t="s">
        <v>124</v>
      </c>
      <c r="D40" s="101" t="s">
        <v>344</v>
      </c>
      <c r="E40" s="101" t="s">
        <v>21</v>
      </c>
      <c r="F40" s="101" t="s">
        <v>22</v>
      </c>
      <c r="G40" s="101" t="s">
        <v>18</v>
      </c>
      <c r="H40" s="101" t="s">
        <v>19</v>
      </c>
      <c r="I40" s="103">
        <v>0</v>
      </c>
      <c r="J40" s="103">
        <v>38735821</v>
      </c>
      <c r="K40" s="103">
        <v>38735821</v>
      </c>
      <c r="L40" s="103">
        <v>38735821</v>
      </c>
      <c r="M40" s="101">
        <v>12.59</v>
      </c>
      <c r="N40" s="101" t="s">
        <v>408</v>
      </c>
      <c r="O40" s="101" t="s">
        <v>172</v>
      </c>
      <c r="P40" s="101">
        <v>4</v>
      </c>
      <c r="Q40" s="101">
        <v>47.25</v>
      </c>
      <c r="R40" s="101" t="s">
        <v>141</v>
      </c>
      <c r="S40" s="103" t="s">
        <v>318</v>
      </c>
      <c r="T40" s="104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F40" s="3"/>
      <c r="AG40" s="2"/>
      <c r="AS40"/>
      <c r="AT40"/>
    </row>
    <row r="41" spans="1:46" x14ac:dyDescent="0.25">
      <c r="A41" s="102">
        <v>44880</v>
      </c>
      <c r="B41" s="102" t="s">
        <v>60</v>
      </c>
      <c r="C41" s="101" t="s">
        <v>124</v>
      </c>
      <c r="D41" s="101" t="s">
        <v>135</v>
      </c>
      <c r="E41" s="101" t="s">
        <v>135</v>
      </c>
      <c r="F41" s="101" t="s">
        <v>135</v>
      </c>
      <c r="G41" s="101" t="s">
        <v>18</v>
      </c>
      <c r="H41" s="101" t="s">
        <v>51</v>
      </c>
      <c r="I41" s="103">
        <v>0</v>
      </c>
      <c r="J41" s="103">
        <v>34880892</v>
      </c>
      <c r="K41" s="103">
        <v>34880892</v>
      </c>
      <c r="L41" s="103">
        <v>0</v>
      </c>
      <c r="M41" s="101">
        <v>17.23</v>
      </c>
      <c r="N41" s="101" t="s">
        <v>135</v>
      </c>
      <c r="O41" s="101" t="s">
        <v>135</v>
      </c>
      <c r="P41" s="101">
        <v>0</v>
      </c>
      <c r="Q41" s="101">
        <v>43.5</v>
      </c>
      <c r="R41" s="101"/>
      <c r="S41" s="103"/>
      <c r="T41" s="104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F41" s="3"/>
      <c r="AG41" s="2"/>
      <c r="AS41"/>
      <c r="AT41"/>
    </row>
    <row r="42" spans="1:46" x14ac:dyDescent="0.25">
      <c r="A42" s="102">
        <v>44880</v>
      </c>
      <c r="B42" s="102" t="s">
        <v>61</v>
      </c>
      <c r="C42" s="101" t="s">
        <v>124</v>
      </c>
      <c r="D42" s="101" t="s">
        <v>417</v>
      </c>
      <c r="E42" s="101" t="s">
        <v>21</v>
      </c>
      <c r="F42" s="101" t="s">
        <v>22</v>
      </c>
      <c r="G42" s="101" t="s">
        <v>18</v>
      </c>
      <c r="H42" s="101" t="s">
        <v>19</v>
      </c>
      <c r="I42" s="103">
        <v>0</v>
      </c>
      <c r="J42" s="103">
        <v>42049001</v>
      </c>
      <c r="K42" s="103">
        <v>42049001</v>
      </c>
      <c r="L42" s="103">
        <v>42049001</v>
      </c>
      <c r="M42" s="101">
        <v>13</v>
      </c>
      <c r="N42" s="101" t="s">
        <v>135</v>
      </c>
      <c r="O42" s="101" t="s">
        <v>172</v>
      </c>
      <c r="P42" s="101">
        <v>4</v>
      </c>
      <c r="Q42" s="101">
        <v>42.5</v>
      </c>
      <c r="R42" s="101" t="s">
        <v>141</v>
      </c>
      <c r="S42" s="103" t="s">
        <v>318</v>
      </c>
      <c r="T42" s="104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F42" s="3"/>
      <c r="AG42" s="2"/>
      <c r="AS42"/>
      <c r="AT42"/>
    </row>
    <row r="43" spans="1:46" x14ac:dyDescent="0.25">
      <c r="A43" s="102">
        <v>44880</v>
      </c>
      <c r="B43" s="102" t="s">
        <v>62</v>
      </c>
      <c r="C43" s="101" t="s">
        <v>124</v>
      </c>
      <c r="D43" s="101" t="s">
        <v>135</v>
      </c>
      <c r="E43" s="101" t="s">
        <v>135</v>
      </c>
      <c r="F43" s="101" t="s">
        <v>135</v>
      </c>
      <c r="G43" s="101" t="s">
        <v>18</v>
      </c>
      <c r="H43" s="101"/>
      <c r="I43" s="103">
        <v>0</v>
      </c>
      <c r="J43" s="103">
        <v>37393887</v>
      </c>
      <c r="K43" s="103">
        <v>37393887</v>
      </c>
      <c r="L43" s="103">
        <v>0</v>
      </c>
      <c r="M43" s="101">
        <v>38.08</v>
      </c>
      <c r="N43" s="101" t="s">
        <v>135</v>
      </c>
      <c r="O43" s="101" t="s">
        <v>135</v>
      </c>
      <c r="P43" s="101">
        <v>0</v>
      </c>
      <c r="Q43" s="101">
        <v>0</v>
      </c>
      <c r="R43" s="101"/>
      <c r="S43" s="103"/>
      <c r="T43" s="104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F43" s="3"/>
      <c r="AG43" s="2"/>
      <c r="AS43"/>
      <c r="AT43"/>
    </row>
    <row r="44" spans="1:46" x14ac:dyDescent="0.25">
      <c r="A44" s="102">
        <v>44880</v>
      </c>
      <c r="B44" s="102" t="s">
        <v>63</v>
      </c>
      <c r="C44" s="101" t="s">
        <v>124</v>
      </c>
      <c r="D44" s="101" t="s">
        <v>16</v>
      </c>
      <c r="E44" s="101" t="s">
        <v>227</v>
      </c>
      <c r="F44" s="101" t="s">
        <v>67</v>
      </c>
      <c r="G44" s="101" t="s">
        <v>18</v>
      </c>
      <c r="H44" s="101" t="s">
        <v>19</v>
      </c>
      <c r="I44" s="103">
        <v>2138</v>
      </c>
      <c r="J44" s="103">
        <v>39709030</v>
      </c>
      <c r="K44" s="103">
        <v>39711168</v>
      </c>
      <c r="L44" s="103">
        <v>39711168</v>
      </c>
      <c r="M44" s="101">
        <v>13.2</v>
      </c>
      <c r="N44" s="101" t="s">
        <v>456</v>
      </c>
      <c r="O44" s="101" t="s">
        <v>420</v>
      </c>
      <c r="P44" s="101">
        <v>4</v>
      </c>
      <c r="Q44" s="101">
        <v>44.5</v>
      </c>
      <c r="R44" s="101" t="s">
        <v>141</v>
      </c>
      <c r="S44" s="103" t="s">
        <v>421</v>
      </c>
      <c r="T44" s="104">
        <v>8552</v>
      </c>
      <c r="U44" s="101">
        <v>0.97991666666666666</v>
      </c>
      <c r="V44" s="101">
        <v>838.99139439999999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F44" s="3"/>
      <c r="AG44" s="2"/>
      <c r="AS44"/>
      <c r="AT44"/>
    </row>
    <row r="45" spans="1:46" x14ac:dyDescent="0.25">
      <c r="A45" s="102">
        <v>44880</v>
      </c>
      <c r="B45" s="102" t="s">
        <v>65</v>
      </c>
      <c r="C45" s="101" t="s">
        <v>124</v>
      </c>
      <c r="D45" s="101" t="s">
        <v>337</v>
      </c>
      <c r="E45" s="101" t="s">
        <v>42</v>
      </c>
      <c r="F45" s="101" t="s">
        <v>383</v>
      </c>
      <c r="G45" s="101" t="s">
        <v>18</v>
      </c>
      <c r="H45" s="101" t="s">
        <v>51</v>
      </c>
      <c r="I45" s="103">
        <v>0</v>
      </c>
      <c r="J45" s="103">
        <v>30467791</v>
      </c>
      <c r="K45" s="103">
        <v>30467791</v>
      </c>
      <c r="L45" s="103">
        <v>30467791</v>
      </c>
      <c r="M45" s="101">
        <v>14.8</v>
      </c>
      <c r="N45" s="101" t="s">
        <v>135</v>
      </c>
      <c r="O45" s="101" t="s">
        <v>195</v>
      </c>
      <c r="P45" s="101">
        <v>4</v>
      </c>
      <c r="Q45" s="101">
        <v>32</v>
      </c>
      <c r="R45" s="101" t="s">
        <v>141</v>
      </c>
      <c r="S45" s="103" t="s">
        <v>329</v>
      </c>
      <c r="T45" s="104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F45" s="3"/>
      <c r="AG45" s="2"/>
      <c r="AS45"/>
      <c r="AT45"/>
    </row>
    <row r="46" spans="1:46" x14ac:dyDescent="0.25">
      <c r="A46" s="102">
        <v>44880</v>
      </c>
      <c r="B46" s="102" t="s">
        <v>66</v>
      </c>
      <c r="C46" s="101" t="s">
        <v>124</v>
      </c>
      <c r="D46" s="101" t="s">
        <v>440</v>
      </c>
      <c r="E46" s="101" t="s">
        <v>227</v>
      </c>
      <c r="F46" s="101" t="s">
        <v>67</v>
      </c>
      <c r="G46" s="101" t="s">
        <v>24</v>
      </c>
      <c r="H46" s="101" t="s">
        <v>19</v>
      </c>
      <c r="I46" s="103">
        <v>2306</v>
      </c>
      <c r="J46" s="103">
        <v>1150988570</v>
      </c>
      <c r="K46" s="103">
        <v>1150990876</v>
      </c>
      <c r="L46" s="103">
        <v>1150990876</v>
      </c>
      <c r="M46" s="101">
        <v>12.29</v>
      </c>
      <c r="N46" s="101" t="s">
        <v>135</v>
      </c>
      <c r="O46" s="101" t="s">
        <v>178</v>
      </c>
      <c r="P46" s="101">
        <v>4</v>
      </c>
      <c r="Q46" s="101">
        <v>44.5</v>
      </c>
      <c r="R46" s="101" t="s">
        <v>141</v>
      </c>
      <c r="S46" s="103" t="s">
        <v>441</v>
      </c>
      <c r="T46" s="104">
        <v>9224</v>
      </c>
      <c r="U46" s="101">
        <v>0.98405347222222217</v>
      </c>
      <c r="V46" s="101">
        <v>904.91775280000002</v>
      </c>
      <c r="W46" s="101">
        <v>0</v>
      </c>
      <c r="X46" s="101">
        <v>0</v>
      </c>
      <c r="Y46" s="101">
        <v>0</v>
      </c>
      <c r="Z46" s="101">
        <v>0</v>
      </c>
      <c r="AA46" s="101">
        <v>0</v>
      </c>
      <c r="AB46" s="101">
        <v>0</v>
      </c>
      <c r="AF46" s="3"/>
      <c r="AG46" s="2"/>
      <c r="AS46"/>
      <c r="AT46"/>
    </row>
    <row r="47" spans="1:46" x14ac:dyDescent="0.25">
      <c r="A47" s="102">
        <v>44880</v>
      </c>
      <c r="B47" s="102" t="s">
        <v>68</v>
      </c>
      <c r="C47" s="101" t="s">
        <v>124</v>
      </c>
      <c r="D47" s="101" t="s">
        <v>135</v>
      </c>
      <c r="E47" s="101" t="s">
        <v>135</v>
      </c>
      <c r="F47" s="101" t="s">
        <v>135</v>
      </c>
      <c r="G47" s="101" t="s">
        <v>18</v>
      </c>
      <c r="H47" s="101"/>
      <c r="I47" s="103">
        <v>0</v>
      </c>
      <c r="J47" s="103">
        <v>13</v>
      </c>
      <c r="K47" s="103">
        <v>13</v>
      </c>
      <c r="L47" s="103">
        <v>0</v>
      </c>
      <c r="M47" s="101">
        <v>0</v>
      </c>
      <c r="N47" s="101" t="s">
        <v>135</v>
      </c>
      <c r="O47" s="101" t="s">
        <v>135</v>
      </c>
      <c r="P47" s="101">
        <v>0</v>
      </c>
      <c r="Q47" s="101">
        <v>0</v>
      </c>
      <c r="R47" s="101"/>
      <c r="S47" s="103"/>
      <c r="T47" s="104">
        <v>0</v>
      </c>
      <c r="U47" s="101">
        <v>0</v>
      </c>
      <c r="V47" s="101">
        <v>0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  <c r="AF47" s="3"/>
      <c r="AG47" s="2"/>
      <c r="AS47"/>
      <c r="AT47"/>
    </row>
    <row r="48" spans="1:46" x14ac:dyDescent="0.25">
      <c r="A48" s="102">
        <v>44880</v>
      </c>
      <c r="B48" s="102" t="s">
        <v>69</v>
      </c>
      <c r="C48" s="101" t="s">
        <v>124</v>
      </c>
      <c r="D48" s="101" t="s">
        <v>437</v>
      </c>
      <c r="E48" s="101" t="s">
        <v>64</v>
      </c>
      <c r="F48" s="101" t="s">
        <v>67</v>
      </c>
      <c r="G48" s="101" t="s">
        <v>24</v>
      </c>
      <c r="H48" s="101" t="s">
        <v>19</v>
      </c>
      <c r="I48" s="103">
        <v>2205</v>
      </c>
      <c r="J48" s="103">
        <v>23295227</v>
      </c>
      <c r="K48" s="103">
        <v>23297432</v>
      </c>
      <c r="L48" s="103">
        <v>23297432</v>
      </c>
      <c r="M48" s="101">
        <v>12.8</v>
      </c>
      <c r="N48" s="101" t="s">
        <v>135</v>
      </c>
      <c r="O48" s="101" t="s">
        <v>193</v>
      </c>
      <c r="P48" s="101">
        <v>4</v>
      </c>
      <c r="Q48" s="101">
        <v>32.25</v>
      </c>
      <c r="R48" s="101" t="s">
        <v>141</v>
      </c>
      <c r="S48" s="103" t="s">
        <v>328</v>
      </c>
      <c r="T48" s="104">
        <v>8820</v>
      </c>
      <c r="U48" s="101">
        <v>0.98</v>
      </c>
      <c r="V48" s="101">
        <v>627.087447</v>
      </c>
      <c r="W48" s="101">
        <v>0</v>
      </c>
      <c r="X48" s="101">
        <v>0</v>
      </c>
      <c r="Y48" s="101">
        <v>0</v>
      </c>
      <c r="Z48" s="101">
        <v>0</v>
      </c>
      <c r="AA48" s="101">
        <v>0</v>
      </c>
      <c r="AB48" s="101">
        <v>0</v>
      </c>
      <c r="AF48" s="3"/>
      <c r="AG48" s="2"/>
      <c r="AS48"/>
      <c r="AT48"/>
    </row>
    <row r="49" spans="1:46" x14ac:dyDescent="0.25">
      <c r="A49" s="102">
        <v>44880</v>
      </c>
      <c r="B49" s="102" t="s">
        <v>70</v>
      </c>
      <c r="C49" s="101" t="s">
        <v>124</v>
      </c>
      <c r="D49" s="101" t="s">
        <v>135</v>
      </c>
      <c r="E49" s="101" t="s">
        <v>135</v>
      </c>
      <c r="F49" s="101" t="s">
        <v>135</v>
      </c>
      <c r="G49" s="101" t="s">
        <v>18</v>
      </c>
      <c r="H49" s="101" t="s">
        <v>51</v>
      </c>
      <c r="I49" s="103">
        <v>0</v>
      </c>
      <c r="J49" s="103">
        <v>22978211</v>
      </c>
      <c r="K49" s="103">
        <v>22978211</v>
      </c>
      <c r="L49" s="103">
        <v>0</v>
      </c>
      <c r="M49" s="101">
        <v>22978211</v>
      </c>
      <c r="N49" s="101" t="s">
        <v>135</v>
      </c>
      <c r="O49" s="101" t="s">
        <v>135</v>
      </c>
      <c r="P49" s="101">
        <v>0</v>
      </c>
      <c r="Q49" s="101">
        <v>0</v>
      </c>
      <c r="R49" s="101"/>
      <c r="S49" s="103"/>
      <c r="T49" s="104">
        <v>0</v>
      </c>
      <c r="U49" s="101">
        <v>0</v>
      </c>
      <c r="V49" s="101">
        <v>0</v>
      </c>
      <c r="W49" s="101">
        <v>0</v>
      </c>
      <c r="X49" s="101">
        <v>0</v>
      </c>
      <c r="Y49" s="101">
        <v>0</v>
      </c>
      <c r="Z49" s="101">
        <v>0</v>
      </c>
      <c r="AA49" s="101">
        <v>0</v>
      </c>
      <c r="AB49" s="101">
        <v>0</v>
      </c>
      <c r="AF49" s="3"/>
      <c r="AG49" s="2"/>
      <c r="AS49"/>
      <c r="AT49"/>
    </row>
    <row r="50" spans="1:46" x14ac:dyDescent="0.25">
      <c r="A50" s="102">
        <v>44880</v>
      </c>
      <c r="B50" s="102" t="s">
        <v>71</v>
      </c>
      <c r="C50" s="101" t="s">
        <v>124</v>
      </c>
      <c r="D50" s="101" t="s">
        <v>452</v>
      </c>
      <c r="E50" s="101" t="s">
        <v>21</v>
      </c>
      <c r="F50" s="101" t="s">
        <v>67</v>
      </c>
      <c r="G50" s="101" t="s">
        <v>18</v>
      </c>
      <c r="H50" s="101" t="s">
        <v>19</v>
      </c>
      <c r="I50" s="103">
        <v>0</v>
      </c>
      <c r="J50" s="103">
        <v>40433728</v>
      </c>
      <c r="K50" s="103">
        <v>40433728</v>
      </c>
      <c r="L50" s="103">
        <v>40433728</v>
      </c>
      <c r="M50" s="101">
        <v>15.49</v>
      </c>
      <c r="N50" s="101" t="s">
        <v>135</v>
      </c>
      <c r="O50" s="101" t="s">
        <v>273</v>
      </c>
      <c r="P50" s="101">
        <v>4</v>
      </c>
      <c r="Q50" s="101">
        <v>42.25</v>
      </c>
      <c r="R50" s="101" t="s">
        <v>141</v>
      </c>
      <c r="S50" s="103" t="s">
        <v>453</v>
      </c>
      <c r="T50" s="104">
        <v>0</v>
      </c>
      <c r="U50" s="101">
        <v>0</v>
      </c>
      <c r="V50" s="101">
        <v>0</v>
      </c>
      <c r="W50" s="101">
        <v>0</v>
      </c>
      <c r="X50" s="101">
        <v>0</v>
      </c>
      <c r="Y50" s="101">
        <v>0</v>
      </c>
      <c r="Z50" s="101">
        <v>0</v>
      </c>
      <c r="AA50" s="101">
        <v>0</v>
      </c>
      <c r="AB50" s="101">
        <v>0</v>
      </c>
      <c r="AF50" s="3"/>
      <c r="AG50" s="2"/>
      <c r="AS50"/>
      <c r="AT50"/>
    </row>
    <row r="51" spans="1:46" x14ac:dyDescent="0.25">
      <c r="A51" s="102">
        <v>44880</v>
      </c>
      <c r="B51" s="102" t="s">
        <v>72</v>
      </c>
      <c r="C51" s="101" t="s">
        <v>124</v>
      </c>
      <c r="D51" s="101" t="s">
        <v>135</v>
      </c>
      <c r="E51" s="101" t="s">
        <v>135</v>
      </c>
      <c r="F51" s="101" t="s">
        <v>135</v>
      </c>
      <c r="G51" s="101" t="s">
        <v>18</v>
      </c>
      <c r="H51" s="101"/>
      <c r="I51" s="103">
        <v>0</v>
      </c>
      <c r="J51" s="103">
        <v>41080666</v>
      </c>
      <c r="K51" s="103">
        <v>41080666</v>
      </c>
      <c r="L51" s="103">
        <v>0</v>
      </c>
      <c r="M51" s="101">
        <v>41.13</v>
      </c>
      <c r="N51" s="101" t="s">
        <v>135</v>
      </c>
      <c r="O51" s="101" t="s">
        <v>135</v>
      </c>
      <c r="P51" s="101">
        <v>0</v>
      </c>
      <c r="Q51" s="101">
        <v>0</v>
      </c>
      <c r="R51" s="101"/>
      <c r="S51" s="103"/>
      <c r="T51" s="104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F51" s="3"/>
      <c r="AG51" s="2"/>
      <c r="AS51"/>
      <c r="AT51"/>
    </row>
    <row r="52" spans="1:46" x14ac:dyDescent="0.25">
      <c r="A52" s="102">
        <v>44880</v>
      </c>
      <c r="B52" s="102" t="s">
        <v>73</v>
      </c>
      <c r="C52" s="101" t="s">
        <v>124</v>
      </c>
      <c r="D52" s="101" t="s">
        <v>74</v>
      </c>
      <c r="E52" s="101" t="s">
        <v>35</v>
      </c>
      <c r="F52" s="101" t="s">
        <v>79</v>
      </c>
      <c r="G52" s="101" t="s">
        <v>18</v>
      </c>
      <c r="H52" s="101" t="s">
        <v>19</v>
      </c>
      <c r="I52" s="103">
        <v>0</v>
      </c>
      <c r="J52" s="103">
        <v>2208317</v>
      </c>
      <c r="K52" s="103">
        <v>2208317</v>
      </c>
      <c r="L52" s="103">
        <v>2208317</v>
      </c>
      <c r="M52" s="101">
        <v>13.99</v>
      </c>
      <c r="N52" s="101" t="s">
        <v>135</v>
      </c>
      <c r="O52" s="101" t="s">
        <v>198</v>
      </c>
      <c r="P52" s="101">
        <v>4</v>
      </c>
      <c r="Q52" s="101">
        <v>43.5</v>
      </c>
      <c r="R52" s="101" t="s">
        <v>141</v>
      </c>
      <c r="S52" s="103" t="s">
        <v>330</v>
      </c>
      <c r="T52" s="104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F52" s="3"/>
      <c r="AG52" s="2"/>
      <c r="AS52"/>
      <c r="AT52"/>
    </row>
    <row r="53" spans="1:46" x14ac:dyDescent="0.25">
      <c r="A53" s="102">
        <v>44880</v>
      </c>
      <c r="B53" s="102" t="s">
        <v>75</v>
      </c>
      <c r="C53" s="101" t="s">
        <v>124</v>
      </c>
      <c r="D53" s="101" t="s">
        <v>164</v>
      </c>
      <c r="E53" s="101" t="s">
        <v>42</v>
      </c>
      <c r="F53" s="101" t="s">
        <v>363</v>
      </c>
      <c r="G53" s="101" t="s">
        <v>18</v>
      </c>
      <c r="H53" s="101" t="s">
        <v>51</v>
      </c>
      <c r="I53" s="103">
        <v>0</v>
      </c>
      <c r="J53" s="103">
        <v>19774236</v>
      </c>
      <c r="K53" s="103">
        <v>19774236</v>
      </c>
      <c r="L53" s="103">
        <v>19774236</v>
      </c>
      <c r="M53" s="101">
        <v>12.29</v>
      </c>
      <c r="N53" s="101" t="s">
        <v>135</v>
      </c>
      <c r="O53" s="101" t="s">
        <v>198</v>
      </c>
      <c r="P53" s="101">
        <v>4</v>
      </c>
      <c r="Q53" s="101">
        <v>43.5</v>
      </c>
      <c r="R53" s="101" t="s">
        <v>141</v>
      </c>
      <c r="S53" s="103" t="s">
        <v>330</v>
      </c>
      <c r="T53" s="104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F53" s="3"/>
      <c r="AG53" s="2"/>
      <c r="AS53"/>
      <c r="AT53"/>
    </row>
    <row r="54" spans="1:46" x14ac:dyDescent="0.25">
      <c r="A54" s="102">
        <v>44880</v>
      </c>
      <c r="B54" s="102" t="s">
        <v>76</v>
      </c>
      <c r="C54" s="101" t="s">
        <v>124</v>
      </c>
      <c r="D54" s="101" t="s">
        <v>432</v>
      </c>
      <c r="E54" s="101" t="s">
        <v>35</v>
      </c>
      <c r="F54" s="101" t="s">
        <v>339</v>
      </c>
      <c r="G54" s="101" t="s">
        <v>18</v>
      </c>
      <c r="H54" s="101" t="s">
        <v>19</v>
      </c>
      <c r="I54" s="103">
        <v>0</v>
      </c>
      <c r="J54" s="103">
        <v>544894350</v>
      </c>
      <c r="K54" s="103">
        <v>544894350</v>
      </c>
      <c r="L54" s="103">
        <v>544894350</v>
      </c>
      <c r="M54" s="101">
        <v>18.809999999999999</v>
      </c>
      <c r="N54" s="101" t="s">
        <v>135</v>
      </c>
      <c r="O54" s="101" t="s">
        <v>215</v>
      </c>
      <c r="P54" s="101">
        <v>8</v>
      </c>
      <c r="Q54" s="101">
        <v>43.5</v>
      </c>
      <c r="R54" s="101" t="s">
        <v>142</v>
      </c>
      <c r="S54" s="103" t="s">
        <v>321</v>
      </c>
      <c r="T54" s="104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F54" s="3"/>
      <c r="AG54" s="2"/>
      <c r="AS54"/>
      <c r="AT54"/>
    </row>
    <row r="55" spans="1:46" x14ac:dyDescent="0.25">
      <c r="A55" s="102">
        <v>44880</v>
      </c>
      <c r="B55" s="102" t="s">
        <v>77</v>
      </c>
      <c r="C55" s="101" t="s">
        <v>124</v>
      </c>
      <c r="D55" s="101" t="s">
        <v>135</v>
      </c>
      <c r="E55" s="101" t="s">
        <v>135</v>
      </c>
      <c r="F55" s="101" t="s">
        <v>135</v>
      </c>
      <c r="G55" s="101" t="s">
        <v>18</v>
      </c>
      <c r="H55" s="101"/>
      <c r="I55" s="103">
        <v>0</v>
      </c>
      <c r="J55" s="103">
        <v>44104056</v>
      </c>
      <c r="K55" s="103">
        <v>44104056</v>
      </c>
      <c r="L55" s="103">
        <v>0</v>
      </c>
      <c r="M55" s="101">
        <v>12.8</v>
      </c>
      <c r="N55" s="101" t="s">
        <v>135</v>
      </c>
      <c r="O55" s="101" t="s">
        <v>135</v>
      </c>
      <c r="P55" s="101">
        <v>0</v>
      </c>
      <c r="Q55" s="101">
        <v>0</v>
      </c>
      <c r="R55" s="101"/>
      <c r="S55" s="103"/>
      <c r="T55" s="104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F55" s="3"/>
      <c r="AG55" s="2"/>
      <c r="AS55"/>
      <c r="AT55"/>
    </row>
    <row r="56" spans="1:46" x14ac:dyDescent="0.25">
      <c r="A56" s="102">
        <v>44880</v>
      </c>
      <c r="B56" s="102" t="s">
        <v>78</v>
      </c>
      <c r="C56" s="101" t="s">
        <v>124</v>
      </c>
      <c r="D56" s="101" t="s">
        <v>428</v>
      </c>
      <c r="E56" s="101" t="s">
        <v>31</v>
      </c>
      <c r="F56" s="101" t="s">
        <v>378</v>
      </c>
      <c r="G56" s="101" t="s">
        <v>18</v>
      </c>
      <c r="H56" s="101" t="s">
        <v>19</v>
      </c>
      <c r="I56" s="103">
        <v>0</v>
      </c>
      <c r="J56" s="103">
        <v>1026032292</v>
      </c>
      <c r="K56" s="103">
        <v>1026032292</v>
      </c>
      <c r="L56" s="103">
        <v>0</v>
      </c>
      <c r="M56" s="101">
        <v>12.39</v>
      </c>
      <c r="N56" s="101" t="s">
        <v>135</v>
      </c>
      <c r="O56" s="101" t="s">
        <v>199</v>
      </c>
      <c r="P56" s="101">
        <v>4</v>
      </c>
      <c r="Q56" s="101">
        <v>47</v>
      </c>
      <c r="R56" s="101" t="s">
        <v>141</v>
      </c>
      <c r="S56" s="103" t="s">
        <v>331</v>
      </c>
      <c r="T56" s="104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F56" s="3"/>
      <c r="AG56" s="2"/>
      <c r="AS56"/>
      <c r="AT56"/>
    </row>
    <row r="57" spans="1:46" x14ac:dyDescent="0.25">
      <c r="A57" s="102">
        <v>44880</v>
      </c>
      <c r="B57" s="102" t="s">
        <v>80</v>
      </c>
      <c r="C57" s="101" t="s">
        <v>124</v>
      </c>
      <c r="D57" s="101" t="s">
        <v>159</v>
      </c>
      <c r="E57" s="101" t="s">
        <v>42</v>
      </c>
      <c r="F57" s="101" t="s">
        <v>338</v>
      </c>
      <c r="G57" s="101" t="s">
        <v>24</v>
      </c>
      <c r="H57" s="101" t="s">
        <v>51</v>
      </c>
      <c r="I57" s="103">
        <v>2258</v>
      </c>
      <c r="J57" s="103">
        <v>29671579</v>
      </c>
      <c r="K57" s="103">
        <v>29671579</v>
      </c>
      <c r="L57" s="103">
        <v>29671579</v>
      </c>
      <c r="M57" s="101">
        <v>12.6</v>
      </c>
      <c r="N57" s="101" t="s">
        <v>135</v>
      </c>
      <c r="O57" s="101" t="s">
        <v>198</v>
      </c>
      <c r="P57" s="101">
        <v>4</v>
      </c>
      <c r="Q57" s="101">
        <v>43.5</v>
      </c>
      <c r="R57" s="101" t="s">
        <v>141</v>
      </c>
      <c r="S57" s="103" t="s">
        <v>330</v>
      </c>
      <c r="T57" s="104">
        <v>9032</v>
      </c>
      <c r="U57" s="101">
        <v>0.98787499999999995</v>
      </c>
      <c r="V57" s="101">
        <v>866.16970319999996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F57" s="3"/>
      <c r="AG57" s="2"/>
      <c r="AS57"/>
      <c r="AT57"/>
    </row>
    <row r="58" spans="1:46" x14ac:dyDescent="0.25">
      <c r="A58" s="102">
        <v>44880</v>
      </c>
      <c r="B58" s="102" t="s">
        <v>81</v>
      </c>
      <c r="C58" s="101" t="s">
        <v>124</v>
      </c>
      <c r="D58" s="101" t="s">
        <v>406</v>
      </c>
      <c r="E58" s="101" t="s">
        <v>64</v>
      </c>
      <c r="F58" s="101" t="s">
        <v>67</v>
      </c>
      <c r="G58" s="101" t="s">
        <v>18</v>
      </c>
      <c r="H58" s="101" t="s">
        <v>19</v>
      </c>
      <c r="I58" s="103">
        <v>0</v>
      </c>
      <c r="J58" s="103">
        <v>26832040</v>
      </c>
      <c r="K58" s="103">
        <v>26832040</v>
      </c>
      <c r="L58" s="103">
        <v>26832040</v>
      </c>
      <c r="M58" s="101">
        <v>13.1</v>
      </c>
      <c r="N58" s="101" t="s">
        <v>135</v>
      </c>
      <c r="O58" s="101" t="s">
        <v>201</v>
      </c>
      <c r="P58" s="101">
        <v>4</v>
      </c>
      <c r="Q58" s="101">
        <v>49.5</v>
      </c>
      <c r="R58" s="101" t="s">
        <v>141</v>
      </c>
      <c r="S58" s="103" t="s">
        <v>407</v>
      </c>
      <c r="T58" s="104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F58" s="3"/>
      <c r="AG58" s="2"/>
      <c r="AS58"/>
      <c r="AT58"/>
    </row>
    <row r="59" spans="1:46" x14ac:dyDescent="0.25">
      <c r="A59" s="102">
        <v>44880</v>
      </c>
      <c r="B59" s="102" t="s">
        <v>82</v>
      </c>
      <c r="C59" s="101" t="s">
        <v>124</v>
      </c>
      <c r="D59" s="101" t="s">
        <v>442</v>
      </c>
      <c r="E59" s="101" t="s">
        <v>42</v>
      </c>
      <c r="F59" s="101" t="s">
        <v>384</v>
      </c>
      <c r="G59" s="101" t="s">
        <v>18</v>
      </c>
      <c r="H59" s="101" t="s">
        <v>51</v>
      </c>
      <c r="I59" s="103">
        <v>0</v>
      </c>
      <c r="J59" s="103">
        <v>34091219</v>
      </c>
      <c r="K59" s="103">
        <v>34091219</v>
      </c>
      <c r="L59" s="103">
        <v>34091219</v>
      </c>
      <c r="M59" s="101">
        <v>13.5</v>
      </c>
      <c r="N59" s="101" t="s">
        <v>135</v>
      </c>
      <c r="O59" s="101" t="s">
        <v>195</v>
      </c>
      <c r="P59" s="101">
        <v>4</v>
      </c>
      <c r="Q59" s="101">
        <v>32</v>
      </c>
      <c r="R59" s="101" t="s">
        <v>141</v>
      </c>
      <c r="S59" s="103" t="s">
        <v>329</v>
      </c>
      <c r="T59" s="104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F59" s="3"/>
      <c r="AG59" s="2"/>
      <c r="AS59"/>
      <c r="AT59"/>
    </row>
    <row r="60" spans="1:46" x14ac:dyDescent="0.25">
      <c r="A60" s="102">
        <v>44880</v>
      </c>
      <c r="B60" s="102" t="s">
        <v>83</v>
      </c>
      <c r="C60" s="101" t="s">
        <v>124</v>
      </c>
      <c r="D60" s="101" t="s">
        <v>380</v>
      </c>
      <c r="E60" s="101" t="s">
        <v>21</v>
      </c>
      <c r="F60" s="101" t="s">
        <v>67</v>
      </c>
      <c r="G60" s="101" t="s">
        <v>18</v>
      </c>
      <c r="H60" s="101" t="s">
        <v>19</v>
      </c>
      <c r="I60" s="103">
        <v>0</v>
      </c>
      <c r="J60" s="103">
        <v>23822806</v>
      </c>
      <c r="K60" s="103">
        <v>23822806</v>
      </c>
      <c r="L60" s="103">
        <v>23822806</v>
      </c>
      <c r="M60" s="101">
        <v>14.8</v>
      </c>
      <c r="N60" s="101" t="s">
        <v>340</v>
      </c>
      <c r="O60" s="101" t="s">
        <v>203</v>
      </c>
      <c r="P60" s="101">
        <v>4</v>
      </c>
      <c r="Q60" s="101">
        <v>64.5</v>
      </c>
      <c r="R60" s="101" t="s">
        <v>141</v>
      </c>
      <c r="S60" s="103" t="s">
        <v>332</v>
      </c>
      <c r="T60" s="104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F60" s="3"/>
      <c r="AG60" s="2"/>
      <c r="AS60"/>
      <c r="AT60"/>
    </row>
    <row r="61" spans="1:46" x14ac:dyDescent="0.25">
      <c r="A61" s="102">
        <v>44880</v>
      </c>
      <c r="B61" s="102" t="s">
        <v>84</v>
      </c>
      <c r="C61" s="101" t="s">
        <v>124</v>
      </c>
      <c r="D61" s="101" t="s">
        <v>431</v>
      </c>
      <c r="E61" s="101" t="s">
        <v>42</v>
      </c>
      <c r="F61" s="101" t="s">
        <v>363</v>
      </c>
      <c r="G61" s="101" t="s">
        <v>18</v>
      </c>
      <c r="H61" s="101" t="s">
        <v>51</v>
      </c>
      <c r="I61" s="103">
        <v>0</v>
      </c>
      <c r="J61" s="103">
        <v>21633702</v>
      </c>
      <c r="K61" s="103">
        <v>21633702</v>
      </c>
      <c r="L61" s="103">
        <v>21633702</v>
      </c>
      <c r="M61" s="101">
        <v>13.79</v>
      </c>
      <c r="N61" s="101" t="s">
        <v>135</v>
      </c>
      <c r="O61" s="101" t="s">
        <v>198</v>
      </c>
      <c r="P61" s="101">
        <v>4</v>
      </c>
      <c r="Q61" s="101">
        <v>43.5</v>
      </c>
      <c r="R61" s="101" t="s">
        <v>141</v>
      </c>
      <c r="S61" s="103" t="s">
        <v>330</v>
      </c>
      <c r="T61" s="104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F61" s="3"/>
      <c r="AG61" s="2"/>
      <c r="AS61"/>
      <c r="AT61"/>
    </row>
    <row r="62" spans="1:46" x14ac:dyDescent="0.25">
      <c r="A62" s="102">
        <v>44880</v>
      </c>
      <c r="B62" s="102" t="s">
        <v>85</v>
      </c>
      <c r="C62" s="101" t="s">
        <v>124</v>
      </c>
      <c r="D62" s="101" t="s">
        <v>122</v>
      </c>
      <c r="E62" s="101" t="s">
        <v>227</v>
      </c>
      <c r="F62" s="101" t="s">
        <v>67</v>
      </c>
      <c r="G62" s="101" t="s">
        <v>24</v>
      </c>
      <c r="H62" s="101" t="s">
        <v>19</v>
      </c>
      <c r="I62" s="103">
        <v>2233</v>
      </c>
      <c r="J62" s="103">
        <v>31012093</v>
      </c>
      <c r="K62" s="103">
        <v>31012093</v>
      </c>
      <c r="L62" s="103">
        <v>31012093</v>
      </c>
      <c r="M62" s="101">
        <v>12.59</v>
      </c>
      <c r="N62" s="101" t="s">
        <v>135</v>
      </c>
      <c r="O62" s="101" t="s">
        <v>192</v>
      </c>
      <c r="P62" s="101">
        <v>4</v>
      </c>
      <c r="Q62" s="101">
        <v>32</v>
      </c>
      <c r="R62" s="101" t="s">
        <v>141</v>
      </c>
      <c r="S62" s="103" t="s">
        <v>327</v>
      </c>
      <c r="T62" s="104">
        <v>8932</v>
      </c>
      <c r="U62" s="101">
        <v>0.97616215277777785</v>
      </c>
      <c r="V62" s="101">
        <v>630.12759040000003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F62" s="3"/>
      <c r="AG62" s="2"/>
      <c r="AS62"/>
      <c r="AT62"/>
    </row>
    <row r="63" spans="1:46" x14ac:dyDescent="0.25">
      <c r="A63" s="102">
        <v>44880</v>
      </c>
      <c r="B63" s="102" t="s">
        <v>86</v>
      </c>
      <c r="C63" s="101" t="s">
        <v>124</v>
      </c>
      <c r="D63" s="101" t="s">
        <v>405</v>
      </c>
      <c r="E63" s="101" t="s">
        <v>42</v>
      </c>
      <c r="F63" s="101" t="s">
        <v>384</v>
      </c>
      <c r="G63" s="101" t="s">
        <v>18</v>
      </c>
      <c r="H63" s="101" t="s">
        <v>51</v>
      </c>
      <c r="I63" s="103">
        <v>0</v>
      </c>
      <c r="J63" s="103">
        <v>31134516</v>
      </c>
      <c r="K63" s="103">
        <v>31134516</v>
      </c>
      <c r="L63" s="103">
        <v>31134516</v>
      </c>
      <c r="M63" s="101">
        <v>13.6</v>
      </c>
      <c r="N63" s="101" t="s">
        <v>135</v>
      </c>
      <c r="O63" s="101" t="s">
        <v>195</v>
      </c>
      <c r="P63" s="101">
        <v>4</v>
      </c>
      <c r="Q63" s="101">
        <v>32</v>
      </c>
      <c r="R63" s="101" t="s">
        <v>141</v>
      </c>
      <c r="S63" s="103" t="s">
        <v>329</v>
      </c>
      <c r="T63" s="104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F63" s="3"/>
      <c r="AG63" s="2"/>
      <c r="AS63"/>
      <c r="AT63"/>
    </row>
    <row r="64" spans="1:46" x14ac:dyDescent="0.25">
      <c r="A64" s="102">
        <v>44880</v>
      </c>
      <c r="B64" s="102" t="s">
        <v>87</v>
      </c>
      <c r="C64" s="101" t="s">
        <v>124</v>
      </c>
      <c r="D64" s="101" t="s">
        <v>400</v>
      </c>
      <c r="E64" s="101" t="s">
        <v>64</v>
      </c>
      <c r="F64" s="101" t="s">
        <v>67</v>
      </c>
      <c r="G64" s="101" t="s">
        <v>18</v>
      </c>
      <c r="H64" s="101" t="s">
        <v>19</v>
      </c>
      <c r="I64" s="103">
        <v>0</v>
      </c>
      <c r="J64" s="103">
        <v>31244330</v>
      </c>
      <c r="K64" s="103">
        <v>31246283</v>
      </c>
      <c r="L64" s="103">
        <v>31246283</v>
      </c>
      <c r="M64" s="101">
        <v>14.89</v>
      </c>
      <c r="N64" s="101" t="s">
        <v>340</v>
      </c>
      <c r="O64" s="101" t="s">
        <v>205</v>
      </c>
      <c r="P64" s="101">
        <v>4</v>
      </c>
      <c r="Q64" s="101">
        <v>79</v>
      </c>
      <c r="R64" s="101" t="s">
        <v>141</v>
      </c>
      <c r="S64" s="103" t="s">
        <v>333</v>
      </c>
      <c r="T64" s="104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F64" s="3"/>
      <c r="AG64" s="2"/>
      <c r="AS64"/>
      <c r="AT64"/>
    </row>
    <row r="65" spans="1:46" x14ac:dyDescent="0.25">
      <c r="A65" s="102">
        <v>44880</v>
      </c>
      <c r="B65" s="102" t="s">
        <v>88</v>
      </c>
      <c r="C65" s="101" t="s">
        <v>124</v>
      </c>
      <c r="D65" s="101" t="s">
        <v>418</v>
      </c>
      <c r="E65" s="101" t="s">
        <v>42</v>
      </c>
      <c r="F65" s="101" t="s">
        <v>384</v>
      </c>
      <c r="G65" s="101" t="s">
        <v>24</v>
      </c>
      <c r="H65" s="101" t="s">
        <v>51</v>
      </c>
      <c r="I65" s="103">
        <v>1953</v>
      </c>
      <c r="J65" s="103">
        <v>31244330</v>
      </c>
      <c r="K65" s="103">
        <v>31246283</v>
      </c>
      <c r="L65" s="103">
        <v>31246283</v>
      </c>
      <c r="M65" s="101">
        <v>14.9</v>
      </c>
      <c r="N65" s="101" t="s">
        <v>135</v>
      </c>
      <c r="O65" s="101" t="s">
        <v>198</v>
      </c>
      <c r="P65" s="101">
        <v>4</v>
      </c>
      <c r="Q65" s="101">
        <v>43.5</v>
      </c>
      <c r="R65" s="101" t="s">
        <v>141</v>
      </c>
      <c r="S65" s="103" t="s">
        <v>330</v>
      </c>
      <c r="T65" s="104">
        <v>7812</v>
      </c>
      <c r="U65" s="101">
        <v>1.01040625</v>
      </c>
      <c r="V65" s="101">
        <v>749.17158119999999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F65" s="3"/>
      <c r="AG65" s="2"/>
      <c r="AS65"/>
      <c r="AT65"/>
    </row>
    <row r="66" spans="1:46" x14ac:dyDescent="0.25">
      <c r="A66" s="102">
        <v>44880</v>
      </c>
      <c r="B66" s="102" t="s">
        <v>89</v>
      </c>
      <c r="C66" s="101" t="s">
        <v>124</v>
      </c>
      <c r="D66" s="101" t="s">
        <v>342</v>
      </c>
      <c r="E66" s="101" t="s">
        <v>42</v>
      </c>
      <c r="F66" s="101" t="s">
        <v>413</v>
      </c>
      <c r="G66" s="101" t="s">
        <v>18</v>
      </c>
      <c r="H66" s="101" t="s">
        <v>19</v>
      </c>
      <c r="I66" s="103">
        <v>0</v>
      </c>
      <c r="J66" s="103">
        <v>27482312</v>
      </c>
      <c r="K66" s="103">
        <v>27482312</v>
      </c>
      <c r="L66" s="103">
        <v>27482312</v>
      </c>
      <c r="M66" s="101">
        <v>13.49</v>
      </c>
      <c r="N66" s="101" t="s">
        <v>135</v>
      </c>
      <c r="O66" s="101" t="s">
        <v>198</v>
      </c>
      <c r="P66" s="101">
        <v>4</v>
      </c>
      <c r="Q66" s="101">
        <v>43.5</v>
      </c>
      <c r="R66" s="101" t="s">
        <v>141</v>
      </c>
      <c r="S66" s="103" t="s">
        <v>330</v>
      </c>
      <c r="T66" s="104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F66" s="3"/>
      <c r="AG66" s="2"/>
      <c r="AS66"/>
      <c r="AT66"/>
    </row>
    <row r="67" spans="1:46" x14ac:dyDescent="0.25">
      <c r="A67" s="102">
        <v>44880</v>
      </c>
      <c r="B67" s="102" t="s">
        <v>90</v>
      </c>
      <c r="C67" s="101" t="s">
        <v>124</v>
      </c>
      <c r="D67" s="101" t="s">
        <v>361</v>
      </c>
      <c r="E67" s="101" t="s">
        <v>42</v>
      </c>
      <c r="F67" s="101" t="s">
        <v>363</v>
      </c>
      <c r="G67" s="101" t="s">
        <v>18</v>
      </c>
      <c r="H67" s="101" t="s">
        <v>51</v>
      </c>
      <c r="I67" s="103">
        <v>0</v>
      </c>
      <c r="J67" s="103">
        <v>3583106</v>
      </c>
      <c r="K67" s="103">
        <v>3583106</v>
      </c>
      <c r="L67" s="103">
        <v>3583106</v>
      </c>
      <c r="M67" s="101">
        <v>13.5</v>
      </c>
      <c r="N67" s="101" t="s">
        <v>422</v>
      </c>
      <c r="O67" s="101" t="s">
        <v>198</v>
      </c>
      <c r="P67" s="101">
        <v>4</v>
      </c>
      <c r="Q67" s="101">
        <v>43.5</v>
      </c>
      <c r="R67" s="101" t="s">
        <v>141</v>
      </c>
      <c r="S67" s="103" t="s">
        <v>330</v>
      </c>
      <c r="T67" s="104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F67" s="3"/>
      <c r="AG67" s="2"/>
      <c r="AS67"/>
      <c r="AT67"/>
    </row>
    <row r="68" spans="1:46" x14ac:dyDescent="0.25">
      <c r="A68" s="102">
        <v>44880</v>
      </c>
      <c r="B68" s="102" t="s">
        <v>91</v>
      </c>
      <c r="C68" s="101" t="s">
        <v>124</v>
      </c>
      <c r="D68" s="101" t="s">
        <v>434</v>
      </c>
      <c r="E68" s="101" t="s">
        <v>42</v>
      </c>
      <c r="F68" s="101" t="s">
        <v>378</v>
      </c>
      <c r="G68" s="101" t="s">
        <v>18</v>
      </c>
      <c r="H68" s="101" t="s">
        <v>19</v>
      </c>
      <c r="I68" s="103">
        <v>0</v>
      </c>
      <c r="J68" s="103">
        <v>557093316</v>
      </c>
      <c r="K68" s="103">
        <v>557093316</v>
      </c>
      <c r="L68" s="103">
        <v>557093316</v>
      </c>
      <c r="M68" s="101">
        <v>13.4</v>
      </c>
      <c r="N68" s="101" t="s">
        <v>135</v>
      </c>
      <c r="O68" s="101" t="s">
        <v>281</v>
      </c>
      <c r="P68" s="101">
        <v>4</v>
      </c>
      <c r="Q68" s="101">
        <v>56</v>
      </c>
      <c r="R68" s="101" t="s">
        <v>141</v>
      </c>
      <c r="S68" s="103" t="s">
        <v>435</v>
      </c>
      <c r="T68" s="104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F68" s="3"/>
      <c r="AG68" s="2"/>
      <c r="AS68"/>
      <c r="AT68"/>
    </row>
    <row r="69" spans="1:46" x14ac:dyDescent="0.25">
      <c r="A69" s="102">
        <v>44880</v>
      </c>
      <c r="B69" s="102" t="s">
        <v>92</v>
      </c>
      <c r="C69" s="101" t="s">
        <v>124</v>
      </c>
      <c r="D69" s="101" t="s">
        <v>427</v>
      </c>
      <c r="E69" s="101" t="s">
        <v>42</v>
      </c>
      <c r="F69" s="101" t="s">
        <v>363</v>
      </c>
      <c r="G69" s="101" t="s">
        <v>18</v>
      </c>
      <c r="H69" s="101" t="s">
        <v>51</v>
      </c>
      <c r="I69" s="103">
        <v>0</v>
      </c>
      <c r="J69" s="103">
        <v>30829548</v>
      </c>
      <c r="K69" s="103">
        <v>30829548</v>
      </c>
      <c r="L69" s="103">
        <v>0</v>
      </c>
      <c r="M69" s="101">
        <v>12.89</v>
      </c>
      <c r="N69" s="101" t="s">
        <v>135</v>
      </c>
      <c r="O69" s="101" t="s">
        <v>198</v>
      </c>
      <c r="P69" s="101">
        <v>4</v>
      </c>
      <c r="Q69" s="101">
        <v>43.5</v>
      </c>
      <c r="R69" s="101" t="s">
        <v>141</v>
      </c>
      <c r="S69" s="103" t="s">
        <v>330</v>
      </c>
      <c r="T69" s="104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F69" s="3"/>
      <c r="AG69" s="2"/>
      <c r="AS69"/>
      <c r="AT69"/>
    </row>
    <row r="70" spans="1:46" x14ac:dyDescent="0.25">
      <c r="A70" s="102">
        <v>44880</v>
      </c>
      <c r="B70" s="102" t="s">
        <v>93</v>
      </c>
      <c r="C70" s="101" t="s">
        <v>124</v>
      </c>
      <c r="D70" s="101" t="s">
        <v>403</v>
      </c>
      <c r="E70" s="101" t="s">
        <v>35</v>
      </c>
      <c r="F70" s="101" t="s">
        <v>79</v>
      </c>
      <c r="G70" s="101" t="s">
        <v>18</v>
      </c>
      <c r="H70" s="101" t="s">
        <v>19</v>
      </c>
      <c r="I70" s="103">
        <v>0</v>
      </c>
      <c r="J70" s="103">
        <v>29066430</v>
      </c>
      <c r="K70" s="103">
        <v>29066430</v>
      </c>
      <c r="L70" s="103">
        <v>29066430</v>
      </c>
      <c r="M70" s="101">
        <v>12</v>
      </c>
      <c r="N70" s="101" t="s">
        <v>135</v>
      </c>
      <c r="O70" s="101" t="s">
        <v>198</v>
      </c>
      <c r="P70" s="101">
        <v>4</v>
      </c>
      <c r="Q70" s="101">
        <v>43.5</v>
      </c>
      <c r="R70" s="101" t="s">
        <v>141</v>
      </c>
      <c r="S70" s="103" t="s">
        <v>330</v>
      </c>
      <c r="T70" s="104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F70" s="3"/>
      <c r="AG70" s="2"/>
      <c r="AS70"/>
      <c r="AT70"/>
    </row>
    <row r="71" spans="1:46" x14ac:dyDescent="0.25">
      <c r="A71" s="102">
        <v>44880</v>
      </c>
      <c r="B71" s="102" t="s">
        <v>94</v>
      </c>
      <c r="C71" s="101" t="s">
        <v>124</v>
      </c>
      <c r="D71" s="101" t="s">
        <v>95</v>
      </c>
      <c r="E71" s="101" t="s">
        <v>42</v>
      </c>
      <c r="F71" s="101" t="s">
        <v>413</v>
      </c>
      <c r="G71" s="101" t="s">
        <v>18</v>
      </c>
      <c r="H71" s="101" t="s">
        <v>51</v>
      </c>
      <c r="I71" s="103">
        <v>0</v>
      </c>
      <c r="J71" s="103">
        <v>33961612</v>
      </c>
      <c r="K71" s="103">
        <v>33961612</v>
      </c>
      <c r="L71" s="103">
        <v>33961612</v>
      </c>
      <c r="M71" s="101">
        <v>14.89</v>
      </c>
      <c r="N71" s="101" t="s">
        <v>135</v>
      </c>
      <c r="O71" s="101" t="s">
        <v>198</v>
      </c>
      <c r="P71" s="101">
        <v>4</v>
      </c>
      <c r="Q71" s="101">
        <v>43.5</v>
      </c>
      <c r="R71" s="101" t="s">
        <v>141</v>
      </c>
      <c r="S71" s="103" t="s">
        <v>330</v>
      </c>
      <c r="T71" s="104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F71" s="3"/>
      <c r="AG71" s="2"/>
      <c r="AS71"/>
      <c r="AT71"/>
    </row>
    <row r="72" spans="1:46" x14ac:dyDescent="0.25">
      <c r="A72" s="102">
        <v>44880</v>
      </c>
      <c r="B72" s="102" t="s">
        <v>96</v>
      </c>
      <c r="C72" s="101" t="s">
        <v>124</v>
      </c>
      <c r="D72" s="101" t="s">
        <v>362</v>
      </c>
      <c r="E72" s="101" t="s">
        <v>21</v>
      </c>
      <c r="F72" s="101" t="s">
        <v>67</v>
      </c>
      <c r="G72" s="101" t="s">
        <v>18</v>
      </c>
      <c r="H72" s="101" t="s">
        <v>19</v>
      </c>
      <c r="I72" s="103">
        <v>0</v>
      </c>
      <c r="J72" s="103">
        <v>12621047</v>
      </c>
      <c r="K72" s="103">
        <v>12621047</v>
      </c>
      <c r="L72" s="103">
        <v>12621047</v>
      </c>
      <c r="M72" s="101">
        <v>13.59</v>
      </c>
      <c r="N72" s="101" t="s">
        <v>414</v>
      </c>
      <c r="O72" s="101" t="s">
        <v>207</v>
      </c>
      <c r="P72" s="101">
        <v>4</v>
      </c>
      <c r="Q72" s="101">
        <v>50.5</v>
      </c>
      <c r="R72" s="101" t="s">
        <v>141</v>
      </c>
      <c r="S72" s="103" t="s">
        <v>334</v>
      </c>
      <c r="T72" s="104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F72" s="3"/>
      <c r="AG72" s="2"/>
      <c r="AS72"/>
      <c r="AT72"/>
    </row>
    <row r="73" spans="1:46" x14ac:dyDescent="0.25">
      <c r="A73" s="102">
        <v>44880</v>
      </c>
      <c r="B73" s="102" t="s">
        <v>97</v>
      </c>
      <c r="C73" s="101" t="s">
        <v>124</v>
      </c>
      <c r="D73" s="101" t="s">
        <v>135</v>
      </c>
      <c r="E73" s="101" t="s">
        <v>135</v>
      </c>
      <c r="F73" s="101" t="s">
        <v>135</v>
      </c>
      <c r="G73" s="101" t="s">
        <v>18</v>
      </c>
      <c r="H73" s="101"/>
      <c r="I73" s="103">
        <v>0</v>
      </c>
      <c r="J73" s="103">
        <v>12621047</v>
      </c>
      <c r="K73" s="103">
        <v>12621047</v>
      </c>
      <c r="L73" s="103">
        <v>0</v>
      </c>
      <c r="M73" s="101">
        <v>17.23</v>
      </c>
      <c r="N73" s="101" t="s">
        <v>135</v>
      </c>
      <c r="O73" s="101" t="s">
        <v>135</v>
      </c>
      <c r="P73" s="101">
        <v>0</v>
      </c>
      <c r="Q73" s="101">
        <v>0</v>
      </c>
      <c r="R73" s="101"/>
      <c r="S73" s="103"/>
      <c r="T73" s="104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F73" s="3"/>
      <c r="AG73" s="2"/>
      <c r="AS73"/>
      <c r="AT73"/>
    </row>
    <row r="74" spans="1:46" x14ac:dyDescent="0.25">
      <c r="A74" s="102">
        <v>44880</v>
      </c>
      <c r="B74" s="102" t="s">
        <v>98</v>
      </c>
      <c r="C74" s="101" t="s">
        <v>124</v>
      </c>
      <c r="D74" s="101" t="s">
        <v>381</v>
      </c>
      <c r="E74" s="101" t="s">
        <v>21</v>
      </c>
      <c r="F74" s="101" t="s">
        <v>378</v>
      </c>
      <c r="G74" s="101" t="s">
        <v>18</v>
      </c>
      <c r="H74" s="101" t="s">
        <v>19</v>
      </c>
      <c r="I74" s="103">
        <v>0</v>
      </c>
      <c r="J74" s="103">
        <v>37393887</v>
      </c>
      <c r="K74" s="103">
        <v>37393887</v>
      </c>
      <c r="L74" s="103">
        <v>37393887</v>
      </c>
      <c r="M74" s="101">
        <v>12.3</v>
      </c>
      <c r="N74" s="101" t="s">
        <v>340</v>
      </c>
      <c r="O74" s="101" t="s">
        <v>256</v>
      </c>
      <c r="P74" s="101">
        <v>4</v>
      </c>
      <c r="Q74" s="101">
        <v>43</v>
      </c>
      <c r="R74" s="101" t="s">
        <v>141</v>
      </c>
      <c r="S74" s="103" t="s">
        <v>382</v>
      </c>
      <c r="T74" s="104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F74" s="3"/>
      <c r="AG74" s="2"/>
      <c r="AS74"/>
      <c r="AT74"/>
    </row>
    <row r="75" spans="1:46" x14ac:dyDescent="0.25">
      <c r="A75" s="102">
        <v>44880</v>
      </c>
      <c r="B75" s="102" t="s">
        <v>123</v>
      </c>
      <c r="C75" s="101" t="s">
        <v>124</v>
      </c>
      <c r="D75" s="101" t="s">
        <v>135</v>
      </c>
      <c r="E75" s="101" t="s">
        <v>135</v>
      </c>
      <c r="F75" s="101" t="s">
        <v>135</v>
      </c>
      <c r="G75" s="101" t="s">
        <v>18</v>
      </c>
      <c r="H75" s="101"/>
      <c r="I75" s="103">
        <v>0</v>
      </c>
      <c r="J75" s="103">
        <v>37393887</v>
      </c>
      <c r="K75" s="103">
        <v>37393887</v>
      </c>
      <c r="L75" s="103">
        <v>0</v>
      </c>
      <c r="M75" s="101">
        <v>0</v>
      </c>
      <c r="N75" s="101" t="s">
        <v>135</v>
      </c>
      <c r="O75" s="101" t="s">
        <v>135</v>
      </c>
      <c r="P75" s="101">
        <v>0</v>
      </c>
      <c r="Q75" s="101">
        <v>0</v>
      </c>
      <c r="R75" s="101"/>
      <c r="S75" s="103"/>
      <c r="T75" s="104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F75" s="3"/>
      <c r="AG75" s="2"/>
      <c r="AS75"/>
      <c r="AT75"/>
    </row>
    <row r="76" spans="1:46" x14ac:dyDescent="0.25">
      <c r="A76" s="102">
        <v>44880</v>
      </c>
      <c r="B76" s="102" t="s">
        <v>99</v>
      </c>
      <c r="C76" s="101" t="s">
        <v>124</v>
      </c>
      <c r="D76" s="101" t="s">
        <v>374</v>
      </c>
      <c r="E76" s="101" t="s">
        <v>42</v>
      </c>
      <c r="F76" s="101" t="s">
        <v>413</v>
      </c>
      <c r="G76" s="101" t="s">
        <v>18</v>
      </c>
      <c r="H76" s="101" t="s">
        <v>19</v>
      </c>
      <c r="I76" s="103">
        <v>0</v>
      </c>
      <c r="J76" s="103">
        <v>537975432</v>
      </c>
      <c r="K76" s="103">
        <v>537975432</v>
      </c>
      <c r="L76" s="103">
        <v>0</v>
      </c>
      <c r="M76" s="101">
        <v>38.36</v>
      </c>
      <c r="N76" s="101" t="s">
        <v>135</v>
      </c>
      <c r="O76" s="101" t="s">
        <v>195</v>
      </c>
      <c r="P76" s="101">
        <v>4</v>
      </c>
      <c r="Q76" s="101">
        <v>32</v>
      </c>
      <c r="R76" s="101" t="s">
        <v>141</v>
      </c>
      <c r="S76" s="103" t="s">
        <v>329</v>
      </c>
      <c r="T76" s="104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F76" s="3"/>
      <c r="AG76" s="2"/>
      <c r="AS76"/>
      <c r="AT76"/>
    </row>
    <row r="77" spans="1:46" x14ac:dyDescent="0.25">
      <c r="A77" s="102">
        <v>44880</v>
      </c>
      <c r="B77" s="102" t="s">
        <v>100</v>
      </c>
      <c r="C77" s="101" t="s">
        <v>124</v>
      </c>
      <c r="D77" s="101" t="s">
        <v>423</v>
      </c>
      <c r="E77" s="101" t="s">
        <v>21</v>
      </c>
      <c r="F77" s="101" t="s">
        <v>425</v>
      </c>
      <c r="G77" s="101" t="s">
        <v>18</v>
      </c>
      <c r="H77" s="101" t="s">
        <v>19</v>
      </c>
      <c r="I77" s="103">
        <v>0</v>
      </c>
      <c r="J77" s="103">
        <v>29420905</v>
      </c>
      <c r="K77" s="103">
        <v>29420905</v>
      </c>
      <c r="L77" s="103">
        <v>29420905</v>
      </c>
      <c r="M77" s="101">
        <v>12.89</v>
      </c>
      <c r="N77" s="101" t="s">
        <v>415</v>
      </c>
      <c r="O77" s="101" t="s">
        <v>424</v>
      </c>
      <c r="P77" s="101">
        <v>8</v>
      </c>
      <c r="Q77" s="101">
        <v>0.36</v>
      </c>
      <c r="R77" s="101" t="s">
        <v>142</v>
      </c>
      <c r="S77" s="103" t="s">
        <v>426</v>
      </c>
      <c r="T77" s="104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F77" s="3"/>
      <c r="AG77" s="2"/>
      <c r="AS77"/>
      <c r="AT77"/>
    </row>
    <row r="78" spans="1:46" x14ac:dyDescent="0.25">
      <c r="A78" s="102">
        <v>44880</v>
      </c>
      <c r="B78" s="102" t="s">
        <v>101</v>
      </c>
      <c r="C78" s="101" t="s">
        <v>124</v>
      </c>
      <c r="D78" s="101" t="s">
        <v>102</v>
      </c>
      <c r="E78" s="101" t="s">
        <v>21</v>
      </c>
      <c r="F78" s="101" t="s">
        <v>79</v>
      </c>
      <c r="G78" s="101" t="s">
        <v>18</v>
      </c>
      <c r="H78" s="101" t="s">
        <v>19</v>
      </c>
      <c r="I78" s="103">
        <v>0</v>
      </c>
      <c r="J78" s="103">
        <v>42063329</v>
      </c>
      <c r="K78" s="103">
        <v>42063329</v>
      </c>
      <c r="L78" s="103">
        <v>0</v>
      </c>
      <c r="M78" s="101">
        <v>41.74</v>
      </c>
      <c r="N78" s="101" t="s">
        <v>416</v>
      </c>
      <c r="O78" s="101" t="s">
        <v>212</v>
      </c>
      <c r="P78" s="101">
        <v>32</v>
      </c>
      <c r="Q78" s="101">
        <v>1.1499999999999999</v>
      </c>
      <c r="R78" s="101" t="s">
        <v>141</v>
      </c>
      <c r="S78" s="103" t="s">
        <v>335</v>
      </c>
      <c r="T78" s="104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F78" s="3"/>
      <c r="AG78" s="2"/>
      <c r="AS78"/>
      <c r="AT78"/>
    </row>
    <row r="79" spans="1:46" x14ac:dyDescent="0.25">
      <c r="A79" s="102">
        <v>44880</v>
      </c>
      <c r="B79" s="102" t="s">
        <v>103</v>
      </c>
      <c r="C79" s="101" t="s">
        <v>124</v>
      </c>
      <c r="D79" s="101" t="s">
        <v>104</v>
      </c>
      <c r="E79" s="101" t="s">
        <v>387</v>
      </c>
      <c r="F79" s="101" t="s">
        <v>105</v>
      </c>
      <c r="G79" s="101" t="s">
        <v>18</v>
      </c>
      <c r="H79" s="101" t="s">
        <v>19</v>
      </c>
      <c r="I79" s="103">
        <v>0</v>
      </c>
      <c r="J79" s="103">
        <v>7372378</v>
      </c>
      <c r="K79" s="103">
        <v>7372378</v>
      </c>
      <c r="L79" s="103">
        <v>7372378</v>
      </c>
      <c r="M79" s="101">
        <v>21.96</v>
      </c>
      <c r="N79" s="101" t="s">
        <v>135</v>
      </c>
      <c r="O79" s="101" t="s">
        <v>213</v>
      </c>
      <c r="P79" s="101">
        <v>8</v>
      </c>
      <c r="Q79" s="101">
        <v>4.5599999999999996</v>
      </c>
      <c r="R79" s="101" t="s">
        <v>141</v>
      </c>
      <c r="S79" s="103" t="s">
        <v>336</v>
      </c>
      <c r="T79" s="104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F79" s="3"/>
      <c r="AG79" s="2"/>
      <c r="AS79"/>
      <c r="AT79"/>
    </row>
  </sheetData>
  <mergeCells count="1">
    <mergeCell ref="B1:E1"/>
  </mergeCells>
  <conditionalFormatting sqref="S4:T79">
    <cfRule type="cellIs" dxfId="179" priority="1" operator="greaterThanOrEqual">
      <formula>0.95</formula>
    </cfRule>
    <cfRule type="cellIs" dxfId="178" priority="2" operator="lessThan">
      <formula>0.9</formula>
    </cfRule>
  </conditionalFormatting>
  <conditionalFormatting sqref="G4:G79">
    <cfRule type="cellIs" dxfId="177" priority="3" operator="equal">
      <formula>"Down"</formula>
    </cfRule>
  </conditionalFormatting>
  <pageMargins left="0.5" right="0.5" top="0.25" bottom="0.28000000000000003" header="0.25" footer="0.25"/>
  <pageSetup scale="3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B229"/>
  <sheetViews>
    <sheetView zoomScaleNormal="100" workbookViewId="0">
      <selection activeCell="B6" sqref="B6"/>
    </sheetView>
  </sheetViews>
  <sheetFormatPr defaultRowHeight="15" x14ac:dyDescent="0.25"/>
  <cols>
    <col min="1" max="1" width="17.28515625" bestFit="1" customWidth="1"/>
    <col min="2" max="2" width="19.5703125" bestFit="1" customWidth="1"/>
    <col min="3" max="3" width="10" bestFit="1" customWidth="1"/>
    <col min="4" max="4" width="15" bestFit="1" customWidth="1"/>
    <col min="5" max="5" width="13.5703125" bestFit="1" customWidth="1"/>
    <col min="6" max="6" width="13.7109375" bestFit="1" customWidth="1"/>
    <col min="7" max="7" width="12.42578125" bestFit="1" customWidth="1"/>
    <col min="8" max="8" width="17" bestFit="1" customWidth="1"/>
    <col min="9" max="10" width="14.5703125" bestFit="1" customWidth="1"/>
    <col min="11" max="11" width="14.42578125" bestFit="1" customWidth="1"/>
    <col min="12" max="12" width="13.85546875" bestFit="1" customWidth="1"/>
    <col min="13" max="13" width="16" bestFit="1" customWidth="1"/>
    <col min="14" max="14" width="32" bestFit="1" customWidth="1"/>
    <col min="15" max="15" width="13.140625" bestFit="1" customWidth="1"/>
    <col min="16" max="16" width="15.42578125" bestFit="1" customWidth="1"/>
    <col min="17" max="17" width="14.7109375" bestFit="1" customWidth="1"/>
    <col min="18" max="18" width="14.42578125" bestFit="1" customWidth="1"/>
    <col min="19" max="19" width="11.7109375" bestFit="1" customWidth="1"/>
    <col min="20" max="21" width="12.7109375" bestFit="1" customWidth="1"/>
    <col min="22" max="22" width="10.7109375" bestFit="1" customWidth="1"/>
    <col min="23" max="24" width="6.85546875" bestFit="1" customWidth="1"/>
    <col min="25" max="25" width="5.42578125" bestFit="1" customWidth="1"/>
    <col min="26" max="26" width="12" bestFit="1" customWidth="1"/>
    <col min="27" max="27" width="7.85546875" bestFit="1" customWidth="1"/>
    <col min="28" max="28" width="7.85546875" style="67" customWidth="1"/>
    <col min="29" max="29" width="19.5703125" bestFit="1" customWidth="1"/>
    <col min="30" max="30" width="10" bestFit="1" customWidth="1"/>
    <col min="31" max="31" width="15" bestFit="1" customWidth="1"/>
    <col min="32" max="32" width="13.5703125" bestFit="1" customWidth="1"/>
    <col min="33" max="33" width="13.7109375" bestFit="1" customWidth="1"/>
    <col min="34" max="34" width="12.42578125" bestFit="1" customWidth="1"/>
    <col min="35" max="35" width="17" bestFit="1" customWidth="1"/>
    <col min="36" max="37" width="14.5703125" bestFit="1" customWidth="1"/>
    <col min="38" max="38" width="14.42578125" bestFit="1" customWidth="1"/>
    <col min="39" max="39" width="13.85546875" bestFit="1" customWidth="1"/>
    <col min="40" max="40" width="16" bestFit="1" customWidth="1"/>
    <col min="41" max="41" width="32" bestFit="1" customWidth="1"/>
  </cols>
  <sheetData>
    <row r="1" spans="1:28" x14ac:dyDescent="0.25">
      <c r="A1" s="10" t="s">
        <v>0</v>
      </c>
      <c r="B1" s="101" t="s">
        <v>1</v>
      </c>
      <c r="C1" s="101" t="s">
        <v>2</v>
      </c>
      <c r="D1" s="101" t="s">
        <v>3</v>
      </c>
      <c r="E1" s="101" t="s">
        <v>4</v>
      </c>
      <c r="F1" s="101" t="s">
        <v>5</v>
      </c>
      <c r="G1" s="101" t="s">
        <v>6</v>
      </c>
      <c r="H1" s="101" t="s">
        <v>7</v>
      </c>
      <c r="I1" s="101" t="s">
        <v>8</v>
      </c>
      <c r="J1" s="101" t="s">
        <v>9</v>
      </c>
      <c r="K1" s="101" t="s">
        <v>10</v>
      </c>
      <c r="L1" s="101" t="s">
        <v>11</v>
      </c>
      <c r="M1" s="101" t="s">
        <v>12</v>
      </c>
      <c r="N1" s="100" t="s">
        <v>13</v>
      </c>
      <c r="O1" s="100" t="s">
        <v>379</v>
      </c>
      <c r="P1" s="100" t="s">
        <v>106</v>
      </c>
      <c r="Q1" s="100" t="s">
        <v>107</v>
      </c>
      <c r="R1" s="100" t="s">
        <v>140</v>
      </c>
      <c r="S1" s="100" t="s">
        <v>108</v>
      </c>
      <c r="T1" s="100" t="s">
        <v>109</v>
      </c>
      <c r="U1" s="100" t="s">
        <v>110</v>
      </c>
      <c r="V1" s="100" t="s">
        <v>149</v>
      </c>
      <c r="W1" s="100" t="s">
        <v>146</v>
      </c>
      <c r="X1" s="100" t="s">
        <v>147</v>
      </c>
      <c r="Y1" s="100" t="s">
        <v>148</v>
      </c>
      <c r="Z1" s="100" t="s">
        <v>143</v>
      </c>
      <c r="AA1" s="100" t="s">
        <v>144</v>
      </c>
      <c r="AB1" s="100" t="s">
        <v>145</v>
      </c>
    </row>
    <row r="2" spans="1:28" x14ac:dyDescent="0.25">
      <c r="A2" s="10">
        <v>44880</v>
      </c>
      <c r="B2" s="101" t="s">
        <v>14</v>
      </c>
      <c r="C2" s="101" t="s">
        <v>124</v>
      </c>
      <c r="D2" s="101" t="s">
        <v>404</v>
      </c>
      <c r="E2" s="101" t="s">
        <v>35</v>
      </c>
      <c r="F2" s="101" t="s">
        <v>339</v>
      </c>
      <c r="G2" s="101" t="s">
        <v>18</v>
      </c>
      <c r="H2" s="101" t="s">
        <v>19</v>
      </c>
      <c r="I2" s="101">
        <v>0</v>
      </c>
      <c r="J2" s="101">
        <v>40576364</v>
      </c>
      <c r="K2" s="101">
        <v>40579661</v>
      </c>
      <c r="L2" s="101">
        <v>0</v>
      </c>
      <c r="M2" s="101">
        <v>40572377</v>
      </c>
      <c r="N2" s="101" t="s">
        <v>135</v>
      </c>
      <c r="O2" s="101" t="s">
        <v>174</v>
      </c>
      <c r="P2" s="101">
        <v>16</v>
      </c>
      <c r="Q2" s="101">
        <v>42.25</v>
      </c>
      <c r="R2" s="101" t="s">
        <v>142</v>
      </c>
      <c r="S2" s="101" t="s">
        <v>320</v>
      </c>
      <c r="T2" s="101">
        <v>0</v>
      </c>
      <c r="U2" s="101">
        <v>0</v>
      </c>
      <c r="V2" s="101">
        <v>0</v>
      </c>
      <c r="W2" s="101">
        <v>0</v>
      </c>
      <c r="X2" s="101">
        <v>0</v>
      </c>
      <c r="Y2" s="101">
        <v>0</v>
      </c>
      <c r="Z2" s="101">
        <v>0</v>
      </c>
      <c r="AA2" s="101">
        <v>0</v>
      </c>
      <c r="AB2" s="101">
        <v>0</v>
      </c>
    </row>
    <row r="3" spans="1:28" x14ac:dyDescent="0.25">
      <c r="A3" s="10">
        <v>44880</v>
      </c>
      <c r="B3" s="101" t="s">
        <v>14</v>
      </c>
      <c r="C3" s="101" t="s">
        <v>15</v>
      </c>
      <c r="D3" s="101" t="s">
        <v>404</v>
      </c>
      <c r="E3" s="101" t="s">
        <v>35</v>
      </c>
      <c r="F3" s="101" t="s">
        <v>339</v>
      </c>
      <c r="G3" s="101" t="s">
        <v>18</v>
      </c>
      <c r="H3" s="101" t="s">
        <v>19</v>
      </c>
      <c r="I3" s="101">
        <v>0</v>
      </c>
      <c r="J3" s="101">
        <v>40579661</v>
      </c>
      <c r="K3" s="101">
        <v>40581909</v>
      </c>
      <c r="L3" s="101">
        <v>0</v>
      </c>
      <c r="M3" s="101">
        <v>40572377</v>
      </c>
      <c r="N3" s="101" t="s">
        <v>135</v>
      </c>
      <c r="O3" s="101" t="s">
        <v>174</v>
      </c>
      <c r="P3" s="101">
        <v>16</v>
      </c>
      <c r="Q3" s="101">
        <v>42.25</v>
      </c>
      <c r="R3" s="101" t="s">
        <v>142</v>
      </c>
      <c r="S3" s="101" t="s">
        <v>320</v>
      </c>
      <c r="T3" s="101">
        <v>0</v>
      </c>
      <c r="U3" s="101">
        <v>0</v>
      </c>
      <c r="V3" s="101">
        <v>0</v>
      </c>
      <c r="W3" s="101">
        <v>0</v>
      </c>
      <c r="X3" s="101">
        <v>0</v>
      </c>
      <c r="Y3" s="101">
        <v>0</v>
      </c>
      <c r="Z3" s="101">
        <v>0</v>
      </c>
      <c r="AA3" s="101">
        <v>0</v>
      </c>
      <c r="AB3" s="101">
        <v>0</v>
      </c>
    </row>
    <row r="4" spans="1:28" x14ac:dyDescent="0.25">
      <c r="A4" s="10">
        <v>44880</v>
      </c>
      <c r="B4" s="101" t="s">
        <v>20</v>
      </c>
      <c r="C4" s="101" t="s">
        <v>124</v>
      </c>
      <c r="D4" s="101" t="s">
        <v>135</v>
      </c>
      <c r="E4" s="101" t="s">
        <v>21</v>
      </c>
      <c r="F4" s="101" t="s">
        <v>22</v>
      </c>
      <c r="G4" s="101" t="s">
        <v>18</v>
      </c>
      <c r="H4" s="101" t="s">
        <v>19</v>
      </c>
      <c r="I4" s="101">
        <v>0</v>
      </c>
      <c r="J4" s="101">
        <v>37393887</v>
      </c>
      <c r="K4" s="101">
        <v>37393887</v>
      </c>
      <c r="L4" s="101">
        <v>37393887</v>
      </c>
      <c r="M4" s="101">
        <v>12.3</v>
      </c>
      <c r="N4" s="101" t="s">
        <v>135</v>
      </c>
      <c r="O4" s="101" t="s">
        <v>135</v>
      </c>
      <c r="P4" s="101">
        <v>0</v>
      </c>
      <c r="Q4" s="101">
        <v>47.25</v>
      </c>
      <c r="R4" s="101"/>
      <c r="S4" s="101"/>
      <c r="T4" s="101">
        <v>0</v>
      </c>
      <c r="U4" s="101">
        <v>0</v>
      </c>
      <c r="V4" s="101">
        <v>0</v>
      </c>
      <c r="W4" s="101">
        <v>0</v>
      </c>
      <c r="X4" s="101">
        <v>0</v>
      </c>
      <c r="Y4" s="101">
        <v>0</v>
      </c>
      <c r="Z4" s="101">
        <v>0</v>
      </c>
      <c r="AA4" s="101">
        <v>0</v>
      </c>
      <c r="AB4" s="101">
        <v>0</v>
      </c>
    </row>
    <row r="5" spans="1:28" x14ac:dyDescent="0.25">
      <c r="A5" s="10">
        <v>44880</v>
      </c>
      <c r="B5" s="101" t="s">
        <v>114</v>
      </c>
      <c r="C5" s="101" t="s">
        <v>124</v>
      </c>
      <c r="D5" s="101" t="s">
        <v>429</v>
      </c>
      <c r="E5" s="101" t="s">
        <v>35</v>
      </c>
      <c r="F5" s="101" t="s">
        <v>339</v>
      </c>
      <c r="G5" s="101" t="s">
        <v>18</v>
      </c>
      <c r="H5" s="101" t="s">
        <v>19</v>
      </c>
      <c r="I5" s="101">
        <v>0</v>
      </c>
      <c r="J5" s="101">
        <v>38687686</v>
      </c>
      <c r="K5" s="101">
        <v>38687686</v>
      </c>
      <c r="L5" s="101">
        <v>0</v>
      </c>
      <c r="M5" s="101">
        <v>0</v>
      </c>
      <c r="N5" s="101" t="s">
        <v>135</v>
      </c>
      <c r="O5" s="101" t="s">
        <v>215</v>
      </c>
      <c r="P5" s="101">
        <v>8</v>
      </c>
      <c r="Q5" s="101">
        <v>32</v>
      </c>
      <c r="R5" s="101" t="s">
        <v>142</v>
      </c>
      <c r="S5" s="101" t="s">
        <v>321</v>
      </c>
      <c r="T5" s="101">
        <v>0</v>
      </c>
      <c r="U5" s="101">
        <v>0</v>
      </c>
      <c r="V5" s="101">
        <v>0</v>
      </c>
      <c r="W5" s="101">
        <v>0</v>
      </c>
      <c r="X5" s="101">
        <v>0</v>
      </c>
      <c r="Y5" s="101">
        <v>0</v>
      </c>
      <c r="Z5" s="101">
        <v>0</v>
      </c>
      <c r="AA5" s="101">
        <v>0</v>
      </c>
      <c r="AB5" s="101">
        <v>0</v>
      </c>
    </row>
    <row r="6" spans="1:28" x14ac:dyDescent="0.25">
      <c r="A6" s="10">
        <v>44880</v>
      </c>
      <c r="B6" s="101" t="s">
        <v>23</v>
      </c>
      <c r="C6" s="101" t="s">
        <v>124</v>
      </c>
      <c r="D6" s="101" t="s">
        <v>115</v>
      </c>
      <c r="E6" s="101" t="s">
        <v>116</v>
      </c>
      <c r="F6" s="101" t="s">
        <v>117</v>
      </c>
      <c r="G6" s="101" t="s">
        <v>18</v>
      </c>
      <c r="H6" s="101" t="s">
        <v>19</v>
      </c>
      <c r="I6" s="101">
        <v>0</v>
      </c>
      <c r="J6" s="101">
        <v>537981649</v>
      </c>
      <c r="K6" s="101">
        <v>537982404</v>
      </c>
      <c r="L6" s="101">
        <v>537982404</v>
      </c>
      <c r="M6" s="101">
        <v>38.25</v>
      </c>
      <c r="N6" s="101" t="s">
        <v>135</v>
      </c>
      <c r="O6" s="101" t="s">
        <v>173</v>
      </c>
      <c r="P6" s="101">
        <v>12</v>
      </c>
      <c r="Q6" s="101">
        <v>16.8</v>
      </c>
      <c r="R6" s="101" t="s">
        <v>142</v>
      </c>
      <c r="S6" s="101" t="s">
        <v>319</v>
      </c>
      <c r="T6" s="101">
        <v>0</v>
      </c>
      <c r="U6" s="101">
        <v>0</v>
      </c>
      <c r="V6" s="101">
        <v>0</v>
      </c>
      <c r="W6" s="101">
        <v>0</v>
      </c>
      <c r="X6" s="101">
        <v>0</v>
      </c>
      <c r="Y6" s="101">
        <v>0</v>
      </c>
      <c r="Z6" s="101">
        <v>0</v>
      </c>
      <c r="AA6" s="101">
        <v>0</v>
      </c>
      <c r="AB6" s="101">
        <v>0</v>
      </c>
    </row>
    <row r="7" spans="1:28" x14ac:dyDescent="0.25">
      <c r="A7" s="10">
        <v>44880</v>
      </c>
      <c r="B7" s="101" t="s">
        <v>25</v>
      </c>
      <c r="C7" s="101" t="s">
        <v>124</v>
      </c>
      <c r="D7" s="101" t="s">
        <v>390</v>
      </c>
      <c r="E7" s="101" t="s">
        <v>35</v>
      </c>
      <c r="F7" s="101" t="s">
        <v>339</v>
      </c>
      <c r="G7" s="101" t="s">
        <v>18</v>
      </c>
      <c r="H7" s="101" t="s">
        <v>19</v>
      </c>
      <c r="I7" s="101">
        <v>0</v>
      </c>
      <c r="J7" s="101">
        <v>38292355</v>
      </c>
      <c r="K7" s="101">
        <v>38292355</v>
      </c>
      <c r="L7" s="101">
        <v>0</v>
      </c>
      <c r="M7" s="101">
        <v>23.93</v>
      </c>
      <c r="N7" s="101" t="s">
        <v>135</v>
      </c>
      <c r="O7" s="101" t="s">
        <v>391</v>
      </c>
      <c r="P7" s="101">
        <v>16</v>
      </c>
      <c r="Q7" s="101">
        <v>2.5</v>
      </c>
      <c r="R7" s="101" t="s">
        <v>142</v>
      </c>
      <c r="S7" s="101" t="s">
        <v>397</v>
      </c>
      <c r="T7" s="101">
        <v>0</v>
      </c>
      <c r="U7" s="101">
        <v>0</v>
      </c>
      <c r="V7" s="101">
        <v>0</v>
      </c>
      <c r="W7" s="101">
        <v>0</v>
      </c>
      <c r="X7" s="101">
        <v>0</v>
      </c>
      <c r="Y7" s="101">
        <v>0</v>
      </c>
      <c r="Z7" s="101">
        <v>0</v>
      </c>
      <c r="AA7" s="101">
        <v>0</v>
      </c>
      <c r="AB7" s="101">
        <v>0</v>
      </c>
    </row>
    <row r="8" spans="1:28" x14ac:dyDescent="0.25">
      <c r="A8" s="10">
        <v>44880</v>
      </c>
      <c r="B8" s="101" t="s">
        <v>118</v>
      </c>
      <c r="C8" s="101" t="s">
        <v>124</v>
      </c>
      <c r="D8" s="101" t="s">
        <v>368</v>
      </c>
      <c r="E8" s="101" t="s">
        <v>35</v>
      </c>
      <c r="F8" s="101" t="s">
        <v>339</v>
      </c>
      <c r="G8" s="101" t="s">
        <v>18</v>
      </c>
      <c r="H8" s="101" t="s">
        <v>19</v>
      </c>
      <c r="I8" s="101">
        <v>0</v>
      </c>
      <c r="J8" s="101">
        <v>22584012</v>
      </c>
      <c r="K8" s="101">
        <v>22585176</v>
      </c>
      <c r="L8" s="101">
        <v>22585176</v>
      </c>
      <c r="M8" s="101">
        <v>19.350000000000001</v>
      </c>
      <c r="N8" s="101" t="s">
        <v>135</v>
      </c>
      <c r="O8" s="101" t="s">
        <v>215</v>
      </c>
      <c r="P8" s="101">
        <v>8</v>
      </c>
      <c r="Q8" s="101">
        <v>4.91</v>
      </c>
      <c r="R8" s="101" t="s">
        <v>142</v>
      </c>
      <c r="S8" s="101" t="s">
        <v>321</v>
      </c>
      <c r="T8" s="101">
        <v>0</v>
      </c>
      <c r="U8" s="101">
        <v>0</v>
      </c>
      <c r="V8" s="101">
        <v>0</v>
      </c>
      <c r="W8" s="101">
        <v>0</v>
      </c>
      <c r="X8" s="101">
        <v>0</v>
      </c>
      <c r="Y8" s="101">
        <v>0</v>
      </c>
      <c r="Z8" s="101">
        <v>0</v>
      </c>
      <c r="AA8" s="101">
        <v>0</v>
      </c>
      <c r="AB8" s="101">
        <v>0</v>
      </c>
    </row>
    <row r="9" spans="1:28" x14ac:dyDescent="0.25">
      <c r="A9" s="10">
        <v>44880</v>
      </c>
      <c r="B9" s="101" t="s">
        <v>26</v>
      </c>
      <c r="C9" s="101" t="s">
        <v>124</v>
      </c>
      <c r="D9" s="101" t="s">
        <v>158</v>
      </c>
      <c r="E9" s="101" t="s">
        <v>445</v>
      </c>
      <c r="F9" s="101" t="s">
        <v>117</v>
      </c>
      <c r="G9" s="101" t="s">
        <v>18</v>
      </c>
      <c r="H9" s="101" t="s">
        <v>19</v>
      </c>
      <c r="I9" s="101">
        <v>0</v>
      </c>
      <c r="J9" s="101">
        <v>42063355</v>
      </c>
      <c r="K9" s="101">
        <v>42064039</v>
      </c>
      <c r="L9" s="101">
        <v>42064039</v>
      </c>
      <c r="M9" s="101">
        <v>41.76</v>
      </c>
      <c r="N9" s="101" t="s">
        <v>135</v>
      </c>
      <c r="O9" s="101" t="s">
        <v>173</v>
      </c>
      <c r="P9" s="101">
        <v>12</v>
      </c>
      <c r="Q9" s="101">
        <v>0</v>
      </c>
      <c r="R9" s="101" t="s">
        <v>142</v>
      </c>
      <c r="S9" s="101" t="s">
        <v>319</v>
      </c>
      <c r="T9" s="101">
        <v>0</v>
      </c>
      <c r="U9" s="101">
        <v>0</v>
      </c>
      <c r="V9" s="101">
        <v>0</v>
      </c>
      <c r="W9" s="101">
        <v>0</v>
      </c>
      <c r="X9" s="101">
        <v>0</v>
      </c>
      <c r="Y9" s="101">
        <v>0</v>
      </c>
      <c r="Z9" s="101">
        <v>0</v>
      </c>
      <c r="AA9" s="101">
        <v>0</v>
      </c>
      <c r="AB9" s="101">
        <v>0</v>
      </c>
    </row>
    <row r="10" spans="1:28" x14ac:dyDescent="0.25">
      <c r="A10" s="10">
        <v>44880</v>
      </c>
      <c r="B10" s="101" t="s">
        <v>27</v>
      </c>
      <c r="C10" s="101" t="s">
        <v>124</v>
      </c>
      <c r="D10" s="101" t="s">
        <v>167</v>
      </c>
      <c r="E10" s="101" t="s">
        <v>21</v>
      </c>
      <c r="F10" s="101" t="s">
        <v>17</v>
      </c>
      <c r="G10" s="101" t="s">
        <v>18</v>
      </c>
      <c r="H10" s="101" t="s">
        <v>19</v>
      </c>
      <c r="I10" s="101">
        <v>2392</v>
      </c>
      <c r="J10" s="101">
        <v>40577201</v>
      </c>
      <c r="K10" s="101">
        <v>40579593</v>
      </c>
      <c r="L10" s="101">
        <v>0</v>
      </c>
      <c r="M10" s="101">
        <v>12.59</v>
      </c>
      <c r="N10" s="101" t="s">
        <v>408</v>
      </c>
      <c r="O10" s="101" t="s">
        <v>172</v>
      </c>
      <c r="P10" s="101">
        <v>4</v>
      </c>
      <c r="Q10" s="101">
        <v>47.25</v>
      </c>
      <c r="R10" s="101" t="s">
        <v>141</v>
      </c>
      <c r="S10" s="101" t="s">
        <v>318</v>
      </c>
      <c r="T10" s="101">
        <v>9568</v>
      </c>
      <c r="U10" s="101">
        <v>1.0456694444444443</v>
      </c>
      <c r="V10" s="101">
        <v>996.67320480000012</v>
      </c>
      <c r="W10" s="101">
        <v>0</v>
      </c>
      <c r="X10" s="101">
        <v>0</v>
      </c>
      <c r="Y10" s="101">
        <v>0</v>
      </c>
      <c r="Z10" s="101">
        <v>0</v>
      </c>
      <c r="AA10" s="101">
        <v>0</v>
      </c>
      <c r="AB10" s="101">
        <v>0</v>
      </c>
    </row>
    <row r="11" spans="1:28" x14ac:dyDescent="0.25">
      <c r="A11" s="10">
        <v>44880</v>
      </c>
      <c r="B11" s="101" t="s">
        <v>119</v>
      </c>
      <c r="C11" s="101" t="s">
        <v>124</v>
      </c>
      <c r="D11" s="101" t="s">
        <v>369</v>
      </c>
      <c r="E11" s="101" t="s">
        <v>35</v>
      </c>
      <c r="F11" s="101" t="s">
        <v>339</v>
      </c>
      <c r="G11" s="101" t="s">
        <v>18</v>
      </c>
      <c r="H11" s="101" t="s">
        <v>19</v>
      </c>
      <c r="I11" s="101">
        <v>0</v>
      </c>
      <c r="J11" s="101">
        <v>23351766</v>
      </c>
      <c r="K11" s="101">
        <v>23353202</v>
      </c>
      <c r="L11" s="101">
        <v>23353202</v>
      </c>
      <c r="M11" s="101">
        <v>18.690000000000001</v>
      </c>
      <c r="N11" s="101" t="s">
        <v>135</v>
      </c>
      <c r="O11" s="101" t="s">
        <v>216</v>
      </c>
      <c r="P11" s="101">
        <v>8</v>
      </c>
      <c r="Q11" s="101">
        <v>21.71</v>
      </c>
      <c r="R11" s="101" t="s">
        <v>142</v>
      </c>
      <c r="S11" s="101" t="s">
        <v>322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</row>
    <row r="12" spans="1:28" x14ac:dyDescent="0.25">
      <c r="A12" s="10">
        <v>44880</v>
      </c>
      <c r="B12" s="101" t="s">
        <v>28</v>
      </c>
      <c r="C12" s="101" t="s">
        <v>124</v>
      </c>
      <c r="D12" s="101" t="s">
        <v>345</v>
      </c>
      <c r="E12" s="101" t="s">
        <v>116</v>
      </c>
      <c r="F12" s="101" t="s">
        <v>117</v>
      </c>
      <c r="G12" s="101" t="s">
        <v>18</v>
      </c>
      <c r="H12" s="101" t="s">
        <v>19</v>
      </c>
      <c r="I12" s="101">
        <v>0</v>
      </c>
      <c r="J12" s="101">
        <v>40577366</v>
      </c>
      <c r="K12" s="101">
        <v>40579663</v>
      </c>
      <c r="L12" s="101">
        <v>0</v>
      </c>
      <c r="M12" s="101">
        <v>39217084</v>
      </c>
      <c r="N12" s="101" t="s">
        <v>135</v>
      </c>
      <c r="O12" s="101" t="s">
        <v>173</v>
      </c>
      <c r="P12" s="101">
        <v>12</v>
      </c>
      <c r="Q12" s="101">
        <v>0</v>
      </c>
      <c r="R12" s="101" t="s">
        <v>142</v>
      </c>
      <c r="S12" s="101" t="s">
        <v>319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</row>
    <row r="13" spans="1:28" x14ac:dyDescent="0.25">
      <c r="A13" s="10">
        <v>44880</v>
      </c>
      <c r="B13" s="101" t="s">
        <v>29</v>
      </c>
      <c r="C13" s="101" t="s">
        <v>124</v>
      </c>
      <c r="D13" s="101" t="s">
        <v>346</v>
      </c>
      <c r="E13" s="101" t="s">
        <v>42</v>
      </c>
      <c r="F13" s="101" t="s">
        <v>448</v>
      </c>
      <c r="G13" s="101" t="s">
        <v>18</v>
      </c>
      <c r="H13" s="101" t="s">
        <v>19</v>
      </c>
      <c r="I13" s="101">
        <v>0</v>
      </c>
      <c r="J13" s="101">
        <v>39845428</v>
      </c>
      <c r="K13" s="101">
        <v>39846795</v>
      </c>
      <c r="L13" s="101">
        <v>39846795</v>
      </c>
      <c r="M13" s="101">
        <v>19.899999999999999</v>
      </c>
      <c r="N13" s="101" t="s">
        <v>135</v>
      </c>
      <c r="O13" s="101" t="s">
        <v>177</v>
      </c>
      <c r="P13" s="101">
        <v>8</v>
      </c>
      <c r="Q13" s="101">
        <v>2.4</v>
      </c>
      <c r="R13" s="101" t="s">
        <v>142</v>
      </c>
      <c r="S13" s="101" t="s">
        <v>323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</row>
    <row r="14" spans="1:28" x14ac:dyDescent="0.25">
      <c r="A14" s="10">
        <v>44880</v>
      </c>
      <c r="B14" s="101" t="s">
        <v>120</v>
      </c>
      <c r="C14" s="101" t="s">
        <v>124</v>
      </c>
      <c r="D14" s="101" t="s">
        <v>396</v>
      </c>
      <c r="E14" s="101" t="s">
        <v>35</v>
      </c>
      <c r="F14" s="101" t="s">
        <v>339</v>
      </c>
      <c r="G14" s="101" t="s">
        <v>18</v>
      </c>
      <c r="H14" s="101" t="s">
        <v>19</v>
      </c>
      <c r="I14" s="101">
        <v>0</v>
      </c>
      <c r="J14" s="101">
        <v>6886440</v>
      </c>
      <c r="K14" s="101">
        <v>6887543</v>
      </c>
      <c r="L14" s="101">
        <v>6887543</v>
      </c>
      <c r="M14" s="101">
        <v>26.15</v>
      </c>
      <c r="N14" s="101" t="s">
        <v>135</v>
      </c>
      <c r="O14" s="101" t="s">
        <v>216</v>
      </c>
      <c r="P14" s="101">
        <v>8</v>
      </c>
      <c r="Q14" s="101">
        <v>43.5</v>
      </c>
      <c r="R14" s="101" t="s">
        <v>142</v>
      </c>
      <c r="S14" s="101" t="s">
        <v>322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</row>
    <row r="15" spans="1:28" x14ac:dyDescent="0.25">
      <c r="A15" s="10">
        <v>44880</v>
      </c>
      <c r="B15" s="101" t="s">
        <v>30</v>
      </c>
      <c r="C15" s="101" t="s">
        <v>124</v>
      </c>
      <c r="D15" s="101" t="s">
        <v>385</v>
      </c>
      <c r="E15" s="101" t="s">
        <v>116</v>
      </c>
      <c r="F15" s="101" t="s">
        <v>117</v>
      </c>
      <c r="G15" s="101" t="s">
        <v>18</v>
      </c>
      <c r="H15" s="101" t="s">
        <v>19</v>
      </c>
      <c r="I15" s="101">
        <v>0</v>
      </c>
      <c r="J15" s="101">
        <v>39346670</v>
      </c>
      <c r="K15" s="101">
        <v>39347362</v>
      </c>
      <c r="L15" s="101">
        <v>39347362</v>
      </c>
      <c r="M15" s="101">
        <v>41.74</v>
      </c>
      <c r="N15" s="101" t="s">
        <v>135</v>
      </c>
      <c r="O15" s="101" t="s">
        <v>173</v>
      </c>
      <c r="P15" s="101">
        <v>12</v>
      </c>
      <c r="Q15" s="101">
        <v>47</v>
      </c>
      <c r="R15" s="101" t="s">
        <v>142</v>
      </c>
      <c r="S15" s="101" t="s">
        <v>319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</row>
    <row r="16" spans="1:28" x14ac:dyDescent="0.25">
      <c r="A16" s="10">
        <v>44880</v>
      </c>
      <c r="B16" s="101" t="s">
        <v>32</v>
      </c>
      <c r="C16" s="101" t="s">
        <v>124</v>
      </c>
      <c r="D16" s="101" t="s">
        <v>341</v>
      </c>
      <c r="E16" s="101" t="s">
        <v>35</v>
      </c>
      <c r="F16" s="101" t="s">
        <v>448</v>
      </c>
      <c r="G16" s="101" t="s">
        <v>18</v>
      </c>
      <c r="H16" s="101" t="s">
        <v>19</v>
      </c>
      <c r="I16" s="101">
        <v>0</v>
      </c>
      <c r="J16" s="101">
        <v>35733325</v>
      </c>
      <c r="K16" s="101">
        <v>35733325</v>
      </c>
      <c r="L16" s="101">
        <v>35733325</v>
      </c>
      <c r="M16" s="101">
        <v>11.66</v>
      </c>
      <c r="N16" s="101" t="s">
        <v>135</v>
      </c>
      <c r="O16" s="101" t="s">
        <v>187</v>
      </c>
      <c r="P16" s="101">
        <v>16</v>
      </c>
      <c r="Q16" s="101">
        <v>4</v>
      </c>
      <c r="R16" s="101" t="s">
        <v>142</v>
      </c>
      <c r="S16" s="101" t="s">
        <v>326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</row>
    <row r="17" spans="1:28" x14ac:dyDescent="0.25">
      <c r="A17" s="10">
        <v>44880</v>
      </c>
      <c r="B17" s="101" t="s">
        <v>121</v>
      </c>
      <c r="C17" s="101" t="s">
        <v>124</v>
      </c>
      <c r="D17" s="101" t="s">
        <v>373</v>
      </c>
      <c r="E17" s="101" t="s">
        <v>35</v>
      </c>
      <c r="F17" s="101" t="s">
        <v>425</v>
      </c>
      <c r="G17" s="101" t="s">
        <v>18</v>
      </c>
      <c r="H17" s="101" t="s">
        <v>19</v>
      </c>
      <c r="I17" s="101">
        <v>0</v>
      </c>
      <c r="J17" s="101">
        <v>278296714</v>
      </c>
      <c r="K17" s="101">
        <v>278296714</v>
      </c>
      <c r="L17" s="101">
        <v>278296714</v>
      </c>
      <c r="M17" s="101">
        <v>22.19</v>
      </c>
      <c r="N17" s="101" t="s">
        <v>135</v>
      </c>
      <c r="O17" s="101" t="s">
        <v>215</v>
      </c>
      <c r="P17" s="101">
        <v>8</v>
      </c>
      <c r="Q17" s="101">
        <v>47.25</v>
      </c>
      <c r="R17" s="101" t="s">
        <v>142</v>
      </c>
      <c r="S17" s="101" t="s">
        <v>321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</row>
    <row r="18" spans="1:28" x14ac:dyDescent="0.25">
      <c r="A18" s="10">
        <v>44880</v>
      </c>
      <c r="B18" s="101" t="s">
        <v>33</v>
      </c>
      <c r="C18" s="101" t="s">
        <v>124</v>
      </c>
      <c r="D18" s="101" t="s">
        <v>455</v>
      </c>
      <c r="E18" s="101" t="s">
        <v>116</v>
      </c>
      <c r="F18" s="101" t="s">
        <v>117</v>
      </c>
      <c r="G18" s="101" t="s">
        <v>18</v>
      </c>
      <c r="H18" s="101" t="s">
        <v>19</v>
      </c>
      <c r="I18" s="101">
        <v>0</v>
      </c>
      <c r="J18" s="101">
        <v>41080666</v>
      </c>
      <c r="K18" s="101">
        <v>41080666</v>
      </c>
      <c r="L18" s="101">
        <v>41080666</v>
      </c>
      <c r="M18" s="101">
        <v>41.13</v>
      </c>
      <c r="N18" s="101" t="s">
        <v>135</v>
      </c>
      <c r="O18" s="101" t="s">
        <v>173</v>
      </c>
      <c r="P18" s="101">
        <v>12</v>
      </c>
      <c r="Q18" s="101">
        <v>34</v>
      </c>
      <c r="R18" s="101" t="s">
        <v>142</v>
      </c>
      <c r="S18" s="101" t="s">
        <v>319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</row>
    <row r="19" spans="1:28" x14ac:dyDescent="0.25">
      <c r="A19" s="10">
        <v>44880</v>
      </c>
      <c r="B19" s="101" t="s">
        <v>34</v>
      </c>
      <c r="C19" s="101" t="s">
        <v>124</v>
      </c>
      <c r="D19" s="101" t="s">
        <v>375</v>
      </c>
      <c r="E19" s="101" t="s">
        <v>35</v>
      </c>
      <c r="F19" s="101" t="s">
        <v>448</v>
      </c>
      <c r="G19" s="101" t="s">
        <v>18</v>
      </c>
      <c r="H19" s="101" t="s">
        <v>19</v>
      </c>
      <c r="I19" s="101">
        <v>0</v>
      </c>
      <c r="J19" s="101">
        <v>37502280</v>
      </c>
      <c r="K19" s="101">
        <v>37503498</v>
      </c>
      <c r="L19" s="101">
        <v>37503498</v>
      </c>
      <c r="M19" s="101">
        <v>23.7</v>
      </c>
      <c r="N19" s="101" t="s">
        <v>135</v>
      </c>
      <c r="O19" s="101" t="s">
        <v>174</v>
      </c>
      <c r="P19" s="101">
        <v>16</v>
      </c>
      <c r="Q19" s="101">
        <v>40</v>
      </c>
      <c r="R19" s="101" t="s">
        <v>142</v>
      </c>
      <c r="S19" s="101" t="s">
        <v>320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</row>
    <row r="20" spans="1:28" x14ac:dyDescent="0.25">
      <c r="A20" s="10">
        <v>44880</v>
      </c>
      <c r="B20" s="101" t="s">
        <v>36</v>
      </c>
      <c r="C20" s="101" t="s">
        <v>124</v>
      </c>
      <c r="D20" s="101" t="s">
        <v>371</v>
      </c>
      <c r="E20" s="101" t="s">
        <v>116</v>
      </c>
      <c r="F20" s="101" t="s">
        <v>117</v>
      </c>
      <c r="G20" s="101" t="s">
        <v>18</v>
      </c>
      <c r="H20" s="101" t="s">
        <v>19</v>
      </c>
      <c r="I20" s="101">
        <v>0</v>
      </c>
      <c r="J20" s="101">
        <v>39903014</v>
      </c>
      <c r="K20" s="101">
        <v>39903014</v>
      </c>
      <c r="L20" s="101">
        <v>39903014</v>
      </c>
      <c r="M20" s="101">
        <v>41.18</v>
      </c>
      <c r="N20" s="101" t="s">
        <v>135</v>
      </c>
      <c r="O20" s="101" t="s">
        <v>173</v>
      </c>
      <c r="P20" s="101">
        <v>12</v>
      </c>
      <c r="Q20" s="101">
        <v>54.5</v>
      </c>
      <c r="R20" s="101" t="s">
        <v>142</v>
      </c>
      <c r="S20" s="101" t="s">
        <v>319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</row>
    <row r="21" spans="1:28" x14ac:dyDescent="0.25">
      <c r="A21" s="10">
        <v>44880</v>
      </c>
      <c r="B21" s="101" t="s">
        <v>37</v>
      </c>
      <c r="C21" s="101" t="s">
        <v>124</v>
      </c>
      <c r="D21" s="101" t="s">
        <v>38</v>
      </c>
      <c r="E21" s="101" t="s">
        <v>42</v>
      </c>
      <c r="F21" s="101" t="s">
        <v>17</v>
      </c>
      <c r="G21" s="101" t="s">
        <v>18</v>
      </c>
      <c r="H21" s="101" t="s">
        <v>19</v>
      </c>
      <c r="I21" s="101">
        <v>0</v>
      </c>
      <c r="J21" s="101">
        <v>1075572930</v>
      </c>
      <c r="K21" s="101">
        <v>1075572930</v>
      </c>
      <c r="L21" s="101">
        <v>1075572930</v>
      </c>
      <c r="M21" s="101">
        <v>13.79</v>
      </c>
      <c r="N21" s="101" t="s">
        <v>410</v>
      </c>
      <c r="O21" s="101" t="s">
        <v>182</v>
      </c>
      <c r="P21" s="101">
        <v>8</v>
      </c>
      <c r="Q21" s="101">
        <v>11</v>
      </c>
      <c r="R21" s="101" t="s">
        <v>141</v>
      </c>
      <c r="S21" s="101" t="s">
        <v>324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</row>
    <row r="22" spans="1:28" x14ac:dyDescent="0.25">
      <c r="A22" s="10">
        <v>44880</v>
      </c>
      <c r="B22" s="101" t="s">
        <v>39</v>
      </c>
      <c r="C22" s="101" t="s">
        <v>124</v>
      </c>
      <c r="D22" s="101" t="s">
        <v>40</v>
      </c>
      <c r="E22" s="101" t="s">
        <v>21</v>
      </c>
      <c r="F22" s="101" t="s">
        <v>17</v>
      </c>
      <c r="G22" s="101" t="s">
        <v>18</v>
      </c>
      <c r="H22" s="101" t="s">
        <v>19</v>
      </c>
      <c r="I22" s="101">
        <v>0</v>
      </c>
      <c r="J22" s="101">
        <v>44154731</v>
      </c>
      <c r="K22" s="101">
        <v>44156987</v>
      </c>
      <c r="L22" s="101">
        <v>44156987</v>
      </c>
      <c r="M22" s="101">
        <v>12.8</v>
      </c>
      <c r="N22" s="101" t="s">
        <v>408</v>
      </c>
      <c r="O22" s="101" t="s">
        <v>172</v>
      </c>
      <c r="P22" s="101">
        <v>4</v>
      </c>
      <c r="Q22" s="101">
        <v>47.25</v>
      </c>
      <c r="R22" s="101" t="s">
        <v>141</v>
      </c>
      <c r="S22" s="101" t="s">
        <v>318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</row>
    <row r="23" spans="1:28" x14ac:dyDescent="0.25">
      <c r="A23" s="10">
        <v>44880</v>
      </c>
      <c r="B23" s="101" t="s">
        <v>41</v>
      </c>
      <c r="C23" s="101" t="s">
        <v>124</v>
      </c>
      <c r="D23" s="101" t="s">
        <v>392</v>
      </c>
      <c r="E23" s="101" t="s">
        <v>35</v>
      </c>
      <c r="F23" s="101" t="s">
        <v>339</v>
      </c>
      <c r="G23" s="101" t="s">
        <v>18</v>
      </c>
      <c r="H23" s="101" t="s">
        <v>19</v>
      </c>
      <c r="I23" s="101">
        <v>0</v>
      </c>
      <c r="J23" s="101">
        <v>39920436</v>
      </c>
      <c r="K23" s="101">
        <v>39920436</v>
      </c>
      <c r="L23" s="101">
        <v>39920436</v>
      </c>
      <c r="M23" s="101">
        <v>16.36</v>
      </c>
      <c r="N23" s="101" t="s">
        <v>135</v>
      </c>
      <c r="O23" s="101" t="s">
        <v>393</v>
      </c>
      <c r="P23" s="101">
        <v>0</v>
      </c>
      <c r="Q23" s="101">
        <v>12.5</v>
      </c>
      <c r="R23" s="101" t="s">
        <v>142</v>
      </c>
      <c r="S23" s="101" t="s">
        <v>398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</row>
    <row r="24" spans="1:28" x14ac:dyDescent="0.25">
      <c r="A24" s="10">
        <v>44880</v>
      </c>
      <c r="B24" s="101" t="s">
        <v>43</v>
      </c>
      <c r="C24" s="101" t="s">
        <v>124</v>
      </c>
      <c r="D24" s="101" t="s">
        <v>352</v>
      </c>
      <c r="E24" s="101" t="s">
        <v>21</v>
      </c>
      <c r="F24" s="101" t="s">
        <v>17</v>
      </c>
      <c r="G24" s="101" t="s">
        <v>24</v>
      </c>
      <c r="H24" s="101" t="s">
        <v>19</v>
      </c>
      <c r="I24" s="101">
        <v>2293</v>
      </c>
      <c r="J24" s="101">
        <v>42385090</v>
      </c>
      <c r="K24" s="101">
        <v>42387383</v>
      </c>
      <c r="L24" s="101">
        <v>42387383</v>
      </c>
      <c r="M24" s="101">
        <v>12.6</v>
      </c>
      <c r="N24" s="101" t="s">
        <v>457</v>
      </c>
      <c r="O24" s="101" t="s">
        <v>185</v>
      </c>
      <c r="P24" s="101">
        <v>8</v>
      </c>
      <c r="Q24" s="101">
        <v>11.25</v>
      </c>
      <c r="R24" s="101" t="s">
        <v>141</v>
      </c>
      <c r="S24" s="101" t="s">
        <v>325</v>
      </c>
      <c r="T24" s="101">
        <v>18344</v>
      </c>
      <c r="U24" s="101">
        <v>1.0031874999999999</v>
      </c>
      <c r="V24" s="101">
        <v>454.963302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</row>
    <row r="25" spans="1:28" x14ac:dyDescent="0.25">
      <c r="A25" s="10">
        <v>44880</v>
      </c>
      <c r="B25" s="101" t="s">
        <v>44</v>
      </c>
      <c r="C25" s="101" t="s">
        <v>124</v>
      </c>
      <c r="D25" s="101" t="s">
        <v>376</v>
      </c>
      <c r="E25" s="101" t="s">
        <v>21</v>
      </c>
      <c r="F25" s="101" t="s">
        <v>17</v>
      </c>
      <c r="G25" s="101" t="s">
        <v>18</v>
      </c>
      <c r="H25" s="101" t="s">
        <v>19</v>
      </c>
      <c r="I25" s="101">
        <v>0</v>
      </c>
      <c r="J25" s="101">
        <v>36466905</v>
      </c>
      <c r="K25" s="101">
        <v>36466905</v>
      </c>
      <c r="L25" s="101">
        <v>36466905</v>
      </c>
      <c r="M25" s="101">
        <v>13.49</v>
      </c>
      <c r="N25" s="101" t="s">
        <v>411</v>
      </c>
      <c r="O25" s="101" t="s">
        <v>182</v>
      </c>
      <c r="P25" s="101">
        <v>8</v>
      </c>
      <c r="Q25" s="101">
        <v>11</v>
      </c>
      <c r="R25" s="101" t="s">
        <v>141</v>
      </c>
      <c r="S25" s="101" t="s">
        <v>324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</row>
    <row r="26" spans="1:28" x14ac:dyDescent="0.25">
      <c r="A26" s="10">
        <v>44880</v>
      </c>
      <c r="B26" s="101" t="s">
        <v>45</v>
      </c>
      <c r="C26" s="101" t="s">
        <v>124</v>
      </c>
      <c r="D26" s="101" t="s">
        <v>439</v>
      </c>
      <c r="E26" s="101" t="s">
        <v>135</v>
      </c>
      <c r="F26" s="101" t="s">
        <v>135</v>
      </c>
      <c r="G26" s="101" t="s">
        <v>18</v>
      </c>
      <c r="H26" s="101" t="s">
        <v>19</v>
      </c>
      <c r="I26" s="101">
        <v>0</v>
      </c>
      <c r="J26" s="101">
        <v>18825506</v>
      </c>
      <c r="K26" s="101">
        <v>18825506</v>
      </c>
      <c r="L26" s="101">
        <v>18825506</v>
      </c>
      <c r="M26" s="101">
        <v>14.55</v>
      </c>
      <c r="N26" s="101" t="s">
        <v>135</v>
      </c>
      <c r="O26" s="101" t="s">
        <v>176</v>
      </c>
      <c r="P26" s="101">
        <v>8</v>
      </c>
      <c r="Q26" s="101">
        <v>11</v>
      </c>
      <c r="R26" s="101" t="s">
        <v>142</v>
      </c>
      <c r="S26" s="101" t="s">
        <v>370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</row>
    <row r="27" spans="1:28" x14ac:dyDescent="0.25">
      <c r="A27" s="10">
        <v>44880</v>
      </c>
      <c r="B27" s="101" t="s">
        <v>46</v>
      </c>
      <c r="C27" s="101" t="s">
        <v>124</v>
      </c>
      <c r="D27" s="101" t="s">
        <v>419</v>
      </c>
      <c r="E27" s="101" t="s">
        <v>21</v>
      </c>
      <c r="F27" s="101" t="s">
        <v>17</v>
      </c>
      <c r="G27" s="101" t="s">
        <v>18</v>
      </c>
      <c r="H27" s="101" t="s">
        <v>19</v>
      </c>
      <c r="I27" s="101">
        <v>0</v>
      </c>
      <c r="J27" s="101">
        <v>43684895</v>
      </c>
      <c r="K27" s="101">
        <v>43684895</v>
      </c>
      <c r="L27" s="101">
        <v>43684895</v>
      </c>
      <c r="M27" s="101">
        <v>12.79</v>
      </c>
      <c r="N27" s="101" t="s">
        <v>408</v>
      </c>
      <c r="O27" s="101" t="s">
        <v>172</v>
      </c>
      <c r="P27" s="101">
        <v>4</v>
      </c>
      <c r="Q27" s="101">
        <v>47.25</v>
      </c>
      <c r="R27" s="101" t="s">
        <v>141</v>
      </c>
      <c r="S27" s="101" t="s">
        <v>318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</row>
    <row r="28" spans="1:28" x14ac:dyDescent="0.25">
      <c r="A28" s="10">
        <v>44880</v>
      </c>
      <c r="B28" s="101" t="s">
        <v>47</v>
      </c>
      <c r="C28" s="101" t="s">
        <v>124</v>
      </c>
      <c r="D28" s="101" t="s">
        <v>433</v>
      </c>
      <c r="E28" s="101" t="s">
        <v>135</v>
      </c>
      <c r="F28" s="101" t="s">
        <v>135</v>
      </c>
      <c r="G28" s="101" t="s">
        <v>18</v>
      </c>
      <c r="H28" s="101" t="s">
        <v>19</v>
      </c>
      <c r="I28" s="101">
        <v>0</v>
      </c>
      <c r="J28" s="101">
        <v>40253991</v>
      </c>
      <c r="K28" s="101">
        <v>40253991</v>
      </c>
      <c r="L28" s="101">
        <v>40253991</v>
      </c>
      <c r="M28" s="101">
        <v>12.55</v>
      </c>
      <c r="N28" s="101" t="s">
        <v>135</v>
      </c>
      <c r="O28" s="101" t="s">
        <v>187</v>
      </c>
      <c r="P28" s="101">
        <v>16</v>
      </c>
      <c r="Q28" s="101">
        <v>11.25</v>
      </c>
      <c r="R28" s="101" t="s">
        <v>142</v>
      </c>
      <c r="S28" s="101" t="s">
        <v>326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</row>
    <row r="29" spans="1:28" x14ac:dyDescent="0.25">
      <c r="A29" s="10">
        <v>44880</v>
      </c>
      <c r="B29" s="101" t="s">
        <v>48</v>
      </c>
      <c r="C29" s="101" t="s">
        <v>124</v>
      </c>
      <c r="D29" s="101" t="s">
        <v>343</v>
      </c>
      <c r="E29" s="101" t="s">
        <v>21</v>
      </c>
      <c r="F29" s="101" t="s">
        <v>17</v>
      </c>
      <c r="G29" s="101" t="s">
        <v>18</v>
      </c>
      <c r="H29" s="101" t="s">
        <v>19</v>
      </c>
      <c r="I29" s="101">
        <v>0</v>
      </c>
      <c r="J29" s="101">
        <v>38063815</v>
      </c>
      <c r="K29" s="101">
        <v>38063815</v>
      </c>
      <c r="L29" s="101">
        <v>38063815</v>
      </c>
      <c r="M29" s="101">
        <v>12.39</v>
      </c>
      <c r="N29" s="101" t="s">
        <v>408</v>
      </c>
      <c r="O29" s="101" t="s">
        <v>172</v>
      </c>
      <c r="P29" s="101">
        <v>4</v>
      </c>
      <c r="Q29" s="101">
        <v>0.9</v>
      </c>
      <c r="R29" s="101" t="s">
        <v>141</v>
      </c>
      <c r="S29" s="101" t="s">
        <v>318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</row>
    <row r="30" spans="1:28" x14ac:dyDescent="0.25">
      <c r="A30" s="10">
        <v>44880</v>
      </c>
      <c r="B30" s="101" t="s">
        <v>49</v>
      </c>
      <c r="C30" s="101" t="s">
        <v>124</v>
      </c>
      <c r="D30" s="101" t="s">
        <v>366</v>
      </c>
      <c r="E30" s="101" t="s">
        <v>35</v>
      </c>
      <c r="F30" s="101" t="s">
        <v>425</v>
      </c>
      <c r="G30" s="101" t="s">
        <v>18</v>
      </c>
      <c r="H30" s="101" t="s">
        <v>19</v>
      </c>
      <c r="I30" s="101">
        <v>0</v>
      </c>
      <c r="J30" s="101">
        <v>35775919</v>
      </c>
      <c r="K30" s="101">
        <v>35775919</v>
      </c>
      <c r="L30" s="101">
        <v>0</v>
      </c>
      <c r="M30" s="101">
        <v>15.71</v>
      </c>
      <c r="N30" s="101" t="s">
        <v>135</v>
      </c>
      <c r="O30" s="101" t="s">
        <v>176</v>
      </c>
      <c r="P30" s="101">
        <v>8</v>
      </c>
      <c r="Q30" s="101">
        <v>10.18</v>
      </c>
      <c r="R30" s="101" t="s">
        <v>142</v>
      </c>
      <c r="S30" s="101" t="s">
        <v>370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</row>
    <row r="31" spans="1:28" x14ac:dyDescent="0.25">
      <c r="A31" s="10">
        <v>44880</v>
      </c>
      <c r="B31" s="101" t="s">
        <v>50</v>
      </c>
      <c r="C31" s="101" t="s">
        <v>124</v>
      </c>
      <c r="D31" s="101" t="s">
        <v>59</v>
      </c>
      <c r="E31" s="101" t="s">
        <v>21</v>
      </c>
      <c r="F31" s="101" t="s">
        <v>22</v>
      </c>
      <c r="G31" s="101" t="s">
        <v>24</v>
      </c>
      <c r="H31" s="101" t="s">
        <v>19</v>
      </c>
      <c r="I31" s="101">
        <v>2293</v>
      </c>
      <c r="J31" s="101">
        <v>38922448</v>
      </c>
      <c r="K31" s="101">
        <v>38924741</v>
      </c>
      <c r="L31" s="101">
        <v>38924741</v>
      </c>
      <c r="M31" s="101">
        <v>12.6</v>
      </c>
      <c r="N31" s="101" t="s">
        <v>408</v>
      </c>
      <c r="O31" s="101" t="s">
        <v>172</v>
      </c>
      <c r="P31" s="101">
        <v>4</v>
      </c>
      <c r="Q31" s="101">
        <v>47.25</v>
      </c>
      <c r="R31" s="101" t="s">
        <v>141</v>
      </c>
      <c r="S31" s="101" t="s">
        <v>318</v>
      </c>
      <c r="T31" s="101">
        <v>9172</v>
      </c>
      <c r="U31" s="101">
        <v>1.0031874999999999</v>
      </c>
      <c r="V31" s="101">
        <v>955.42293419999999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</row>
    <row r="32" spans="1:28" x14ac:dyDescent="0.25">
      <c r="A32" s="10">
        <v>44880</v>
      </c>
      <c r="B32" s="101" t="s">
        <v>125</v>
      </c>
      <c r="C32" s="101" t="s">
        <v>124</v>
      </c>
      <c r="D32" s="101" t="s">
        <v>394</v>
      </c>
      <c r="E32" s="101" t="s">
        <v>35</v>
      </c>
      <c r="F32" s="101" t="s">
        <v>339</v>
      </c>
      <c r="G32" s="101" t="s">
        <v>18</v>
      </c>
      <c r="H32" s="101" t="s">
        <v>51</v>
      </c>
      <c r="I32" s="101">
        <v>0</v>
      </c>
      <c r="J32" s="101">
        <v>53394</v>
      </c>
      <c r="K32" s="101">
        <v>53394</v>
      </c>
      <c r="L32" s="101">
        <v>0</v>
      </c>
      <c r="M32" s="101">
        <v>23.57</v>
      </c>
      <c r="N32" s="101" t="s">
        <v>135</v>
      </c>
      <c r="O32" s="101" t="s">
        <v>395</v>
      </c>
      <c r="P32" s="101">
        <v>0</v>
      </c>
      <c r="Q32" s="101">
        <v>19.66</v>
      </c>
      <c r="R32" s="101" t="s">
        <v>142</v>
      </c>
      <c r="S32" s="101" t="s">
        <v>399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</row>
    <row r="33" spans="1:28" x14ac:dyDescent="0.25">
      <c r="A33" s="10">
        <v>44880</v>
      </c>
      <c r="B33" s="101" t="s">
        <v>52</v>
      </c>
      <c r="C33" s="101" t="s">
        <v>124</v>
      </c>
      <c r="D33" s="101" t="s">
        <v>53</v>
      </c>
      <c r="E33" s="101" t="s">
        <v>21</v>
      </c>
      <c r="F33" s="101" t="s">
        <v>22</v>
      </c>
      <c r="G33" s="101" t="s">
        <v>24</v>
      </c>
      <c r="H33" s="101" t="s">
        <v>19</v>
      </c>
      <c r="I33" s="101">
        <v>2240</v>
      </c>
      <c r="J33" s="101">
        <v>41592262</v>
      </c>
      <c r="K33" s="101">
        <v>41594502</v>
      </c>
      <c r="L33" s="101">
        <v>41594502</v>
      </c>
      <c r="M33" s="101">
        <v>12.89</v>
      </c>
      <c r="N33" s="101" t="s">
        <v>408</v>
      </c>
      <c r="O33" s="101" t="s">
        <v>172</v>
      </c>
      <c r="P33" s="101">
        <v>4</v>
      </c>
      <c r="Q33" s="101">
        <v>47.25</v>
      </c>
      <c r="R33" s="101" t="s">
        <v>141</v>
      </c>
      <c r="S33" s="101" t="s">
        <v>318</v>
      </c>
      <c r="T33" s="101">
        <v>8960</v>
      </c>
      <c r="U33" s="101">
        <v>1.0025555555555556</v>
      </c>
      <c r="V33" s="101">
        <v>933.33945600000004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</row>
    <row r="34" spans="1:28" x14ac:dyDescent="0.25">
      <c r="A34" s="10">
        <v>44880</v>
      </c>
      <c r="B34" s="101" t="s">
        <v>54</v>
      </c>
      <c r="C34" s="101" t="s">
        <v>124</v>
      </c>
      <c r="D34" s="101" t="s">
        <v>135</v>
      </c>
      <c r="E34" s="101" t="s">
        <v>135</v>
      </c>
      <c r="F34" s="101" t="s">
        <v>135</v>
      </c>
      <c r="G34" s="101" t="s">
        <v>18</v>
      </c>
      <c r="H34" s="101"/>
      <c r="I34" s="101">
        <v>0</v>
      </c>
      <c r="J34" s="101">
        <v>40393297</v>
      </c>
      <c r="K34" s="101">
        <v>40393297</v>
      </c>
      <c r="L34" s="101">
        <v>0</v>
      </c>
      <c r="M34" s="101">
        <v>0</v>
      </c>
      <c r="N34" s="101" t="s">
        <v>135</v>
      </c>
      <c r="O34" s="101" t="s">
        <v>135</v>
      </c>
      <c r="P34" s="101">
        <v>0</v>
      </c>
      <c r="Q34" s="101">
        <v>0</v>
      </c>
      <c r="R34" s="101"/>
      <c r="S34" s="101"/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</row>
    <row r="35" spans="1:28" x14ac:dyDescent="0.25">
      <c r="A35" s="10">
        <v>44880</v>
      </c>
      <c r="B35" s="101" t="s">
        <v>55</v>
      </c>
      <c r="C35" s="101" t="s">
        <v>124</v>
      </c>
      <c r="D35" s="101" t="s">
        <v>401</v>
      </c>
      <c r="E35" s="101" t="s">
        <v>450</v>
      </c>
      <c r="F35" s="101" t="s">
        <v>339</v>
      </c>
      <c r="G35" s="101" t="s">
        <v>18</v>
      </c>
      <c r="H35" s="101" t="s">
        <v>19</v>
      </c>
      <c r="I35" s="101">
        <v>0</v>
      </c>
      <c r="J35" s="101">
        <v>33113127</v>
      </c>
      <c r="K35" s="101">
        <v>33113127</v>
      </c>
      <c r="L35" s="101">
        <v>0</v>
      </c>
      <c r="M35" s="101">
        <v>26.09</v>
      </c>
      <c r="N35" s="101" t="s">
        <v>412</v>
      </c>
      <c r="O35" s="101" t="s">
        <v>215</v>
      </c>
      <c r="P35" s="101">
        <v>8</v>
      </c>
      <c r="Q35" s="101">
        <v>11</v>
      </c>
      <c r="R35" s="101" t="s">
        <v>142</v>
      </c>
      <c r="S35" s="101" t="s">
        <v>321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</row>
    <row r="36" spans="1:28" x14ac:dyDescent="0.25">
      <c r="A36" s="10">
        <v>44880</v>
      </c>
      <c r="B36" s="101" t="s">
        <v>126</v>
      </c>
      <c r="C36" s="101" t="s">
        <v>124</v>
      </c>
      <c r="D36" s="101" t="s">
        <v>402</v>
      </c>
      <c r="E36" s="101" t="s">
        <v>35</v>
      </c>
      <c r="F36" s="101" t="s">
        <v>339</v>
      </c>
      <c r="G36" s="101" t="s">
        <v>18</v>
      </c>
      <c r="H36" s="101" t="s">
        <v>51</v>
      </c>
      <c r="I36" s="101">
        <v>0</v>
      </c>
      <c r="J36" s="101">
        <v>24108604</v>
      </c>
      <c r="K36" s="101">
        <v>24109869</v>
      </c>
      <c r="L36" s="101">
        <v>24109869</v>
      </c>
      <c r="M36" s="101">
        <v>21.66</v>
      </c>
      <c r="N36" s="101" t="s">
        <v>135</v>
      </c>
      <c r="O36" s="101" t="s">
        <v>177</v>
      </c>
      <c r="P36" s="101">
        <v>8</v>
      </c>
      <c r="Q36" s="101">
        <v>19.66</v>
      </c>
      <c r="R36" s="101" t="s">
        <v>142</v>
      </c>
      <c r="S36" s="101" t="s">
        <v>323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</row>
    <row r="37" spans="1:28" x14ac:dyDescent="0.25">
      <c r="A37" s="10">
        <v>44880</v>
      </c>
      <c r="B37" s="101" t="s">
        <v>56</v>
      </c>
      <c r="C37" s="101" t="s">
        <v>124</v>
      </c>
      <c r="D37" s="101" t="s">
        <v>438</v>
      </c>
      <c r="E37" s="101" t="s">
        <v>31</v>
      </c>
      <c r="F37" s="101" t="s">
        <v>17</v>
      </c>
      <c r="G37" s="101" t="s">
        <v>18</v>
      </c>
      <c r="H37" s="101" t="s">
        <v>19</v>
      </c>
      <c r="I37" s="101">
        <v>0</v>
      </c>
      <c r="J37" s="101">
        <v>48587668</v>
      </c>
      <c r="K37" s="101">
        <v>48587668</v>
      </c>
      <c r="L37" s="101">
        <v>48587668</v>
      </c>
      <c r="M37" s="101">
        <v>12.79</v>
      </c>
      <c r="N37" s="101" t="s">
        <v>135</v>
      </c>
      <c r="O37" s="101" t="s">
        <v>199</v>
      </c>
      <c r="P37" s="101">
        <v>4</v>
      </c>
      <c r="Q37" s="101">
        <v>54.5</v>
      </c>
      <c r="R37" s="101" t="s">
        <v>141</v>
      </c>
      <c r="S37" s="101" t="s">
        <v>331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</row>
    <row r="38" spans="1:28" x14ac:dyDescent="0.25">
      <c r="A38" s="10">
        <v>44880</v>
      </c>
      <c r="B38" s="101" t="s">
        <v>57</v>
      </c>
      <c r="C38" s="101" t="s">
        <v>124</v>
      </c>
      <c r="D38" s="101" t="s">
        <v>135</v>
      </c>
      <c r="E38" s="101" t="s">
        <v>135</v>
      </c>
      <c r="F38" s="101" t="s">
        <v>135</v>
      </c>
      <c r="G38" s="101" t="s">
        <v>18</v>
      </c>
      <c r="H38" s="101"/>
      <c r="I38" s="101">
        <v>0</v>
      </c>
      <c r="J38" s="101">
        <v>255</v>
      </c>
      <c r="K38" s="101">
        <v>255</v>
      </c>
      <c r="L38" s="101">
        <v>0</v>
      </c>
      <c r="M38" s="101">
        <v>0</v>
      </c>
      <c r="N38" s="101" t="s">
        <v>135</v>
      </c>
      <c r="O38" s="101" t="s">
        <v>135</v>
      </c>
      <c r="P38" s="101">
        <v>0</v>
      </c>
      <c r="Q38" s="101">
        <v>0</v>
      </c>
      <c r="R38" s="101"/>
      <c r="S38" s="101"/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</row>
    <row r="39" spans="1:28" x14ac:dyDescent="0.25">
      <c r="A39" s="10">
        <v>44880</v>
      </c>
      <c r="B39" s="101" t="s">
        <v>58</v>
      </c>
      <c r="C39" s="101" t="s">
        <v>124</v>
      </c>
      <c r="D39" s="101" t="s">
        <v>344</v>
      </c>
      <c r="E39" s="101" t="s">
        <v>21</v>
      </c>
      <c r="F39" s="101" t="s">
        <v>22</v>
      </c>
      <c r="G39" s="101" t="s">
        <v>18</v>
      </c>
      <c r="H39" s="101" t="s">
        <v>19</v>
      </c>
      <c r="I39" s="101">
        <v>0</v>
      </c>
      <c r="J39" s="101">
        <v>38735821</v>
      </c>
      <c r="K39" s="101">
        <v>38735821</v>
      </c>
      <c r="L39" s="101">
        <v>38735821</v>
      </c>
      <c r="M39" s="101">
        <v>12.59</v>
      </c>
      <c r="N39" s="101" t="s">
        <v>408</v>
      </c>
      <c r="O39" s="101" t="s">
        <v>172</v>
      </c>
      <c r="P39" s="101">
        <v>4</v>
      </c>
      <c r="Q39" s="101">
        <v>47.25</v>
      </c>
      <c r="R39" s="101" t="s">
        <v>141</v>
      </c>
      <c r="S39" s="101" t="s">
        <v>318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</row>
    <row r="40" spans="1:28" x14ac:dyDescent="0.25">
      <c r="A40" s="10">
        <v>44880</v>
      </c>
      <c r="B40" s="101" t="s">
        <v>60</v>
      </c>
      <c r="C40" s="101" t="s">
        <v>124</v>
      </c>
      <c r="D40" s="101" t="s">
        <v>135</v>
      </c>
      <c r="E40" s="101" t="s">
        <v>135</v>
      </c>
      <c r="F40" s="101" t="s">
        <v>135</v>
      </c>
      <c r="G40" s="101" t="s">
        <v>18</v>
      </c>
      <c r="H40" s="101" t="s">
        <v>51</v>
      </c>
      <c r="I40" s="101">
        <v>0</v>
      </c>
      <c r="J40" s="101">
        <v>34880892</v>
      </c>
      <c r="K40" s="101">
        <v>34880892</v>
      </c>
      <c r="L40" s="101">
        <v>0</v>
      </c>
      <c r="M40" s="101">
        <v>17.23</v>
      </c>
      <c r="N40" s="101" t="s">
        <v>135</v>
      </c>
      <c r="O40" s="101" t="s">
        <v>135</v>
      </c>
      <c r="P40" s="101">
        <v>0</v>
      </c>
      <c r="Q40" s="101">
        <v>43.5</v>
      </c>
      <c r="R40" s="101"/>
      <c r="S40" s="101"/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</row>
    <row r="41" spans="1:28" x14ac:dyDescent="0.25">
      <c r="A41" s="10">
        <v>44880</v>
      </c>
      <c r="B41" s="101" t="s">
        <v>61</v>
      </c>
      <c r="C41" s="101" t="s">
        <v>124</v>
      </c>
      <c r="D41" s="101" t="s">
        <v>417</v>
      </c>
      <c r="E41" s="101" t="s">
        <v>21</v>
      </c>
      <c r="F41" s="101" t="s">
        <v>22</v>
      </c>
      <c r="G41" s="101" t="s">
        <v>18</v>
      </c>
      <c r="H41" s="101" t="s">
        <v>19</v>
      </c>
      <c r="I41" s="101">
        <v>0</v>
      </c>
      <c r="J41" s="101">
        <v>42049001</v>
      </c>
      <c r="K41" s="101">
        <v>42049001</v>
      </c>
      <c r="L41" s="101">
        <v>42049001</v>
      </c>
      <c r="M41" s="101">
        <v>13</v>
      </c>
      <c r="N41" s="101" t="s">
        <v>135</v>
      </c>
      <c r="O41" s="101" t="s">
        <v>172</v>
      </c>
      <c r="P41" s="101">
        <v>4</v>
      </c>
      <c r="Q41" s="101">
        <v>42.5</v>
      </c>
      <c r="R41" s="101" t="s">
        <v>141</v>
      </c>
      <c r="S41" s="101" t="s">
        <v>318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</row>
    <row r="42" spans="1:28" x14ac:dyDescent="0.25">
      <c r="A42" s="10">
        <v>44880</v>
      </c>
      <c r="B42" s="101" t="s">
        <v>62</v>
      </c>
      <c r="C42" s="101" t="s">
        <v>124</v>
      </c>
      <c r="D42" s="101" t="s">
        <v>135</v>
      </c>
      <c r="E42" s="101" t="s">
        <v>135</v>
      </c>
      <c r="F42" s="101" t="s">
        <v>135</v>
      </c>
      <c r="G42" s="101" t="s">
        <v>18</v>
      </c>
      <c r="H42" s="101"/>
      <c r="I42" s="101">
        <v>0</v>
      </c>
      <c r="J42" s="101">
        <v>37393887</v>
      </c>
      <c r="K42" s="101">
        <v>37393887</v>
      </c>
      <c r="L42" s="101">
        <v>0</v>
      </c>
      <c r="M42" s="101">
        <v>38.08</v>
      </c>
      <c r="N42" s="101" t="s">
        <v>135</v>
      </c>
      <c r="O42" s="101" t="s">
        <v>135</v>
      </c>
      <c r="P42" s="101">
        <v>0</v>
      </c>
      <c r="Q42" s="101">
        <v>0</v>
      </c>
      <c r="R42" s="101"/>
      <c r="S42" s="101"/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</row>
    <row r="43" spans="1:28" x14ac:dyDescent="0.25">
      <c r="A43" s="10">
        <v>44880</v>
      </c>
      <c r="B43" s="101" t="s">
        <v>63</v>
      </c>
      <c r="C43" s="101" t="s">
        <v>124</v>
      </c>
      <c r="D43" s="101" t="s">
        <v>16</v>
      </c>
      <c r="E43" s="101" t="s">
        <v>227</v>
      </c>
      <c r="F43" s="101" t="s">
        <v>67</v>
      </c>
      <c r="G43" s="101" t="s">
        <v>18</v>
      </c>
      <c r="H43" s="101" t="s">
        <v>19</v>
      </c>
      <c r="I43" s="101">
        <v>2138</v>
      </c>
      <c r="J43" s="101">
        <v>39709030</v>
      </c>
      <c r="K43" s="101">
        <v>39711168</v>
      </c>
      <c r="L43" s="101">
        <v>39711168</v>
      </c>
      <c r="M43" s="101">
        <v>13.2</v>
      </c>
      <c r="N43" s="101" t="s">
        <v>456</v>
      </c>
      <c r="O43" s="101" t="s">
        <v>420</v>
      </c>
      <c r="P43" s="101">
        <v>4</v>
      </c>
      <c r="Q43" s="101">
        <v>44.5</v>
      </c>
      <c r="R43" s="101" t="s">
        <v>141</v>
      </c>
      <c r="S43" s="101" t="s">
        <v>421</v>
      </c>
      <c r="T43" s="101">
        <v>8552</v>
      </c>
      <c r="U43" s="101">
        <v>0.97991666666666666</v>
      </c>
      <c r="V43" s="101">
        <v>838.99139439999999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</row>
    <row r="44" spans="1:28" x14ac:dyDescent="0.25">
      <c r="A44" s="10">
        <v>44880</v>
      </c>
      <c r="B44" s="101" t="s">
        <v>65</v>
      </c>
      <c r="C44" s="101" t="s">
        <v>124</v>
      </c>
      <c r="D44" s="101" t="s">
        <v>337</v>
      </c>
      <c r="E44" s="101" t="s">
        <v>42</v>
      </c>
      <c r="F44" s="101" t="s">
        <v>383</v>
      </c>
      <c r="G44" s="101" t="s">
        <v>18</v>
      </c>
      <c r="H44" s="101" t="s">
        <v>51</v>
      </c>
      <c r="I44" s="101">
        <v>0</v>
      </c>
      <c r="J44" s="101">
        <v>30467791</v>
      </c>
      <c r="K44" s="101">
        <v>30467791</v>
      </c>
      <c r="L44" s="101">
        <v>30467791</v>
      </c>
      <c r="M44" s="101">
        <v>14.8</v>
      </c>
      <c r="N44" s="101" t="s">
        <v>135</v>
      </c>
      <c r="O44" s="101" t="s">
        <v>195</v>
      </c>
      <c r="P44" s="101">
        <v>4</v>
      </c>
      <c r="Q44" s="101">
        <v>32</v>
      </c>
      <c r="R44" s="101" t="s">
        <v>141</v>
      </c>
      <c r="S44" s="101" t="s">
        <v>329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</row>
    <row r="45" spans="1:28" x14ac:dyDescent="0.25">
      <c r="A45" s="10">
        <v>44880</v>
      </c>
      <c r="B45" s="101" t="s">
        <v>66</v>
      </c>
      <c r="C45" s="101" t="s">
        <v>124</v>
      </c>
      <c r="D45" s="101" t="s">
        <v>440</v>
      </c>
      <c r="E45" s="101" t="s">
        <v>227</v>
      </c>
      <c r="F45" s="101" t="s">
        <v>67</v>
      </c>
      <c r="G45" s="101" t="s">
        <v>24</v>
      </c>
      <c r="H45" s="101" t="s">
        <v>19</v>
      </c>
      <c r="I45" s="101">
        <v>2306</v>
      </c>
      <c r="J45" s="101">
        <v>1150988570</v>
      </c>
      <c r="K45" s="101">
        <v>1150990876</v>
      </c>
      <c r="L45" s="101">
        <v>1150990876</v>
      </c>
      <c r="M45" s="101">
        <v>12.29</v>
      </c>
      <c r="N45" s="101" t="s">
        <v>135</v>
      </c>
      <c r="O45" s="101" t="s">
        <v>178</v>
      </c>
      <c r="P45" s="101">
        <v>4</v>
      </c>
      <c r="Q45" s="101">
        <v>44.5</v>
      </c>
      <c r="R45" s="101" t="s">
        <v>141</v>
      </c>
      <c r="S45" s="101" t="s">
        <v>441</v>
      </c>
      <c r="T45" s="101">
        <v>9224</v>
      </c>
      <c r="U45" s="101">
        <v>0.98405347222222217</v>
      </c>
      <c r="V45" s="101">
        <v>904.91775280000002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</row>
    <row r="46" spans="1:28" x14ac:dyDescent="0.25">
      <c r="A46" s="10">
        <v>44880</v>
      </c>
      <c r="B46" s="101" t="s">
        <v>68</v>
      </c>
      <c r="C46" s="101" t="s">
        <v>124</v>
      </c>
      <c r="D46" s="101" t="s">
        <v>135</v>
      </c>
      <c r="E46" s="101" t="s">
        <v>135</v>
      </c>
      <c r="F46" s="101" t="s">
        <v>135</v>
      </c>
      <c r="G46" s="101" t="s">
        <v>18</v>
      </c>
      <c r="H46" s="101"/>
      <c r="I46" s="101">
        <v>0</v>
      </c>
      <c r="J46" s="101">
        <v>13</v>
      </c>
      <c r="K46" s="101">
        <v>13</v>
      </c>
      <c r="L46" s="101">
        <v>0</v>
      </c>
      <c r="M46" s="101">
        <v>0</v>
      </c>
      <c r="N46" s="101" t="s">
        <v>135</v>
      </c>
      <c r="O46" s="101" t="s">
        <v>135</v>
      </c>
      <c r="P46" s="101">
        <v>0</v>
      </c>
      <c r="Q46" s="101">
        <v>0</v>
      </c>
      <c r="R46" s="101"/>
      <c r="S46" s="101"/>
      <c r="T46" s="101">
        <v>0</v>
      </c>
      <c r="U46" s="101">
        <v>0</v>
      </c>
      <c r="V46" s="101">
        <v>0</v>
      </c>
      <c r="W46" s="101">
        <v>0</v>
      </c>
      <c r="X46" s="101">
        <v>0</v>
      </c>
      <c r="Y46" s="101">
        <v>0</v>
      </c>
      <c r="Z46" s="101">
        <v>0</v>
      </c>
      <c r="AA46" s="101">
        <v>0</v>
      </c>
      <c r="AB46" s="101">
        <v>0</v>
      </c>
    </row>
    <row r="47" spans="1:28" x14ac:dyDescent="0.25">
      <c r="A47" s="10">
        <v>44880</v>
      </c>
      <c r="B47" s="101" t="s">
        <v>69</v>
      </c>
      <c r="C47" s="101" t="s">
        <v>124</v>
      </c>
      <c r="D47" s="101" t="s">
        <v>437</v>
      </c>
      <c r="E47" s="101" t="s">
        <v>64</v>
      </c>
      <c r="F47" s="101" t="s">
        <v>67</v>
      </c>
      <c r="G47" s="101" t="s">
        <v>24</v>
      </c>
      <c r="H47" s="101" t="s">
        <v>19</v>
      </c>
      <c r="I47" s="101">
        <v>2205</v>
      </c>
      <c r="J47" s="101">
        <v>23295227</v>
      </c>
      <c r="K47" s="101">
        <v>23297432</v>
      </c>
      <c r="L47" s="101">
        <v>23297432</v>
      </c>
      <c r="M47" s="101">
        <v>12.8</v>
      </c>
      <c r="N47" s="101" t="s">
        <v>135</v>
      </c>
      <c r="O47" s="101" t="s">
        <v>193</v>
      </c>
      <c r="P47" s="101">
        <v>4</v>
      </c>
      <c r="Q47" s="101">
        <v>32.25</v>
      </c>
      <c r="R47" s="101" t="s">
        <v>141</v>
      </c>
      <c r="S47" s="101" t="s">
        <v>328</v>
      </c>
      <c r="T47" s="101">
        <v>8820</v>
      </c>
      <c r="U47" s="101">
        <v>0.98</v>
      </c>
      <c r="V47" s="101">
        <v>627.087447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</row>
    <row r="48" spans="1:28" x14ac:dyDescent="0.25">
      <c r="A48" s="10">
        <v>44880</v>
      </c>
      <c r="B48" s="101" t="s">
        <v>70</v>
      </c>
      <c r="C48" s="101" t="s">
        <v>124</v>
      </c>
      <c r="D48" s="101" t="s">
        <v>135</v>
      </c>
      <c r="E48" s="101" t="s">
        <v>135</v>
      </c>
      <c r="F48" s="101" t="s">
        <v>135</v>
      </c>
      <c r="G48" s="101" t="s">
        <v>18</v>
      </c>
      <c r="H48" s="101" t="s">
        <v>51</v>
      </c>
      <c r="I48" s="101">
        <v>0</v>
      </c>
      <c r="J48" s="101">
        <v>22978211</v>
      </c>
      <c r="K48" s="101">
        <v>22978211</v>
      </c>
      <c r="L48" s="101">
        <v>0</v>
      </c>
      <c r="M48" s="101">
        <v>22978211</v>
      </c>
      <c r="N48" s="101" t="s">
        <v>135</v>
      </c>
      <c r="O48" s="101" t="s">
        <v>135</v>
      </c>
      <c r="P48" s="101">
        <v>0</v>
      </c>
      <c r="Q48" s="101">
        <v>0</v>
      </c>
      <c r="R48" s="101"/>
      <c r="S48" s="101"/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0</v>
      </c>
      <c r="AB48" s="101">
        <v>0</v>
      </c>
    </row>
    <row r="49" spans="1:28" x14ac:dyDescent="0.25">
      <c r="A49" s="10">
        <v>44880</v>
      </c>
      <c r="B49" s="101" t="s">
        <v>71</v>
      </c>
      <c r="C49" s="101" t="s">
        <v>124</v>
      </c>
      <c r="D49" s="101" t="s">
        <v>452</v>
      </c>
      <c r="E49" s="101" t="s">
        <v>21</v>
      </c>
      <c r="F49" s="101" t="s">
        <v>67</v>
      </c>
      <c r="G49" s="101" t="s">
        <v>18</v>
      </c>
      <c r="H49" s="101" t="s">
        <v>19</v>
      </c>
      <c r="I49" s="101">
        <v>0</v>
      </c>
      <c r="J49" s="101">
        <v>40433728</v>
      </c>
      <c r="K49" s="101">
        <v>40433728</v>
      </c>
      <c r="L49" s="101">
        <v>40433728</v>
      </c>
      <c r="M49" s="101">
        <v>15.49</v>
      </c>
      <c r="N49" s="101" t="s">
        <v>135</v>
      </c>
      <c r="O49" s="101" t="s">
        <v>273</v>
      </c>
      <c r="P49" s="101">
        <v>4</v>
      </c>
      <c r="Q49" s="101">
        <v>42.25</v>
      </c>
      <c r="R49" s="101" t="s">
        <v>141</v>
      </c>
      <c r="S49" s="101" t="s">
        <v>453</v>
      </c>
      <c r="T49" s="101">
        <v>0</v>
      </c>
      <c r="U49" s="101">
        <v>0</v>
      </c>
      <c r="V49" s="101">
        <v>0</v>
      </c>
      <c r="W49" s="101">
        <v>0</v>
      </c>
      <c r="X49" s="101">
        <v>0</v>
      </c>
      <c r="Y49" s="101">
        <v>0</v>
      </c>
      <c r="Z49" s="101">
        <v>0</v>
      </c>
      <c r="AA49" s="101">
        <v>0</v>
      </c>
      <c r="AB49" s="101">
        <v>0</v>
      </c>
    </row>
    <row r="50" spans="1:28" x14ac:dyDescent="0.25">
      <c r="A50" s="10">
        <v>44880</v>
      </c>
      <c r="B50" s="101" t="s">
        <v>72</v>
      </c>
      <c r="C50" s="101" t="s">
        <v>124</v>
      </c>
      <c r="D50" s="101" t="s">
        <v>135</v>
      </c>
      <c r="E50" s="101" t="s">
        <v>135</v>
      </c>
      <c r="F50" s="101" t="s">
        <v>135</v>
      </c>
      <c r="G50" s="101" t="s">
        <v>18</v>
      </c>
      <c r="H50" s="101"/>
      <c r="I50" s="101">
        <v>0</v>
      </c>
      <c r="J50" s="101">
        <v>41080666</v>
      </c>
      <c r="K50" s="101">
        <v>41080666</v>
      </c>
      <c r="L50" s="101">
        <v>0</v>
      </c>
      <c r="M50" s="101">
        <v>41.13</v>
      </c>
      <c r="N50" s="101" t="s">
        <v>135</v>
      </c>
      <c r="O50" s="101" t="s">
        <v>135</v>
      </c>
      <c r="P50" s="101">
        <v>0</v>
      </c>
      <c r="Q50" s="101">
        <v>0</v>
      </c>
      <c r="R50" s="101"/>
      <c r="S50" s="101"/>
      <c r="T50" s="101">
        <v>0</v>
      </c>
      <c r="U50" s="101">
        <v>0</v>
      </c>
      <c r="V50" s="101">
        <v>0</v>
      </c>
      <c r="W50" s="101">
        <v>0</v>
      </c>
      <c r="X50" s="101">
        <v>0</v>
      </c>
      <c r="Y50" s="101">
        <v>0</v>
      </c>
      <c r="Z50" s="101">
        <v>0</v>
      </c>
      <c r="AA50" s="101">
        <v>0</v>
      </c>
      <c r="AB50" s="101">
        <v>0</v>
      </c>
    </row>
    <row r="51" spans="1:28" x14ac:dyDescent="0.25">
      <c r="A51" s="10">
        <v>44880</v>
      </c>
      <c r="B51" s="101" t="s">
        <v>73</v>
      </c>
      <c r="C51" s="101" t="s">
        <v>124</v>
      </c>
      <c r="D51" s="101" t="s">
        <v>74</v>
      </c>
      <c r="E51" s="101" t="s">
        <v>35</v>
      </c>
      <c r="F51" s="101" t="s">
        <v>79</v>
      </c>
      <c r="G51" s="101" t="s">
        <v>18</v>
      </c>
      <c r="H51" s="101" t="s">
        <v>19</v>
      </c>
      <c r="I51" s="101">
        <v>0</v>
      </c>
      <c r="J51" s="101">
        <v>2208317</v>
      </c>
      <c r="K51" s="101">
        <v>2208317</v>
      </c>
      <c r="L51" s="101">
        <v>2208317</v>
      </c>
      <c r="M51" s="101">
        <v>13.99</v>
      </c>
      <c r="N51" s="101" t="s">
        <v>135</v>
      </c>
      <c r="O51" s="101" t="s">
        <v>198</v>
      </c>
      <c r="P51" s="101">
        <v>4</v>
      </c>
      <c r="Q51" s="101">
        <v>43.5</v>
      </c>
      <c r="R51" s="101" t="s">
        <v>141</v>
      </c>
      <c r="S51" s="101" t="s">
        <v>330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</row>
    <row r="52" spans="1:28" x14ac:dyDescent="0.25">
      <c r="A52" s="10">
        <v>44880</v>
      </c>
      <c r="B52" s="101" t="s">
        <v>75</v>
      </c>
      <c r="C52" s="101" t="s">
        <v>124</v>
      </c>
      <c r="D52" s="101" t="s">
        <v>164</v>
      </c>
      <c r="E52" s="101" t="s">
        <v>42</v>
      </c>
      <c r="F52" s="101" t="s">
        <v>363</v>
      </c>
      <c r="G52" s="101" t="s">
        <v>18</v>
      </c>
      <c r="H52" s="101" t="s">
        <v>51</v>
      </c>
      <c r="I52" s="101">
        <v>0</v>
      </c>
      <c r="J52" s="101">
        <v>19774236</v>
      </c>
      <c r="K52" s="101">
        <v>19774236</v>
      </c>
      <c r="L52" s="101">
        <v>19774236</v>
      </c>
      <c r="M52" s="101">
        <v>12.29</v>
      </c>
      <c r="N52" s="101" t="s">
        <v>135</v>
      </c>
      <c r="O52" s="101" t="s">
        <v>198</v>
      </c>
      <c r="P52" s="101">
        <v>4</v>
      </c>
      <c r="Q52" s="101">
        <v>43.5</v>
      </c>
      <c r="R52" s="101" t="s">
        <v>141</v>
      </c>
      <c r="S52" s="101" t="s">
        <v>330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</row>
    <row r="53" spans="1:28" x14ac:dyDescent="0.25">
      <c r="A53" s="10">
        <v>44880</v>
      </c>
      <c r="B53" s="101" t="s">
        <v>76</v>
      </c>
      <c r="C53" s="101" t="s">
        <v>124</v>
      </c>
      <c r="D53" s="101" t="s">
        <v>432</v>
      </c>
      <c r="E53" s="101" t="s">
        <v>35</v>
      </c>
      <c r="F53" s="101" t="s">
        <v>339</v>
      </c>
      <c r="G53" s="101" t="s">
        <v>18</v>
      </c>
      <c r="H53" s="101" t="s">
        <v>19</v>
      </c>
      <c r="I53" s="101">
        <v>0</v>
      </c>
      <c r="J53" s="101">
        <v>544894350</v>
      </c>
      <c r="K53" s="101">
        <v>544894350</v>
      </c>
      <c r="L53" s="101">
        <v>544894350</v>
      </c>
      <c r="M53" s="101">
        <v>18.809999999999999</v>
      </c>
      <c r="N53" s="101" t="s">
        <v>135</v>
      </c>
      <c r="O53" s="101" t="s">
        <v>215</v>
      </c>
      <c r="P53" s="101">
        <v>8</v>
      </c>
      <c r="Q53" s="101">
        <v>43.5</v>
      </c>
      <c r="R53" s="101" t="s">
        <v>142</v>
      </c>
      <c r="S53" s="101" t="s">
        <v>321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</row>
    <row r="54" spans="1:28" x14ac:dyDescent="0.25">
      <c r="A54" s="10">
        <v>44880</v>
      </c>
      <c r="B54" s="101" t="s">
        <v>77</v>
      </c>
      <c r="C54" s="101" t="s">
        <v>124</v>
      </c>
      <c r="D54" s="101" t="s">
        <v>135</v>
      </c>
      <c r="E54" s="101" t="s">
        <v>135</v>
      </c>
      <c r="F54" s="101" t="s">
        <v>135</v>
      </c>
      <c r="G54" s="101" t="s">
        <v>18</v>
      </c>
      <c r="H54" s="101"/>
      <c r="I54" s="101">
        <v>0</v>
      </c>
      <c r="J54" s="101">
        <v>44104056</v>
      </c>
      <c r="K54" s="101">
        <v>44104056</v>
      </c>
      <c r="L54" s="101">
        <v>0</v>
      </c>
      <c r="M54" s="101">
        <v>12.8</v>
      </c>
      <c r="N54" s="101" t="s">
        <v>135</v>
      </c>
      <c r="O54" s="101" t="s">
        <v>135</v>
      </c>
      <c r="P54" s="101">
        <v>0</v>
      </c>
      <c r="Q54" s="101">
        <v>0</v>
      </c>
      <c r="R54" s="101"/>
      <c r="S54" s="101"/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</row>
    <row r="55" spans="1:28" x14ac:dyDescent="0.25">
      <c r="A55" s="10">
        <v>44880</v>
      </c>
      <c r="B55" s="101" t="s">
        <v>78</v>
      </c>
      <c r="C55" s="101" t="s">
        <v>124</v>
      </c>
      <c r="D55" s="101" t="s">
        <v>428</v>
      </c>
      <c r="E55" s="101" t="s">
        <v>31</v>
      </c>
      <c r="F55" s="101" t="s">
        <v>378</v>
      </c>
      <c r="G55" s="101" t="s">
        <v>18</v>
      </c>
      <c r="H55" s="101" t="s">
        <v>19</v>
      </c>
      <c r="I55" s="101">
        <v>0</v>
      </c>
      <c r="J55" s="101">
        <v>1026032292</v>
      </c>
      <c r="K55" s="101">
        <v>1026032292</v>
      </c>
      <c r="L55" s="101">
        <v>0</v>
      </c>
      <c r="M55" s="101">
        <v>12.39</v>
      </c>
      <c r="N55" s="101" t="s">
        <v>135</v>
      </c>
      <c r="O55" s="101" t="s">
        <v>199</v>
      </c>
      <c r="P55" s="101">
        <v>4</v>
      </c>
      <c r="Q55" s="101">
        <v>47</v>
      </c>
      <c r="R55" s="101" t="s">
        <v>141</v>
      </c>
      <c r="S55" s="101" t="s">
        <v>331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</row>
    <row r="56" spans="1:28" x14ac:dyDescent="0.25">
      <c r="A56" s="10">
        <v>44880</v>
      </c>
      <c r="B56" s="101" t="s">
        <v>80</v>
      </c>
      <c r="C56" s="101" t="s">
        <v>124</v>
      </c>
      <c r="D56" s="101" t="s">
        <v>159</v>
      </c>
      <c r="E56" s="101" t="s">
        <v>42</v>
      </c>
      <c r="F56" s="101" t="s">
        <v>338</v>
      </c>
      <c r="G56" s="101" t="s">
        <v>24</v>
      </c>
      <c r="H56" s="101" t="s">
        <v>51</v>
      </c>
      <c r="I56" s="101">
        <v>2258</v>
      </c>
      <c r="J56" s="101">
        <v>29671579</v>
      </c>
      <c r="K56" s="101">
        <v>29671579</v>
      </c>
      <c r="L56" s="101">
        <v>29671579</v>
      </c>
      <c r="M56" s="101">
        <v>12.6</v>
      </c>
      <c r="N56" s="101" t="s">
        <v>135</v>
      </c>
      <c r="O56" s="101" t="s">
        <v>198</v>
      </c>
      <c r="P56" s="101">
        <v>4</v>
      </c>
      <c r="Q56" s="101">
        <v>43.5</v>
      </c>
      <c r="R56" s="101" t="s">
        <v>141</v>
      </c>
      <c r="S56" s="101" t="s">
        <v>330</v>
      </c>
      <c r="T56" s="101">
        <v>9032</v>
      </c>
      <c r="U56" s="101">
        <v>0.98787499999999995</v>
      </c>
      <c r="V56" s="101">
        <v>866.16970319999996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</row>
    <row r="57" spans="1:28" x14ac:dyDescent="0.25">
      <c r="A57" s="10">
        <v>44880</v>
      </c>
      <c r="B57" s="101" t="s">
        <v>81</v>
      </c>
      <c r="C57" s="101" t="s">
        <v>124</v>
      </c>
      <c r="D57" s="101" t="s">
        <v>406</v>
      </c>
      <c r="E57" s="101" t="s">
        <v>64</v>
      </c>
      <c r="F57" s="101" t="s">
        <v>67</v>
      </c>
      <c r="G57" s="101" t="s">
        <v>18</v>
      </c>
      <c r="H57" s="101" t="s">
        <v>19</v>
      </c>
      <c r="I57" s="101">
        <v>0</v>
      </c>
      <c r="J57" s="101">
        <v>26832040</v>
      </c>
      <c r="K57" s="101">
        <v>26832040</v>
      </c>
      <c r="L57" s="101">
        <v>26832040</v>
      </c>
      <c r="M57" s="101">
        <v>13.1</v>
      </c>
      <c r="N57" s="101" t="s">
        <v>135</v>
      </c>
      <c r="O57" s="101" t="s">
        <v>201</v>
      </c>
      <c r="P57" s="101">
        <v>4</v>
      </c>
      <c r="Q57" s="101">
        <v>49.5</v>
      </c>
      <c r="R57" s="101" t="s">
        <v>141</v>
      </c>
      <c r="S57" s="101" t="s">
        <v>407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</row>
    <row r="58" spans="1:28" x14ac:dyDescent="0.25">
      <c r="A58" s="10">
        <v>44880</v>
      </c>
      <c r="B58" s="101" t="s">
        <v>82</v>
      </c>
      <c r="C58" s="101" t="s">
        <v>124</v>
      </c>
      <c r="D58" s="101" t="s">
        <v>442</v>
      </c>
      <c r="E58" s="101" t="s">
        <v>42</v>
      </c>
      <c r="F58" s="101" t="s">
        <v>384</v>
      </c>
      <c r="G58" s="101" t="s">
        <v>18</v>
      </c>
      <c r="H58" s="101" t="s">
        <v>51</v>
      </c>
      <c r="I58" s="101">
        <v>0</v>
      </c>
      <c r="J58" s="101">
        <v>34091219</v>
      </c>
      <c r="K58" s="101">
        <v>34091219</v>
      </c>
      <c r="L58" s="101">
        <v>34091219</v>
      </c>
      <c r="M58" s="101">
        <v>13.5</v>
      </c>
      <c r="N58" s="101" t="s">
        <v>135</v>
      </c>
      <c r="O58" s="101" t="s">
        <v>195</v>
      </c>
      <c r="P58" s="101">
        <v>4</v>
      </c>
      <c r="Q58" s="101">
        <v>32</v>
      </c>
      <c r="R58" s="101" t="s">
        <v>141</v>
      </c>
      <c r="S58" s="101" t="s">
        <v>329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</row>
    <row r="59" spans="1:28" x14ac:dyDescent="0.25">
      <c r="A59" s="10">
        <v>44880</v>
      </c>
      <c r="B59" s="101" t="s">
        <v>83</v>
      </c>
      <c r="C59" s="101" t="s">
        <v>124</v>
      </c>
      <c r="D59" s="101" t="s">
        <v>380</v>
      </c>
      <c r="E59" s="101" t="s">
        <v>21</v>
      </c>
      <c r="F59" s="101" t="s">
        <v>67</v>
      </c>
      <c r="G59" s="101" t="s">
        <v>18</v>
      </c>
      <c r="H59" s="101" t="s">
        <v>19</v>
      </c>
      <c r="I59" s="101">
        <v>0</v>
      </c>
      <c r="J59" s="101">
        <v>23822806</v>
      </c>
      <c r="K59" s="101">
        <v>23822806</v>
      </c>
      <c r="L59" s="101">
        <v>23822806</v>
      </c>
      <c r="M59" s="101">
        <v>14.8</v>
      </c>
      <c r="N59" s="101" t="s">
        <v>340</v>
      </c>
      <c r="O59" s="101" t="s">
        <v>203</v>
      </c>
      <c r="P59" s="101">
        <v>4</v>
      </c>
      <c r="Q59" s="101">
        <v>64.5</v>
      </c>
      <c r="R59" s="101" t="s">
        <v>141</v>
      </c>
      <c r="S59" s="101" t="s">
        <v>332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</row>
    <row r="60" spans="1:28" x14ac:dyDescent="0.25">
      <c r="A60" s="10">
        <v>44880</v>
      </c>
      <c r="B60" s="101" t="s">
        <v>84</v>
      </c>
      <c r="C60" s="101" t="s">
        <v>124</v>
      </c>
      <c r="D60" s="101" t="s">
        <v>431</v>
      </c>
      <c r="E60" s="101" t="s">
        <v>42</v>
      </c>
      <c r="F60" s="101" t="s">
        <v>363</v>
      </c>
      <c r="G60" s="101" t="s">
        <v>18</v>
      </c>
      <c r="H60" s="101" t="s">
        <v>51</v>
      </c>
      <c r="I60" s="101">
        <v>0</v>
      </c>
      <c r="J60" s="101">
        <v>21633702</v>
      </c>
      <c r="K60" s="101">
        <v>21633702</v>
      </c>
      <c r="L60" s="101">
        <v>21633702</v>
      </c>
      <c r="M60" s="101">
        <v>13.79</v>
      </c>
      <c r="N60" s="101" t="s">
        <v>135</v>
      </c>
      <c r="O60" s="101" t="s">
        <v>198</v>
      </c>
      <c r="P60" s="101">
        <v>4</v>
      </c>
      <c r="Q60" s="101">
        <v>43.5</v>
      </c>
      <c r="R60" s="101" t="s">
        <v>141</v>
      </c>
      <c r="S60" s="101" t="s">
        <v>330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</row>
    <row r="61" spans="1:28" x14ac:dyDescent="0.25">
      <c r="A61" s="10">
        <v>44880</v>
      </c>
      <c r="B61" s="101" t="s">
        <v>85</v>
      </c>
      <c r="C61" s="101" t="s">
        <v>124</v>
      </c>
      <c r="D61" s="101" t="s">
        <v>122</v>
      </c>
      <c r="E61" s="101" t="s">
        <v>227</v>
      </c>
      <c r="F61" s="101" t="s">
        <v>67</v>
      </c>
      <c r="G61" s="101" t="s">
        <v>24</v>
      </c>
      <c r="H61" s="101" t="s">
        <v>19</v>
      </c>
      <c r="I61" s="101">
        <v>2233</v>
      </c>
      <c r="J61" s="101">
        <v>31012093</v>
      </c>
      <c r="K61" s="101">
        <v>31012093</v>
      </c>
      <c r="L61" s="101">
        <v>31012093</v>
      </c>
      <c r="M61" s="101">
        <v>12.59</v>
      </c>
      <c r="N61" s="101" t="s">
        <v>135</v>
      </c>
      <c r="O61" s="101" t="s">
        <v>192</v>
      </c>
      <c r="P61" s="101">
        <v>4</v>
      </c>
      <c r="Q61" s="101">
        <v>32</v>
      </c>
      <c r="R61" s="101" t="s">
        <v>141</v>
      </c>
      <c r="S61" s="101" t="s">
        <v>327</v>
      </c>
      <c r="T61" s="101">
        <v>8932</v>
      </c>
      <c r="U61" s="101">
        <v>0.97616215277777785</v>
      </c>
      <c r="V61" s="101">
        <v>630.12759040000003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</row>
    <row r="62" spans="1:28" x14ac:dyDescent="0.25">
      <c r="A62" s="10">
        <v>44880</v>
      </c>
      <c r="B62" s="101" t="s">
        <v>86</v>
      </c>
      <c r="C62" s="101" t="s">
        <v>124</v>
      </c>
      <c r="D62" s="101" t="s">
        <v>405</v>
      </c>
      <c r="E62" s="101" t="s">
        <v>42</v>
      </c>
      <c r="F62" s="101" t="s">
        <v>384</v>
      </c>
      <c r="G62" s="101" t="s">
        <v>18</v>
      </c>
      <c r="H62" s="101" t="s">
        <v>51</v>
      </c>
      <c r="I62" s="101">
        <v>0</v>
      </c>
      <c r="J62" s="101">
        <v>31134516</v>
      </c>
      <c r="K62" s="101">
        <v>31134516</v>
      </c>
      <c r="L62" s="101">
        <v>31134516</v>
      </c>
      <c r="M62" s="101">
        <v>13.6</v>
      </c>
      <c r="N62" s="101" t="s">
        <v>135</v>
      </c>
      <c r="O62" s="101" t="s">
        <v>195</v>
      </c>
      <c r="P62" s="101">
        <v>4</v>
      </c>
      <c r="Q62" s="101">
        <v>32</v>
      </c>
      <c r="R62" s="101" t="s">
        <v>141</v>
      </c>
      <c r="S62" s="101" t="s">
        <v>329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</row>
    <row r="63" spans="1:28" x14ac:dyDescent="0.25">
      <c r="A63" s="10">
        <v>44880</v>
      </c>
      <c r="B63" s="101" t="s">
        <v>87</v>
      </c>
      <c r="C63" s="101" t="s">
        <v>124</v>
      </c>
      <c r="D63" s="101" t="s">
        <v>400</v>
      </c>
      <c r="E63" s="101" t="s">
        <v>64</v>
      </c>
      <c r="F63" s="101" t="s">
        <v>67</v>
      </c>
      <c r="G63" s="101" t="s">
        <v>18</v>
      </c>
      <c r="H63" s="101" t="s">
        <v>19</v>
      </c>
      <c r="I63" s="101">
        <v>0</v>
      </c>
      <c r="J63" s="101">
        <v>31244330</v>
      </c>
      <c r="K63" s="101">
        <v>31246283</v>
      </c>
      <c r="L63" s="101">
        <v>31246283</v>
      </c>
      <c r="M63" s="101">
        <v>14.89</v>
      </c>
      <c r="N63" s="101" t="s">
        <v>340</v>
      </c>
      <c r="O63" s="101" t="s">
        <v>205</v>
      </c>
      <c r="P63" s="101">
        <v>4</v>
      </c>
      <c r="Q63" s="101">
        <v>79</v>
      </c>
      <c r="R63" s="101" t="s">
        <v>141</v>
      </c>
      <c r="S63" s="101" t="s">
        <v>333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</row>
    <row r="64" spans="1:28" x14ac:dyDescent="0.25">
      <c r="A64" s="10">
        <v>44880</v>
      </c>
      <c r="B64" s="101" t="s">
        <v>88</v>
      </c>
      <c r="C64" s="101" t="s">
        <v>124</v>
      </c>
      <c r="D64" s="101" t="s">
        <v>418</v>
      </c>
      <c r="E64" s="101" t="s">
        <v>42</v>
      </c>
      <c r="F64" s="101" t="s">
        <v>384</v>
      </c>
      <c r="G64" s="101" t="s">
        <v>24</v>
      </c>
      <c r="H64" s="101" t="s">
        <v>51</v>
      </c>
      <c r="I64" s="101">
        <v>1953</v>
      </c>
      <c r="J64" s="101">
        <v>31244330</v>
      </c>
      <c r="K64" s="101">
        <v>31246283</v>
      </c>
      <c r="L64" s="101">
        <v>31246283</v>
      </c>
      <c r="M64" s="101">
        <v>14.9</v>
      </c>
      <c r="N64" s="101" t="s">
        <v>135</v>
      </c>
      <c r="O64" s="101" t="s">
        <v>198</v>
      </c>
      <c r="P64" s="101">
        <v>4</v>
      </c>
      <c r="Q64" s="101">
        <v>43.5</v>
      </c>
      <c r="R64" s="101" t="s">
        <v>141</v>
      </c>
      <c r="S64" s="101" t="s">
        <v>330</v>
      </c>
      <c r="T64" s="101">
        <v>7812</v>
      </c>
      <c r="U64" s="101">
        <v>1.01040625</v>
      </c>
      <c r="V64" s="101">
        <v>749.17158119999999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</row>
    <row r="65" spans="1:28" x14ac:dyDescent="0.25">
      <c r="A65" s="10">
        <v>44880</v>
      </c>
      <c r="B65" s="101" t="s">
        <v>89</v>
      </c>
      <c r="C65" s="101" t="s">
        <v>124</v>
      </c>
      <c r="D65" s="101" t="s">
        <v>342</v>
      </c>
      <c r="E65" s="101" t="s">
        <v>42</v>
      </c>
      <c r="F65" s="101" t="s">
        <v>413</v>
      </c>
      <c r="G65" s="101" t="s">
        <v>18</v>
      </c>
      <c r="H65" s="101" t="s">
        <v>19</v>
      </c>
      <c r="I65" s="101">
        <v>0</v>
      </c>
      <c r="J65" s="101">
        <v>27482312</v>
      </c>
      <c r="K65" s="101">
        <v>27482312</v>
      </c>
      <c r="L65" s="101">
        <v>27482312</v>
      </c>
      <c r="M65" s="101">
        <v>13.49</v>
      </c>
      <c r="N65" s="101" t="s">
        <v>135</v>
      </c>
      <c r="O65" s="101" t="s">
        <v>198</v>
      </c>
      <c r="P65" s="101">
        <v>4</v>
      </c>
      <c r="Q65" s="101">
        <v>43.5</v>
      </c>
      <c r="R65" s="101" t="s">
        <v>141</v>
      </c>
      <c r="S65" s="101" t="s">
        <v>330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</row>
    <row r="66" spans="1:28" x14ac:dyDescent="0.25">
      <c r="A66" s="10">
        <v>44880</v>
      </c>
      <c r="B66" s="101" t="s">
        <v>90</v>
      </c>
      <c r="C66" s="101" t="s">
        <v>124</v>
      </c>
      <c r="D66" s="101" t="s">
        <v>361</v>
      </c>
      <c r="E66" s="101" t="s">
        <v>42</v>
      </c>
      <c r="F66" s="101" t="s">
        <v>363</v>
      </c>
      <c r="G66" s="101" t="s">
        <v>18</v>
      </c>
      <c r="H66" s="101" t="s">
        <v>51</v>
      </c>
      <c r="I66" s="101">
        <v>0</v>
      </c>
      <c r="J66" s="101">
        <v>3583106</v>
      </c>
      <c r="K66" s="101">
        <v>3583106</v>
      </c>
      <c r="L66" s="101">
        <v>3583106</v>
      </c>
      <c r="M66" s="101">
        <v>13.5</v>
      </c>
      <c r="N66" s="101" t="s">
        <v>422</v>
      </c>
      <c r="O66" s="101" t="s">
        <v>198</v>
      </c>
      <c r="P66" s="101">
        <v>4</v>
      </c>
      <c r="Q66" s="101">
        <v>43.5</v>
      </c>
      <c r="R66" s="101" t="s">
        <v>141</v>
      </c>
      <c r="S66" s="101" t="s">
        <v>330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</row>
    <row r="67" spans="1:28" x14ac:dyDescent="0.25">
      <c r="A67" s="10">
        <v>44880</v>
      </c>
      <c r="B67" s="101" t="s">
        <v>91</v>
      </c>
      <c r="C67" s="101" t="s">
        <v>124</v>
      </c>
      <c r="D67" s="101" t="s">
        <v>434</v>
      </c>
      <c r="E67" s="101" t="s">
        <v>42</v>
      </c>
      <c r="F67" s="101" t="s">
        <v>378</v>
      </c>
      <c r="G67" s="101" t="s">
        <v>18</v>
      </c>
      <c r="H67" s="101" t="s">
        <v>19</v>
      </c>
      <c r="I67" s="101">
        <v>0</v>
      </c>
      <c r="J67" s="101">
        <v>557093316</v>
      </c>
      <c r="K67" s="101">
        <v>557093316</v>
      </c>
      <c r="L67" s="101">
        <v>557093316</v>
      </c>
      <c r="M67" s="101">
        <v>13.4</v>
      </c>
      <c r="N67" s="101" t="s">
        <v>135</v>
      </c>
      <c r="O67" s="101" t="s">
        <v>281</v>
      </c>
      <c r="P67" s="101">
        <v>4</v>
      </c>
      <c r="Q67" s="101">
        <v>56</v>
      </c>
      <c r="R67" s="101" t="s">
        <v>141</v>
      </c>
      <c r="S67" s="101" t="s">
        <v>435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</row>
    <row r="68" spans="1:28" x14ac:dyDescent="0.25">
      <c r="A68" s="10">
        <v>44880</v>
      </c>
      <c r="B68" s="101" t="s">
        <v>92</v>
      </c>
      <c r="C68" s="101" t="s">
        <v>124</v>
      </c>
      <c r="D68" s="101" t="s">
        <v>427</v>
      </c>
      <c r="E68" s="101" t="s">
        <v>42</v>
      </c>
      <c r="F68" s="101" t="s">
        <v>363</v>
      </c>
      <c r="G68" s="101" t="s">
        <v>18</v>
      </c>
      <c r="H68" s="101" t="s">
        <v>51</v>
      </c>
      <c r="I68" s="101">
        <v>0</v>
      </c>
      <c r="J68" s="101">
        <v>30829548</v>
      </c>
      <c r="K68" s="101">
        <v>30829548</v>
      </c>
      <c r="L68" s="101">
        <v>0</v>
      </c>
      <c r="M68" s="101">
        <v>12.89</v>
      </c>
      <c r="N68" s="101" t="s">
        <v>135</v>
      </c>
      <c r="O68" s="101" t="s">
        <v>198</v>
      </c>
      <c r="P68" s="101">
        <v>4</v>
      </c>
      <c r="Q68" s="101">
        <v>43.5</v>
      </c>
      <c r="R68" s="101" t="s">
        <v>141</v>
      </c>
      <c r="S68" s="101" t="s">
        <v>330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</row>
    <row r="69" spans="1:28" x14ac:dyDescent="0.25">
      <c r="A69" s="10">
        <v>44880</v>
      </c>
      <c r="B69" s="101" t="s">
        <v>93</v>
      </c>
      <c r="C69" s="101" t="s">
        <v>124</v>
      </c>
      <c r="D69" s="101" t="s">
        <v>403</v>
      </c>
      <c r="E69" s="101" t="s">
        <v>35</v>
      </c>
      <c r="F69" s="101" t="s">
        <v>79</v>
      </c>
      <c r="G69" s="101" t="s">
        <v>18</v>
      </c>
      <c r="H69" s="101" t="s">
        <v>19</v>
      </c>
      <c r="I69" s="101">
        <v>0</v>
      </c>
      <c r="J69" s="101">
        <v>29066430</v>
      </c>
      <c r="K69" s="101">
        <v>29066430</v>
      </c>
      <c r="L69" s="101">
        <v>29066430</v>
      </c>
      <c r="M69" s="101">
        <v>12</v>
      </c>
      <c r="N69" s="101" t="s">
        <v>135</v>
      </c>
      <c r="O69" s="101" t="s">
        <v>198</v>
      </c>
      <c r="P69" s="101">
        <v>4</v>
      </c>
      <c r="Q69" s="101">
        <v>43.5</v>
      </c>
      <c r="R69" s="101" t="s">
        <v>141</v>
      </c>
      <c r="S69" s="101" t="s">
        <v>330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</row>
    <row r="70" spans="1:28" x14ac:dyDescent="0.25">
      <c r="A70" s="10">
        <v>44880</v>
      </c>
      <c r="B70" s="101" t="s">
        <v>94</v>
      </c>
      <c r="C70" s="101" t="s">
        <v>124</v>
      </c>
      <c r="D70" s="101" t="s">
        <v>95</v>
      </c>
      <c r="E70" s="101" t="s">
        <v>42</v>
      </c>
      <c r="F70" s="101" t="s">
        <v>413</v>
      </c>
      <c r="G70" s="101" t="s">
        <v>18</v>
      </c>
      <c r="H70" s="101" t="s">
        <v>51</v>
      </c>
      <c r="I70" s="101">
        <v>0</v>
      </c>
      <c r="J70" s="101">
        <v>33961612</v>
      </c>
      <c r="K70" s="101">
        <v>33961612</v>
      </c>
      <c r="L70" s="101">
        <v>33961612</v>
      </c>
      <c r="M70" s="101">
        <v>14.89</v>
      </c>
      <c r="N70" s="101" t="s">
        <v>135</v>
      </c>
      <c r="O70" s="101" t="s">
        <v>198</v>
      </c>
      <c r="P70" s="101">
        <v>4</v>
      </c>
      <c r="Q70" s="101">
        <v>43.5</v>
      </c>
      <c r="R70" s="101" t="s">
        <v>141</v>
      </c>
      <c r="S70" s="101" t="s">
        <v>330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</row>
    <row r="71" spans="1:28" x14ac:dyDescent="0.25">
      <c r="A71" s="10">
        <v>44880</v>
      </c>
      <c r="B71" s="101" t="s">
        <v>96</v>
      </c>
      <c r="C71" s="101" t="s">
        <v>124</v>
      </c>
      <c r="D71" s="101" t="s">
        <v>362</v>
      </c>
      <c r="E71" s="101" t="s">
        <v>21</v>
      </c>
      <c r="F71" s="101" t="s">
        <v>67</v>
      </c>
      <c r="G71" s="101" t="s">
        <v>18</v>
      </c>
      <c r="H71" s="101" t="s">
        <v>19</v>
      </c>
      <c r="I71" s="101">
        <v>0</v>
      </c>
      <c r="J71" s="101">
        <v>12621047</v>
      </c>
      <c r="K71" s="101">
        <v>12621047</v>
      </c>
      <c r="L71" s="101">
        <v>12621047</v>
      </c>
      <c r="M71" s="101">
        <v>13.59</v>
      </c>
      <c r="N71" s="101" t="s">
        <v>414</v>
      </c>
      <c r="O71" s="101" t="s">
        <v>207</v>
      </c>
      <c r="P71" s="101">
        <v>4</v>
      </c>
      <c r="Q71" s="101">
        <v>50.5</v>
      </c>
      <c r="R71" s="101" t="s">
        <v>141</v>
      </c>
      <c r="S71" s="101" t="s">
        <v>334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</row>
    <row r="72" spans="1:28" x14ac:dyDescent="0.25">
      <c r="A72" s="10">
        <v>44880</v>
      </c>
      <c r="B72" s="101" t="s">
        <v>97</v>
      </c>
      <c r="C72" s="101" t="s">
        <v>124</v>
      </c>
      <c r="D72" s="101" t="s">
        <v>135</v>
      </c>
      <c r="E72" s="101" t="s">
        <v>135</v>
      </c>
      <c r="F72" s="101" t="s">
        <v>135</v>
      </c>
      <c r="G72" s="101" t="s">
        <v>18</v>
      </c>
      <c r="H72" s="101"/>
      <c r="I72" s="101">
        <v>0</v>
      </c>
      <c r="J72" s="101">
        <v>12621047</v>
      </c>
      <c r="K72" s="101">
        <v>12621047</v>
      </c>
      <c r="L72" s="101">
        <v>0</v>
      </c>
      <c r="M72" s="101">
        <v>17.23</v>
      </c>
      <c r="N72" s="101" t="s">
        <v>135</v>
      </c>
      <c r="O72" s="101" t="s">
        <v>135</v>
      </c>
      <c r="P72" s="101">
        <v>0</v>
      </c>
      <c r="Q72" s="101">
        <v>0</v>
      </c>
      <c r="R72" s="101"/>
      <c r="S72" s="101"/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</row>
    <row r="73" spans="1:28" x14ac:dyDescent="0.25">
      <c r="A73" s="10">
        <v>44880</v>
      </c>
      <c r="B73" s="101" t="s">
        <v>98</v>
      </c>
      <c r="C73" s="101" t="s">
        <v>124</v>
      </c>
      <c r="D73" s="101" t="s">
        <v>381</v>
      </c>
      <c r="E73" s="101" t="s">
        <v>21</v>
      </c>
      <c r="F73" s="101" t="s">
        <v>378</v>
      </c>
      <c r="G73" s="101" t="s">
        <v>18</v>
      </c>
      <c r="H73" s="101" t="s">
        <v>19</v>
      </c>
      <c r="I73" s="101">
        <v>0</v>
      </c>
      <c r="J73" s="101">
        <v>37393887</v>
      </c>
      <c r="K73" s="101">
        <v>37393887</v>
      </c>
      <c r="L73" s="101">
        <v>37393887</v>
      </c>
      <c r="M73" s="101">
        <v>12.3</v>
      </c>
      <c r="N73" s="101" t="s">
        <v>340</v>
      </c>
      <c r="O73" s="101" t="s">
        <v>256</v>
      </c>
      <c r="P73" s="101">
        <v>4</v>
      </c>
      <c r="Q73" s="101">
        <v>43</v>
      </c>
      <c r="R73" s="101" t="s">
        <v>141</v>
      </c>
      <c r="S73" s="101" t="s">
        <v>382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</row>
    <row r="74" spans="1:28" x14ac:dyDescent="0.25">
      <c r="A74" s="10">
        <v>44880</v>
      </c>
      <c r="B74" s="101" t="s">
        <v>123</v>
      </c>
      <c r="C74" s="101" t="s">
        <v>124</v>
      </c>
      <c r="D74" s="101" t="s">
        <v>135</v>
      </c>
      <c r="E74" s="101" t="s">
        <v>135</v>
      </c>
      <c r="F74" s="101" t="s">
        <v>135</v>
      </c>
      <c r="G74" s="101" t="s">
        <v>18</v>
      </c>
      <c r="H74" s="101"/>
      <c r="I74" s="101">
        <v>0</v>
      </c>
      <c r="J74" s="101">
        <v>37393887</v>
      </c>
      <c r="K74" s="101">
        <v>37393887</v>
      </c>
      <c r="L74" s="101">
        <v>0</v>
      </c>
      <c r="M74" s="101">
        <v>0</v>
      </c>
      <c r="N74" s="101" t="s">
        <v>135</v>
      </c>
      <c r="O74" s="101" t="s">
        <v>135</v>
      </c>
      <c r="P74" s="101">
        <v>0</v>
      </c>
      <c r="Q74" s="101">
        <v>0</v>
      </c>
      <c r="R74" s="101"/>
      <c r="S74" s="101"/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</row>
    <row r="75" spans="1:28" x14ac:dyDescent="0.25">
      <c r="A75" s="10">
        <v>44880</v>
      </c>
      <c r="B75" s="101" t="s">
        <v>99</v>
      </c>
      <c r="C75" s="101" t="s">
        <v>124</v>
      </c>
      <c r="D75" s="101" t="s">
        <v>374</v>
      </c>
      <c r="E75" s="101" t="s">
        <v>42</v>
      </c>
      <c r="F75" s="101" t="s">
        <v>413</v>
      </c>
      <c r="G75" s="101" t="s">
        <v>18</v>
      </c>
      <c r="H75" s="101" t="s">
        <v>19</v>
      </c>
      <c r="I75" s="101">
        <v>0</v>
      </c>
      <c r="J75" s="101">
        <v>537975432</v>
      </c>
      <c r="K75" s="101">
        <v>537975432</v>
      </c>
      <c r="L75" s="101">
        <v>0</v>
      </c>
      <c r="M75" s="101">
        <v>38.36</v>
      </c>
      <c r="N75" s="101" t="s">
        <v>135</v>
      </c>
      <c r="O75" s="101" t="s">
        <v>195</v>
      </c>
      <c r="P75" s="101">
        <v>4</v>
      </c>
      <c r="Q75" s="101">
        <v>32</v>
      </c>
      <c r="R75" s="101" t="s">
        <v>141</v>
      </c>
      <c r="S75" s="101" t="s">
        <v>329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</row>
    <row r="76" spans="1:28" x14ac:dyDescent="0.25">
      <c r="A76" s="10">
        <v>44880</v>
      </c>
      <c r="B76" s="101" t="s">
        <v>100</v>
      </c>
      <c r="C76" s="101" t="s">
        <v>124</v>
      </c>
      <c r="D76" s="101" t="s">
        <v>423</v>
      </c>
      <c r="E76" s="101" t="s">
        <v>21</v>
      </c>
      <c r="F76" s="101" t="s">
        <v>425</v>
      </c>
      <c r="G76" s="101" t="s">
        <v>18</v>
      </c>
      <c r="H76" s="101" t="s">
        <v>19</v>
      </c>
      <c r="I76" s="101">
        <v>0</v>
      </c>
      <c r="J76" s="101">
        <v>29420905</v>
      </c>
      <c r="K76" s="101">
        <v>29420905</v>
      </c>
      <c r="L76" s="101">
        <v>29420905</v>
      </c>
      <c r="M76" s="101">
        <v>12.89</v>
      </c>
      <c r="N76" s="101" t="s">
        <v>415</v>
      </c>
      <c r="O76" s="101" t="s">
        <v>424</v>
      </c>
      <c r="P76" s="101">
        <v>8</v>
      </c>
      <c r="Q76" s="101">
        <v>0.36</v>
      </c>
      <c r="R76" s="101" t="s">
        <v>142</v>
      </c>
      <c r="S76" s="101" t="s">
        <v>426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</row>
    <row r="77" spans="1:28" x14ac:dyDescent="0.25">
      <c r="A77" s="10">
        <v>44880</v>
      </c>
      <c r="B77" s="101" t="s">
        <v>101</v>
      </c>
      <c r="C77" s="101" t="s">
        <v>124</v>
      </c>
      <c r="D77" s="101" t="s">
        <v>102</v>
      </c>
      <c r="E77" s="101" t="s">
        <v>21</v>
      </c>
      <c r="F77" s="101" t="s">
        <v>79</v>
      </c>
      <c r="G77" s="101" t="s">
        <v>18</v>
      </c>
      <c r="H77" s="101" t="s">
        <v>19</v>
      </c>
      <c r="I77" s="101">
        <v>0</v>
      </c>
      <c r="J77" s="101">
        <v>42063329</v>
      </c>
      <c r="K77" s="101">
        <v>42063329</v>
      </c>
      <c r="L77" s="101">
        <v>0</v>
      </c>
      <c r="M77" s="101">
        <v>41.74</v>
      </c>
      <c r="N77" s="101" t="s">
        <v>416</v>
      </c>
      <c r="O77" s="101" t="s">
        <v>212</v>
      </c>
      <c r="P77" s="101">
        <v>32</v>
      </c>
      <c r="Q77" s="101">
        <v>1.1499999999999999</v>
      </c>
      <c r="R77" s="101" t="s">
        <v>141</v>
      </c>
      <c r="S77" s="101" t="s">
        <v>335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</row>
    <row r="78" spans="1:28" x14ac:dyDescent="0.25">
      <c r="A78" s="10">
        <v>44880</v>
      </c>
      <c r="B78" s="101" t="s">
        <v>103</v>
      </c>
      <c r="C78" s="101" t="s">
        <v>124</v>
      </c>
      <c r="D78" s="101" t="s">
        <v>104</v>
      </c>
      <c r="E78" s="101" t="s">
        <v>387</v>
      </c>
      <c r="F78" s="101" t="s">
        <v>105</v>
      </c>
      <c r="G78" s="101" t="s">
        <v>18</v>
      </c>
      <c r="H78" s="101" t="s">
        <v>19</v>
      </c>
      <c r="I78" s="101">
        <v>0</v>
      </c>
      <c r="J78" s="101">
        <v>7372378</v>
      </c>
      <c r="K78" s="101">
        <v>7372378</v>
      </c>
      <c r="L78" s="101">
        <v>7372378</v>
      </c>
      <c r="M78" s="101">
        <v>21.96</v>
      </c>
      <c r="N78" s="101" t="s">
        <v>135</v>
      </c>
      <c r="O78" s="101" t="s">
        <v>213</v>
      </c>
      <c r="P78" s="101">
        <v>8</v>
      </c>
      <c r="Q78" s="101">
        <v>4.5599999999999996</v>
      </c>
      <c r="R78" s="101" t="s">
        <v>141</v>
      </c>
      <c r="S78" s="101" t="s">
        <v>336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</row>
    <row r="79" spans="1:28" x14ac:dyDescent="0.25">
      <c r="A79" s="10">
        <v>44880</v>
      </c>
      <c r="B79" s="101" t="s">
        <v>20</v>
      </c>
      <c r="C79" s="101" t="s">
        <v>15</v>
      </c>
      <c r="D79" s="101" t="s">
        <v>135</v>
      </c>
      <c r="E79" s="101" t="s">
        <v>21</v>
      </c>
      <c r="F79" s="101" t="s">
        <v>22</v>
      </c>
      <c r="G79" s="101" t="s">
        <v>18</v>
      </c>
      <c r="H79" s="101" t="s">
        <v>19</v>
      </c>
      <c r="I79" s="101">
        <v>0</v>
      </c>
      <c r="J79" s="101">
        <v>37393887</v>
      </c>
      <c r="K79" s="101">
        <v>37393887</v>
      </c>
      <c r="L79" s="101">
        <v>37393887</v>
      </c>
      <c r="M79" s="101">
        <v>12.3</v>
      </c>
      <c r="N79" s="101" t="s">
        <v>135</v>
      </c>
      <c r="O79" s="101" t="s">
        <v>135</v>
      </c>
      <c r="P79" s="101">
        <v>0</v>
      </c>
      <c r="Q79" s="101">
        <v>47.25</v>
      </c>
      <c r="R79" s="101"/>
      <c r="S79" s="101"/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</row>
    <row r="80" spans="1:28" x14ac:dyDescent="0.25">
      <c r="A80" s="10">
        <v>44880</v>
      </c>
      <c r="B80" s="101" t="s">
        <v>114</v>
      </c>
      <c r="C80" s="101" t="s">
        <v>15</v>
      </c>
      <c r="D80" s="101" t="s">
        <v>429</v>
      </c>
      <c r="E80" s="101" t="s">
        <v>35</v>
      </c>
      <c r="F80" s="101" t="s">
        <v>339</v>
      </c>
      <c r="G80" s="101" t="s">
        <v>18</v>
      </c>
      <c r="H80" s="101" t="s">
        <v>19</v>
      </c>
      <c r="I80" s="101">
        <v>0</v>
      </c>
      <c r="J80" s="101">
        <v>38687686</v>
      </c>
      <c r="K80" s="101">
        <v>38687686</v>
      </c>
      <c r="L80" s="101">
        <v>0</v>
      </c>
      <c r="M80" s="101">
        <v>0</v>
      </c>
      <c r="N80" s="101" t="s">
        <v>135</v>
      </c>
      <c r="O80" s="101" t="s">
        <v>215</v>
      </c>
      <c r="P80" s="101">
        <v>8</v>
      </c>
      <c r="Q80" s="101">
        <v>32</v>
      </c>
      <c r="R80" s="101" t="s">
        <v>142</v>
      </c>
      <c r="S80" s="101" t="s">
        <v>321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</row>
    <row r="81" spans="1:28" x14ac:dyDescent="0.25">
      <c r="A81" s="10">
        <v>44880</v>
      </c>
      <c r="B81" s="101" t="s">
        <v>23</v>
      </c>
      <c r="C81" s="101" t="s">
        <v>15</v>
      </c>
      <c r="D81" s="101" t="s">
        <v>115</v>
      </c>
      <c r="E81" s="101" t="s">
        <v>116</v>
      </c>
      <c r="F81" s="101" t="s">
        <v>117</v>
      </c>
      <c r="G81" s="101" t="s">
        <v>18</v>
      </c>
      <c r="H81" s="101" t="s">
        <v>19</v>
      </c>
      <c r="I81" s="101">
        <v>0</v>
      </c>
      <c r="J81" s="101">
        <v>537982404</v>
      </c>
      <c r="K81" s="101">
        <v>537983127</v>
      </c>
      <c r="L81" s="101">
        <v>537983127</v>
      </c>
      <c r="M81" s="101">
        <v>50.49</v>
      </c>
      <c r="N81" s="101" t="s">
        <v>135</v>
      </c>
      <c r="O81" s="101" t="s">
        <v>173</v>
      </c>
      <c r="P81" s="101">
        <v>12</v>
      </c>
      <c r="Q81" s="101">
        <v>16.8</v>
      </c>
      <c r="R81" s="101" t="s">
        <v>142</v>
      </c>
      <c r="S81" s="101" t="s">
        <v>319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</row>
    <row r="82" spans="1:28" x14ac:dyDescent="0.25">
      <c r="A82" s="10">
        <v>44880</v>
      </c>
      <c r="B82" s="101" t="s">
        <v>25</v>
      </c>
      <c r="C82" s="101" t="s">
        <v>15</v>
      </c>
      <c r="D82" s="101" t="s">
        <v>390</v>
      </c>
      <c r="E82" s="101" t="s">
        <v>35</v>
      </c>
      <c r="F82" s="101" t="s">
        <v>339</v>
      </c>
      <c r="G82" s="101" t="s">
        <v>18</v>
      </c>
      <c r="H82" s="101" t="s">
        <v>19</v>
      </c>
      <c r="I82" s="101">
        <v>0</v>
      </c>
      <c r="J82" s="101">
        <v>38292355</v>
      </c>
      <c r="K82" s="101">
        <v>38292355</v>
      </c>
      <c r="L82" s="101">
        <v>0</v>
      </c>
      <c r="M82" s="101">
        <v>23.93</v>
      </c>
      <c r="N82" s="101" t="s">
        <v>135</v>
      </c>
      <c r="O82" s="101" t="s">
        <v>391</v>
      </c>
      <c r="P82" s="101">
        <v>16</v>
      </c>
      <c r="Q82" s="101">
        <v>2.5</v>
      </c>
      <c r="R82" s="101" t="s">
        <v>142</v>
      </c>
      <c r="S82" s="101" t="s">
        <v>397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</row>
    <row r="83" spans="1:28" x14ac:dyDescent="0.25">
      <c r="A83" s="10">
        <v>44880</v>
      </c>
      <c r="B83" s="101" t="s">
        <v>118</v>
      </c>
      <c r="C83" s="101" t="s">
        <v>15</v>
      </c>
      <c r="D83" s="101" t="s">
        <v>368</v>
      </c>
      <c r="E83" s="101" t="s">
        <v>465</v>
      </c>
      <c r="F83" s="101" t="s">
        <v>339</v>
      </c>
      <c r="G83" s="101" t="s">
        <v>18</v>
      </c>
      <c r="H83" s="101" t="s">
        <v>19</v>
      </c>
      <c r="I83" s="101">
        <v>0</v>
      </c>
      <c r="J83" s="101">
        <v>22585176</v>
      </c>
      <c r="K83" s="101">
        <v>22585520</v>
      </c>
      <c r="L83" s="101">
        <v>22585520</v>
      </c>
      <c r="M83" s="101">
        <v>19.45</v>
      </c>
      <c r="N83" s="101" t="s">
        <v>135</v>
      </c>
      <c r="O83" s="101" t="s">
        <v>215</v>
      </c>
      <c r="P83" s="101">
        <v>8</v>
      </c>
      <c r="Q83" s="101">
        <v>4.91</v>
      </c>
      <c r="R83" s="101" t="s">
        <v>142</v>
      </c>
      <c r="S83" s="101" t="s">
        <v>321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</row>
    <row r="84" spans="1:28" x14ac:dyDescent="0.25">
      <c r="A84" s="10">
        <v>44880</v>
      </c>
      <c r="B84" s="101" t="s">
        <v>26</v>
      </c>
      <c r="C84" s="101" t="s">
        <v>15</v>
      </c>
      <c r="D84" s="101" t="s">
        <v>158</v>
      </c>
      <c r="E84" s="101" t="s">
        <v>445</v>
      </c>
      <c r="F84" s="101" t="s">
        <v>117</v>
      </c>
      <c r="G84" s="101" t="s">
        <v>18</v>
      </c>
      <c r="H84" s="101" t="s">
        <v>19</v>
      </c>
      <c r="I84" s="101">
        <v>0</v>
      </c>
      <c r="J84" s="101">
        <v>42064039</v>
      </c>
      <c r="K84" s="101">
        <v>42064731</v>
      </c>
      <c r="L84" s="101">
        <v>42064731</v>
      </c>
      <c r="M84" s="101">
        <v>41.26</v>
      </c>
      <c r="N84" s="101" t="s">
        <v>135</v>
      </c>
      <c r="O84" s="101" t="s">
        <v>173</v>
      </c>
      <c r="P84" s="101">
        <v>12</v>
      </c>
      <c r="Q84" s="101">
        <v>0</v>
      </c>
      <c r="R84" s="101" t="s">
        <v>142</v>
      </c>
      <c r="S84" s="101" t="s">
        <v>319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</row>
    <row r="85" spans="1:28" x14ac:dyDescent="0.25">
      <c r="A85" s="10">
        <v>44880</v>
      </c>
      <c r="B85" s="101" t="s">
        <v>27</v>
      </c>
      <c r="C85" s="101" t="s">
        <v>15</v>
      </c>
      <c r="D85" s="101" t="s">
        <v>167</v>
      </c>
      <c r="E85" s="101" t="s">
        <v>21</v>
      </c>
      <c r="F85" s="101" t="s">
        <v>17</v>
      </c>
      <c r="G85" s="101" t="s">
        <v>24</v>
      </c>
      <c r="H85" s="101" t="s">
        <v>19</v>
      </c>
      <c r="I85" s="101">
        <v>2218</v>
      </c>
      <c r="J85" s="101">
        <v>40579593</v>
      </c>
      <c r="K85" s="101">
        <v>40581311</v>
      </c>
      <c r="L85" s="101">
        <v>0</v>
      </c>
      <c r="M85" s="101">
        <v>12.6</v>
      </c>
      <c r="N85" s="101" t="s">
        <v>408</v>
      </c>
      <c r="O85" s="101" t="s">
        <v>172</v>
      </c>
      <c r="P85" s="101">
        <v>4</v>
      </c>
      <c r="Q85" s="101">
        <v>47.25</v>
      </c>
      <c r="R85" s="101" t="s">
        <v>141</v>
      </c>
      <c r="S85" s="101" t="s">
        <v>318</v>
      </c>
      <c r="T85" s="101">
        <v>8872</v>
      </c>
      <c r="U85" s="101">
        <v>0.97037499999999999</v>
      </c>
      <c r="V85" s="101">
        <v>924.17272920000005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</row>
    <row r="86" spans="1:28" x14ac:dyDescent="0.25">
      <c r="A86" s="10">
        <v>44880</v>
      </c>
      <c r="B86" s="101" t="s">
        <v>119</v>
      </c>
      <c r="C86" s="101" t="s">
        <v>15</v>
      </c>
      <c r="D86" s="101" t="s">
        <v>369</v>
      </c>
      <c r="E86" s="101" t="s">
        <v>465</v>
      </c>
      <c r="F86" s="101" t="s">
        <v>339</v>
      </c>
      <c r="G86" s="101" t="s">
        <v>18</v>
      </c>
      <c r="H86" s="101" t="s">
        <v>19</v>
      </c>
      <c r="I86" s="101">
        <v>0</v>
      </c>
      <c r="J86" s="101">
        <v>23353202</v>
      </c>
      <c r="K86" s="101">
        <v>23354578</v>
      </c>
      <c r="L86" s="101">
        <v>23354578</v>
      </c>
      <c r="M86" s="101">
        <v>18.8</v>
      </c>
      <c r="N86" s="101" t="s">
        <v>135</v>
      </c>
      <c r="O86" s="101" t="s">
        <v>216</v>
      </c>
      <c r="P86" s="101">
        <v>8</v>
      </c>
      <c r="Q86" s="101">
        <v>21.71</v>
      </c>
      <c r="R86" s="101" t="s">
        <v>142</v>
      </c>
      <c r="S86" s="101" t="s">
        <v>322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</row>
    <row r="87" spans="1:28" x14ac:dyDescent="0.25">
      <c r="A87" s="10">
        <v>44880</v>
      </c>
      <c r="B87" s="101" t="s">
        <v>28</v>
      </c>
      <c r="C87" s="101" t="s">
        <v>15</v>
      </c>
      <c r="D87" s="101" t="s">
        <v>345</v>
      </c>
      <c r="E87" s="101" t="s">
        <v>116</v>
      </c>
      <c r="F87" s="101" t="s">
        <v>117</v>
      </c>
      <c r="G87" s="101" t="s">
        <v>18</v>
      </c>
      <c r="H87" s="101" t="s">
        <v>19</v>
      </c>
      <c r="I87" s="101">
        <v>0</v>
      </c>
      <c r="J87" s="101">
        <v>40579663</v>
      </c>
      <c r="K87" s="101">
        <v>40581894</v>
      </c>
      <c r="L87" s="101">
        <v>0</v>
      </c>
      <c r="M87" s="101">
        <v>39217084</v>
      </c>
      <c r="N87" s="101" t="s">
        <v>135</v>
      </c>
      <c r="O87" s="101" t="s">
        <v>173</v>
      </c>
      <c r="P87" s="101">
        <v>12</v>
      </c>
      <c r="Q87" s="101">
        <v>0</v>
      </c>
      <c r="R87" s="101" t="s">
        <v>142</v>
      </c>
      <c r="S87" s="101" t="s">
        <v>319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</row>
    <row r="88" spans="1:28" x14ac:dyDescent="0.25">
      <c r="A88" s="10">
        <v>44880</v>
      </c>
      <c r="B88" s="101" t="s">
        <v>29</v>
      </c>
      <c r="C88" s="101" t="s">
        <v>15</v>
      </c>
      <c r="D88" s="101" t="s">
        <v>346</v>
      </c>
      <c r="E88" s="101" t="s">
        <v>465</v>
      </c>
      <c r="F88" s="101" t="s">
        <v>339</v>
      </c>
      <c r="G88" s="101" t="s">
        <v>18</v>
      </c>
      <c r="H88" s="101" t="s">
        <v>19</v>
      </c>
      <c r="I88" s="101">
        <v>0</v>
      </c>
      <c r="J88" s="101">
        <v>39846795</v>
      </c>
      <c r="K88" s="101">
        <v>39848239</v>
      </c>
      <c r="L88" s="101">
        <v>39848239</v>
      </c>
      <c r="M88" s="101">
        <v>19.920000000000002</v>
      </c>
      <c r="N88" s="101" t="s">
        <v>135</v>
      </c>
      <c r="O88" s="101" t="s">
        <v>177</v>
      </c>
      <c r="P88" s="101">
        <v>8</v>
      </c>
      <c r="Q88" s="101">
        <v>2.4</v>
      </c>
      <c r="R88" s="101" t="s">
        <v>142</v>
      </c>
      <c r="S88" s="101" t="s">
        <v>323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</row>
    <row r="89" spans="1:28" x14ac:dyDescent="0.25">
      <c r="A89" s="10">
        <v>44880</v>
      </c>
      <c r="B89" s="101" t="s">
        <v>120</v>
      </c>
      <c r="C89" s="101" t="s">
        <v>15</v>
      </c>
      <c r="D89" s="101" t="s">
        <v>396</v>
      </c>
      <c r="E89" s="101" t="s">
        <v>35</v>
      </c>
      <c r="F89" s="101" t="s">
        <v>339</v>
      </c>
      <c r="G89" s="101" t="s">
        <v>18</v>
      </c>
      <c r="H89" s="101" t="s">
        <v>19</v>
      </c>
      <c r="I89" s="101">
        <v>0</v>
      </c>
      <c r="J89" s="101">
        <v>6887543</v>
      </c>
      <c r="K89" s="101">
        <v>6888616</v>
      </c>
      <c r="L89" s="101">
        <v>6888616</v>
      </c>
      <c r="M89" s="101">
        <v>26.62</v>
      </c>
      <c r="N89" s="101" t="s">
        <v>135</v>
      </c>
      <c r="O89" s="101" t="s">
        <v>216</v>
      </c>
      <c r="P89" s="101">
        <v>8</v>
      </c>
      <c r="Q89" s="101">
        <v>43.5</v>
      </c>
      <c r="R89" s="101" t="s">
        <v>142</v>
      </c>
      <c r="S89" s="101" t="s">
        <v>322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</row>
    <row r="90" spans="1:28" x14ac:dyDescent="0.25">
      <c r="A90" s="10">
        <v>44880</v>
      </c>
      <c r="B90" s="101" t="s">
        <v>30</v>
      </c>
      <c r="C90" s="101" t="s">
        <v>15</v>
      </c>
      <c r="D90" s="101" t="s">
        <v>385</v>
      </c>
      <c r="E90" s="101" t="s">
        <v>116</v>
      </c>
      <c r="F90" s="101" t="s">
        <v>117</v>
      </c>
      <c r="G90" s="101" t="s">
        <v>18</v>
      </c>
      <c r="H90" s="101" t="s">
        <v>19</v>
      </c>
      <c r="I90" s="101">
        <v>0</v>
      </c>
      <c r="J90" s="101">
        <v>39347362</v>
      </c>
      <c r="K90" s="101">
        <v>39348053</v>
      </c>
      <c r="L90" s="101">
        <v>39348053</v>
      </c>
      <c r="M90" s="101">
        <v>41.56</v>
      </c>
      <c r="N90" s="101" t="s">
        <v>135</v>
      </c>
      <c r="O90" s="101" t="s">
        <v>173</v>
      </c>
      <c r="P90" s="101">
        <v>12</v>
      </c>
      <c r="Q90" s="101">
        <v>47</v>
      </c>
      <c r="R90" s="101" t="s">
        <v>142</v>
      </c>
      <c r="S90" s="101" t="s">
        <v>319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</row>
    <row r="91" spans="1:28" x14ac:dyDescent="0.25">
      <c r="A91" s="10">
        <v>44880</v>
      </c>
      <c r="B91" s="101" t="s">
        <v>32</v>
      </c>
      <c r="C91" s="101" t="s">
        <v>15</v>
      </c>
      <c r="D91" s="101" t="s">
        <v>341</v>
      </c>
      <c r="E91" s="101" t="s">
        <v>465</v>
      </c>
      <c r="F91" s="101" t="s">
        <v>339</v>
      </c>
      <c r="G91" s="101" t="s">
        <v>18</v>
      </c>
      <c r="H91" s="101" t="s">
        <v>19</v>
      </c>
      <c r="I91" s="101">
        <v>0</v>
      </c>
      <c r="J91" s="101">
        <v>35733325</v>
      </c>
      <c r="K91" s="101">
        <v>35735053</v>
      </c>
      <c r="L91" s="101">
        <v>35735053</v>
      </c>
      <c r="M91" s="101">
        <v>11.74</v>
      </c>
      <c r="N91" s="101" t="s">
        <v>135</v>
      </c>
      <c r="O91" s="101" t="s">
        <v>187</v>
      </c>
      <c r="P91" s="101">
        <v>16</v>
      </c>
      <c r="Q91" s="101">
        <v>4</v>
      </c>
      <c r="R91" s="101" t="s">
        <v>142</v>
      </c>
      <c r="S91" s="101" t="s">
        <v>326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</row>
    <row r="92" spans="1:28" x14ac:dyDescent="0.25">
      <c r="A92" s="10">
        <v>44880</v>
      </c>
      <c r="B92" s="101" t="s">
        <v>121</v>
      </c>
      <c r="C92" s="101" t="s">
        <v>15</v>
      </c>
      <c r="D92" s="101" t="s">
        <v>373</v>
      </c>
      <c r="E92" s="101" t="s">
        <v>35</v>
      </c>
      <c r="F92" s="101" t="s">
        <v>425</v>
      </c>
      <c r="G92" s="101" t="s">
        <v>18</v>
      </c>
      <c r="H92" s="101" t="s">
        <v>19</v>
      </c>
      <c r="I92" s="101">
        <v>0</v>
      </c>
      <c r="J92" s="101">
        <v>278296714</v>
      </c>
      <c r="K92" s="101">
        <v>278296714</v>
      </c>
      <c r="L92" s="101">
        <v>278296714</v>
      </c>
      <c r="M92" s="101">
        <v>22.19</v>
      </c>
      <c r="N92" s="101" t="s">
        <v>135</v>
      </c>
      <c r="O92" s="101" t="s">
        <v>215</v>
      </c>
      <c r="P92" s="101">
        <v>8</v>
      </c>
      <c r="Q92" s="101">
        <v>47.25</v>
      </c>
      <c r="R92" s="101" t="s">
        <v>142</v>
      </c>
      <c r="S92" s="101" t="s">
        <v>321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</row>
    <row r="93" spans="1:28" x14ac:dyDescent="0.25">
      <c r="A93" s="10">
        <v>44880</v>
      </c>
      <c r="B93" s="101" t="s">
        <v>33</v>
      </c>
      <c r="C93" s="101" t="s">
        <v>15</v>
      </c>
      <c r="D93" s="101" t="s">
        <v>455</v>
      </c>
      <c r="E93" s="101" t="s">
        <v>116</v>
      </c>
      <c r="F93" s="101" t="s">
        <v>117</v>
      </c>
      <c r="G93" s="101" t="s">
        <v>18</v>
      </c>
      <c r="H93" s="101" t="s">
        <v>19</v>
      </c>
      <c r="I93" s="101">
        <v>0</v>
      </c>
      <c r="J93" s="101">
        <v>41080666</v>
      </c>
      <c r="K93" s="101">
        <v>41080666</v>
      </c>
      <c r="L93" s="101">
        <v>41080666</v>
      </c>
      <c r="M93" s="101">
        <v>41.13</v>
      </c>
      <c r="N93" s="101" t="s">
        <v>135</v>
      </c>
      <c r="O93" s="101" t="s">
        <v>173</v>
      </c>
      <c r="P93" s="101">
        <v>12</v>
      </c>
      <c r="Q93" s="101">
        <v>34</v>
      </c>
      <c r="R93" s="101" t="s">
        <v>142</v>
      </c>
      <c r="S93" s="101" t="s">
        <v>319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</row>
    <row r="94" spans="1:28" x14ac:dyDescent="0.25">
      <c r="A94" s="10">
        <v>44880</v>
      </c>
      <c r="B94" s="101" t="s">
        <v>34</v>
      </c>
      <c r="C94" s="101" t="s">
        <v>15</v>
      </c>
      <c r="D94" s="101" t="s">
        <v>375</v>
      </c>
      <c r="E94" s="101" t="s">
        <v>35</v>
      </c>
      <c r="F94" s="101" t="s">
        <v>339</v>
      </c>
      <c r="G94" s="101" t="s">
        <v>18</v>
      </c>
      <c r="H94" s="101" t="s">
        <v>19</v>
      </c>
      <c r="I94" s="101">
        <v>0</v>
      </c>
      <c r="J94" s="101">
        <v>37503498</v>
      </c>
      <c r="K94" s="101">
        <v>37504712</v>
      </c>
      <c r="L94" s="101">
        <v>37504712</v>
      </c>
      <c r="M94" s="101">
        <v>22.7</v>
      </c>
      <c r="N94" s="101" t="s">
        <v>135</v>
      </c>
      <c r="O94" s="101" t="s">
        <v>174</v>
      </c>
      <c r="P94" s="101">
        <v>16</v>
      </c>
      <c r="Q94" s="101">
        <v>40</v>
      </c>
      <c r="R94" s="101" t="s">
        <v>142</v>
      </c>
      <c r="S94" s="101" t="s">
        <v>320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</row>
    <row r="95" spans="1:28" x14ac:dyDescent="0.25">
      <c r="A95" s="10">
        <v>44880</v>
      </c>
      <c r="B95" s="101" t="s">
        <v>36</v>
      </c>
      <c r="C95" s="101" t="s">
        <v>15</v>
      </c>
      <c r="D95" s="101" t="s">
        <v>371</v>
      </c>
      <c r="E95" s="101" t="s">
        <v>116</v>
      </c>
      <c r="F95" s="101" t="s">
        <v>117</v>
      </c>
      <c r="G95" s="101" t="s">
        <v>18</v>
      </c>
      <c r="H95" s="101" t="s">
        <v>19</v>
      </c>
      <c r="I95" s="101">
        <v>0</v>
      </c>
      <c r="J95" s="101">
        <v>39903014</v>
      </c>
      <c r="K95" s="101">
        <v>39903014</v>
      </c>
      <c r="L95" s="101">
        <v>39903014</v>
      </c>
      <c r="M95" s="101">
        <v>41.18</v>
      </c>
      <c r="N95" s="101" t="s">
        <v>135</v>
      </c>
      <c r="O95" s="101" t="s">
        <v>173</v>
      </c>
      <c r="P95" s="101">
        <v>12</v>
      </c>
      <c r="Q95" s="101">
        <v>54.5</v>
      </c>
      <c r="R95" s="101" t="s">
        <v>142</v>
      </c>
      <c r="S95" s="101" t="s">
        <v>319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</row>
    <row r="96" spans="1:28" x14ac:dyDescent="0.25">
      <c r="A96" s="10">
        <v>44880</v>
      </c>
      <c r="B96" s="101" t="s">
        <v>37</v>
      </c>
      <c r="C96" s="101" t="s">
        <v>15</v>
      </c>
      <c r="D96" s="101" t="s">
        <v>38</v>
      </c>
      <c r="E96" s="101" t="s">
        <v>42</v>
      </c>
      <c r="F96" s="101" t="s">
        <v>17</v>
      </c>
      <c r="G96" s="101" t="s">
        <v>18</v>
      </c>
      <c r="H96" s="101" t="s">
        <v>19</v>
      </c>
      <c r="I96" s="101">
        <v>0</v>
      </c>
      <c r="J96" s="101">
        <v>1075572930</v>
      </c>
      <c r="K96" s="101">
        <v>1075572930</v>
      </c>
      <c r="L96" s="101">
        <v>1075572930</v>
      </c>
      <c r="M96" s="101">
        <v>13.79</v>
      </c>
      <c r="N96" s="101" t="s">
        <v>410</v>
      </c>
      <c r="O96" s="101" t="s">
        <v>182</v>
      </c>
      <c r="P96" s="101">
        <v>8</v>
      </c>
      <c r="Q96" s="101">
        <v>11</v>
      </c>
      <c r="R96" s="101" t="s">
        <v>141</v>
      </c>
      <c r="S96" s="101" t="s">
        <v>324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</row>
    <row r="97" spans="1:28" x14ac:dyDescent="0.25">
      <c r="A97" s="10">
        <v>44880</v>
      </c>
      <c r="B97" s="101" t="s">
        <v>39</v>
      </c>
      <c r="C97" s="101" t="s">
        <v>15</v>
      </c>
      <c r="D97" s="101" t="s">
        <v>40</v>
      </c>
      <c r="E97" s="101" t="s">
        <v>21</v>
      </c>
      <c r="F97" s="101" t="s">
        <v>17</v>
      </c>
      <c r="G97" s="101" t="s">
        <v>18</v>
      </c>
      <c r="H97" s="101" t="s">
        <v>19</v>
      </c>
      <c r="I97" s="101">
        <v>561</v>
      </c>
      <c r="J97" s="101">
        <v>44156987</v>
      </c>
      <c r="K97" s="101">
        <v>44157548</v>
      </c>
      <c r="L97" s="101">
        <v>44157548</v>
      </c>
      <c r="M97" s="101">
        <v>12.9</v>
      </c>
      <c r="N97" s="101" t="s">
        <v>458</v>
      </c>
      <c r="O97" s="101" t="s">
        <v>172</v>
      </c>
      <c r="P97" s="101">
        <v>4</v>
      </c>
      <c r="Q97" s="101">
        <v>47.25</v>
      </c>
      <c r="R97" s="101" t="s">
        <v>141</v>
      </c>
      <c r="S97" s="101" t="s">
        <v>318</v>
      </c>
      <c r="T97" s="101">
        <v>2244</v>
      </c>
      <c r="U97" s="101">
        <v>0.25128125000000001</v>
      </c>
      <c r="V97" s="101">
        <v>233.75153340000003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</row>
    <row r="98" spans="1:28" x14ac:dyDescent="0.25">
      <c r="A98" s="10">
        <v>44880</v>
      </c>
      <c r="B98" s="101" t="s">
        <v>41</v>
      </c>
      <c r="C98" s="101" t="s">
        <v>15</v>
      </c>
      <c r="D98" s="101" t="s">
        <v>392</v>
      </c>
      <c r="E98" s="101" t="s">
        <v>35</v>
      </c>
      <c r="F98" s="101" t="s">
        <v>339</v>
      </c>
      <c r="G98" s="101" t="s">
        <v>18</v>
      </c>
      <c r="H98" s="101" t="s">
        <v>19</v>
      </c>
      <c r="I98" s="101">
        <v>0</v>
      </c>
      <c r="J98" s="101">
        <v>39920436</v>
      </c>
      <c r="K98" s="101">
        <v>39920436</v>
      </c>
      <c r="L98" s="101">
        <v>39920436</v>
      </c>
      <c r="M98" s="101">
        <v>16.36</v>
      </c>
      <c r="N98" s="101" t="s">
        <v>135</v>
      </c>
      <c r="O98" s="101" t="s">
        <v>393</v>
      </c>
      <c r="P98" s="101">
        <v>0</v>
      </c>
      <c r="Q98" s="101">
        <v>12.5</v>
      </c>
      <c r="R98" s="101" t="s">
        <v>142</v>
      </c>
      <c r="S98" s="101" t="s">
        <v>398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</row>
    <row r="99" spans="1:28" x14ac:dyDescent="0.25">
      <c r="A99" s="10">
        <v>44880</v>
      </c>
      <c r="B99" s="101" t="s">
        <v>43</v>
      </c>
      <c r="C99" s="101" t="s">
        <v>15</v>
      </c>
      <c r="D99" s="101" t="s">
        <v>459</v>
      </c>
      <c r="E99" s="101" t="s">
        <v>21</v>
      </c>
      <c r="F99" s="101" t="s">
        <v>17</v>
      </c>
      <c r="G99" s="101" t="s">
        <v>24</v>
      </c>
      <c r="H99" s="101" t="s">
        <v>19</v>
      </c>
      <c r="I99" s="101">
        <v>686</v>
      </c>
      <c r="J99" s="101">
        <v>42387383</v>
      </c>
      <c r="K99" s="101">
        <v>42388069</v>
      </c>
      <c r="L99" s="101">
        <v>42388069</v>
      </c>
      <c r="M99" s="101">
        <v>12.29</v>
      </c>
      <c r="N99" s="101" t="s">
        <v>460</v>
      </c>
      <c r="O99" s="101" t="s">
        <v>185</v>
      </c>
      <c r="P99" s="101">
        <v>8</v>
      </c>
      <c r="Q99" s="101">
        <v>11.25</v>
      </c>
      <c r="R99" s="101" t="s">
        <v>141</v>
      </c>
      <c r="S99" s="101" t="s">
        <v>325</v>
      </c>
      <c r="T99" s="101">
        <v>5488</v>
      </c>
      <c r="U99" s="101">
        <v>0.29274097222222217</v>
      </c>
      <c r="V99" s="101">
        <v>136.11200400000001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</row>
    <row r="100" spans="1:28" x14ac:dyDescent="0.25">
      <c r="A100" s="10">
        <v>44880</v>
      </c>
      <c r="B100" s="101" t="s">
        <v>44</v>
      </c>
      <c r="C100" s="101" t="s">
        <v>15</v>
      </c>
      <c r="D100" s="101" t="s">
        <v>376</v>
      </c>
      <c r="E100" s="101" t="s">
        <v>21</v>
      </c>
      <c r="F100" s="101" t="s">
        <v>17</v>
      </c>
      <c r="G100" s="101" t="s">
        <v>18</v>
      </c>
      <c r="H100" s="101" t="s">
        <v>19</v>
      </c>
      <c r="I100" s="101">
        <v>0</v>
      </c>
      <c r="J100" s="101">
        <v>36466905</v>
      </c>
      <c r="K100" s="101">
        <v>36466905</v>
      </c>
      <c r="L100" s="101">
        <v>36466905</v>
      </c>
      <c r="M100" s="101">
        <v>13.49</v>
      </c>
      <c r="N100" s="101" t="s">
        <v>411</v>
      </c>
      <c r="O100" s="101" t="s">
        <v>182</v>
      </c>
      <c r="P100" s="101">
        <v>8</v>
      </c>
      <c r="Q100" s="101">
        <v>11</v>
      </c>
      <c r="R100" s="101" t="s">
        <v>141</v>
      </c>
      <c r="S100" s="101" t="s">
        <v>324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</row>
    <row r="101" spans="1:28" x14ac:dyDescent="0.25">
      <c r="A101" s="10">
        <v>44880</v>
      </c>
      <c r="B101" s="101" t="s">
        <v>45</v>
      </c>
      <c r="C101" s="101" t="s">
        <v>15</v>
      </c>
      <c r="D101" s="101" t="s">
        <v>439</v>
      </c>
      <c r="E101" s="101" t="s">
        <v>135</v>
      </c>
      <c r="F101" s="101" t="s">
        <v>135</v>
      </c>
      <c r="G101" s="101" t="s">
        <v>18</v>
      </c>
      <c r="H101" s="101" t="s">
        <v>19</v>
      </c>
      <c r="I101" s="101">
        <v>0</v>
      </c>
      <c r="J101" s="101">
        <v>18825506</v>
      </c>
      <c r="K101" s="101">
        <v>18825506</v>
      </c>
      <c r="L101" s="101">
        <v>18825506</v>
      </c>
      <c r="M101" s="101">
        <v>14.55</v>
      </c>
      <c r="N101" s="101" t="s">
        <v>135</v>
      </c>
      <c r="O101" s="101" t="s">
        <v>176</v>
      </c>
      <c r="P101" s="101">
        <v>8</v>
      </c>
      <c r="Q101" s="101">
        <v>11</v>
      </c>
      <c r="R101" s="101" t="s">
        <v>142</v>
      </c>
      <c r="S101" s="101" t="s">
        <v>370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</row>
    <row r="102" spans="1:28" x14ac:dyDescent="0.25">
      <c r="A102" s="10">
        <v>44880</v>
      </c>
      <c r="B102" s="101" t="s">
        <v>46</v>
      </c>
      <c r="C102" s="101" t="s">
        <v>15</v>
      </c>
      <c r="D102" s="101" t="s">
        <v>419</v>
      </c>
      <c r="E102" s="101" t="s">
        <v>21</v>
      </c>
      <c r="F102" s="101" t="s">
        <v>17</v>
      </c>
      <c r="G102" s="101" t="s">
        <v>18</v>
      </c>
      <c r="H102" s="101" t="s">
        <v>19</v>
      </c>
      <c r="I102" s="101">
        <v>0</v>
      </c>
      <c r="J102" s="101">
        <v>43684895</v>
      </c>
      <c r="K102" s="101">
        <v>43684895</v>
      </c>
      <c r="L102" s="101">
        <v>43684895</v>
      </c>
      <c r="M102" s="101">
        <v>12.79</v>
      </c>
      <c r="N102" s="101" t="s">
        <v>408</v>
      </c>
      <c r="O102" s="101" t="s">
        <v>172</v>
      </c>
      <c r="P102" s="101">
        <v>4</v>
      </c>
      <c r="Q102" s="101">
        <v>47.25</v>
      </c>
      <c r="R102" s="101" t="s">
        <v>141</v>
      </c>
      <c r="S102" s="101" t="s">
        <v>318</v>
      </c>
      <c r="T102" s="101">
        <v>0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</row>
    <row r="103" spans="1:28" x14ac:dyDescent="0.25">
      <c r="A103" s="10">
        <v>44880</v>
      </c>
      <c r="B103" s="101" t="s">
        <v>47</v>
      </c>
      <c r="C103" s="101" t="s">
        <v>15</v>
      </c>
      <c r="D103" s="101" t="s">
        <v>433</v>
      </c>
      <c r="E103" s="101" t="s">
        <v>135</v>
      </c>
      <c r="F103" s="101" t="s">
        <v>135</v>
      </c>
      <c r="G103" s="101" t="s">
        <v>18</v>
      </c>
      <c r="H103" s="101" t="s">
        <v>19</v>
      </c>
      <c r="I103" s="101">
        <v>0</v>
      </c>
      <c r="J103" s="101">
        <v>40253991</v>
      </c>
      <c r="K103" s="101">
        <v>40253991</v>
      </c>
      <c r="L103" s="101">
        <v>40253991</v>
      </c>
      <c r="M103" s="101">
        <v>12.55</v>
      </c>
      <c r="N103" s="101" t="s">
        <v>135</v>
      </c>
      <c r="O103" s="101" t="s">
        <v>187</v>
      </c>
      <c r="P103" s="101">
        <v>16</v>
      </c>
      <c r="Q103" s="101">
        <v>11.25</v>
      </c>
      <c r="R103" s="101" t="s">
        <v>142</v>
      </c>
      <c r="S103" s="101" t="s">
        <v>326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</row>
    <row r="104" spans="1:28" x14ac:dyDescent="0.25">
      <c r="A104" s="10">
        <v>44880</v>
      </c>
      <c r="B104" s="101" t="s">
        <v>48</v>
      </c>
      <c r="C104" s="101" t="s">
        <v>15</v>
      </c>
      <c r="D104" s="101" t="s">
        <v>343</v>
      </c>
      <c r="E104" s="101" t="s">
        <v>21</v>
      </c>
      <c r="F104" s="101" t="s">
        <v>17</v>
      </c>
      <c r="G104" s="101" t="s">
        <v>18</v>
      </c>
      <c r="H104" s="101" t="s">
        <v>19</v>
      </c>
      <c r="I104" s="101">
        <v>0</v>
      </c>
      <c r="J104" s="101">
        <v>38063815</v>
      </c>
      <c r="K104" s="101">
        <v>38063815</v>
      </c>
      <c r="L104" s="101">
        <v>38063815</v>
      </c>
      <c r="M104" s="101">
        <v>12.39</v>
      </c>
      <c r="N104" s="101" t="s">
        <v>408</v>
      </c>
      <c r="O104" s="101" t="s">
        <v>172</v>
      </c>
      <c r="P104" s="101">
        <v>4</v>
      </c>
      <c r="Q104" s="101">
        <v>0.9</v>
      </c>
      <c r="R104" s="101" t="s">
        <v>141</v>
      </c>
      <c r="S104" s="101" t="s">
        <v>318</v>
      </c>
      <c r="T104" s="101">
        <v>0</v>
      </c>
      <c r="U104" s="101">
        <v>0</v>
      </c>
      <c r="V104" s="101">
        <v>0</v>
      </c>
      <c r="W104" s="101">
        <v>0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</row>
    <row r="105" spans="1:28" x14ac:dyDescent="0.25">
      <c r="A105" s="10">
        <v>44880</v>
      </c>
      <c r="B105" s="101" t="s">
        <v>49</v>
      </c>
      <c r="C105" s="101" t="s">
        <v>15</v>
      </c>
      <c r="D105" s="101" t="s">
        <v>366</v>
      </c>
      <c r="E105" s="101" t="s">
        <v>35</v>
      </c>
      <c r="F105" s="101" t="s">
        <v>425</v>
      </c>
      <c r="G105" s="101" t="s">
        <v>18</v>
      </c>
      <c r="H105" s="101" t="s">
        <v>19</v>
      </c>
      <c r="I105" s="101">
        <v>0</v>
      </c>
      <c r="J105" s="101">
        <v>35775919</v>
      </c>
      <c r="K105" s="101">
        <v>35776040</v>
      </c>
      <c r="L105" s="101">
        <v>35776040</v>
      </c>
      <c r="M105" s="101">
        <v>14.61</v>
      </c>
      <c r="N105" s="101" t="s">
        <v>135</v>
      </c>
      <c r="O105" s="101" t="s">
        <v>176</v>
      </c>
      <c r="P105" s="101">
        <v>8</v>
      </c>
      <c r="Q105" s="101">
        <v>10.18</v>
      </c>
      <c r="R105" s="101" t="s">
        <v>142</v>
      </c>
      <c r="S105" s="101" t="s">
        <v>370</v>
      </c>
      <c r="T105" s="101">
        <v>0</v>
      </c>
      <c r="U105" s="101">
        <v>0</v>
      </c>
      <c r="V105" s="101">
        <v>0</v>
      </c>
      <c r="W105" s="101">
        <v>0</v>
      </c>
      <c r="X105" s="101">
        <v>0</v>
      </c>
      <c r="Y105" s="101">
        <v>0</v>
      </c>
      <c r="Z105" s="101">
        <v>0</v>
      </c>
      <c r="AA105" s="101">
        <v>0</v>
      </c>
      <c r="AB105" s="101">
        <v>0</v>
      </c>
    </row>
    <row r="106" spans="1:28" x14ac:dyDescent="0.25">
      <c r="A106" s="10">
        <v>44880</v>
      </c>
      <c r="B106" s="101" t="s">
        <v>50</v>
      </c>
      <c r="C106" s="101" t="s">
        <v>15</v>
      </c>
      <c r="D106" s="101" t="s">
        <v>59</v>
      </c>
      <c r="E106" s="101" t="s">
        <v>21</v>
      </c>
      <c r="F106" s="101" t="s">
        <v>22</v>
      </c>
      <c r="G106" s="101" t="s">
        <v>24</v>
      </c>
      <c r="H106" s="101" t="s">
        <v>19</v>
      </c>
      <c r="I106" s="101">
        <v>2283</v>
      </c>
      <c r="J106" s="101">
        <v>38924741</v>
      </c>
      <c r="K106" s="101">
        <v>38927024</v>
      </c>
      <c r="L106" s="101">
        <v>38927024</v>
      </c>
      <c r="M106" s="101">
        <v>12.59</v>
      </c>
      <c r="N106" s="101" t="s">
        <v>408</v>
      </c>
      <c r="O106" s="101" t="s">
        <v>172</v>
      </c>
      <c r="P106" s="101">
        <v>4</v>
      </c>
      <c r="Q106" s="101">
        <v>47.25</v>
      </c>
      <c r="R106" s="101" t="s">
        <v>141</v>
      </c>
      <c r="S106" s="101" t="s">
        <v>318</v>
      </c>
      <c r="T106" s="101">
        <v>9132</v>
      </c>
      <c r="U106" s="101">
        <v>0.99801979166666666</v>
      </c>
      <c r="V106" s="101">
        <v>951.25624019999998</v>
      </c>
      <c r="W106" s="101">
        <v>0</v>
      </c>
      <c r="X106" s="101">
        <v>0</v>
      </c>
      <c r="Y106" s="101">
        <v>0</v>
      </c>
      <c r="Z106" s="101">
        <v>0</v>
      </c>
      <c r="AA106" s="101">
        <v>0</v>
      </c>
      <c r="AB106" s="101">
        <v>0</v>
      </c>
    </row>
    <row r="107" spans="1:28" x14ac:dyDescent="0.25">
      <c r="A107" s="10">
        <v>44880</v>
      </c>
      <c r="B107" s="101" t="s">
        <v>125</v>
      </c>
      <c r="C107" s="101" t="s">
        <v>15</v>
      </c>
      <c r="D107" s="101" t="s">
        <v>394</v>
      </c>
      <c r="E107" s="101" t="s">
        <v>35</v>
      </c>
      <c r="F107" s="101" t="s">
        <v>339</v>
      </c>
      <c r="G107" s="101" t="s">
        <v>18</v>
      </c>
      <c r="H107" s="101" t="s">
        <v>51</v>
      </c>
      <c r="I107" s="101">
        <v>0</v>
      </c>
      <c r="J107" s="101">
        <v>53394</v>
      </c>
      <c r="K107" s="101">
        <v>53394</v>
      </c>
      <c r="L107" s="101">
        <v>0</v>
      </c>
      <c r="M107" s="101">
        <v>23.57</v>
      </c>
      <c r="N107" s="101" t="s">
        <v>135</v>
      </c>
      <c r="O107" s="101" t="s">
        <v>395</v>
      </c>
      <c r="P107" s="101">
        <v>0</v>
      </c>
      <c r="Q107" s="101">
        <v>19.66</v>
      </c>
      <c r="R107" s="101" t="s">
        <v>142</v>
      </c>
      <c r="S107" s="101" t="s">
        <v>399</v>
      </c>
      <c r="T107" s="101">
        <v>0</v>
      </c>
      <c r="U107" s="101">
        <v>0</v>
      </c>
      <c r="V107" s="101">
        <v>0</v>
      </c>
      <c r="W107" s="101">
        <v>0</v>
      </c>
      <c r="X107" s="101">
        <v>0</v>
      </c>
      <c r="Y107" s="101">
        <v>0</v>
      </c>
      <c r="Z107" s="101">
        <v>0</v>
      </c>
      <c r="AA107" s="101">
        <v>0</v>
      </c>
      <c r="AB107" s="101">
        <v>0</v>
      </c>
    </row>
    <row r="108" spans="1:28" x14ac:dyDescent="0.25">
      <c r="A108" s="10">
        <v>44880</v>
      </c>
      <c r="B108" s="101" t="s">
        <v>52</v>
      </c>
      <c r="C108" s="101" t="s">
        <v>15</v>
      </c>
      <c r="D108" s="101" t="s">
        <v>53</v>
      </c>
      <c r="E108" s="101" t="s">
        <v>21</v>
      </c>
      <c r="F108" s="101" t="s">
        <v>22</v>
      </c>
      <c r="G108" s="101" t="s">
        <v>24</v>
      </c>
      <c r="H108" s="101" t="s">
        <v>19</v>
      </c>
      <c r="I108" s="101">
        <v>2230</v>
      </c>
      <c r="J108" s="101">
        <v>41594502</v>
      </c>
      <c r="K108" s="101">
        <v>41596732</v>
      </c>
      <c r="L108" s="101">
        <v>41596732</v>
      </c>
      <c r="M108" s="101">
        <v>12.89</v>
      </c>
      <c r="N108" s="101" t="s">
        <v>408</v>
      </c>
      <c r="O108" s="101" t="s">
        <v>172</v>
      </c>
      <c r="P108" s="101">
        <v>4</v>
      </c>
      <c r="Q108" s="101">
        <v>47.25</v>
      </c>
      <c r="R108" s="101" t="s">
        <v>141</v>
      </c>
      <c r="S108" s="101" t="s">
        <v>318</v>
      </c>
      <c r="T108" s="101">
        <v>8920</v>
      </c>
      <c r="U108" s="101">
        <v>0.99807986111111113</v>
      </c>
      <c r="V108" s="101">
        <v>929.17276200000015</v>
      </c>
      <c r="W108" s="101">
        <v>0</v>
      </c>
      <c r="X108" s="101">
        <v>0</v>
      </c>
      <c r="Y108" s="101">
        <v>0</v>
      </c>
      <c r="Z108" s="101">
        <v>0</v>
      </c>
      <c r="AA108" s="101">
        <v>0</v>
      </c>
      <c r="AB108" s="101">
        <v>0</v>
      </c>
    </row>
    <row r="109" spans="1:28" x14ac:dyDescent="0.25">
      <c r="A109" s="10">
        <v>44880</v>
      </c>
      <c r="B109" s="101" t="s">
        <v>54</v>
      </c>
      <c r="C109" s="101" t="s">
        <v>15</v>
      </c>
      <c r="D109" s="101" t="s">
        <v>135</v>
      </c>
      <c r="E109" s="101" t="s">
        <v>135</v>
      </c>
      <c r="F109" s="101" t="s">
        <v>135</v>
      </c>
      <c r="G109" s="101" t="s">
        <v>18</v>
      </c>
      <c r="H109" s="101"/>
      <c r="I109" s="101">
        <v>0</v>
      </c>
      <c r="J109" s="101">
        <v>40393297</v>
      </c>
      <c r="K109" s="101">
        <v>40393297</v>
      </c>
      <c r="L109" s="101">
        <v>0</v>
      </c>
      <c r="M109" s="101">
        <v>0</v>
      </c>
      <c r="N109" s="101" t="s">
        <v>135</v>
      </c>
      <c r="O109" s="101" t="s">
        <v>135</v>
      </c>
      <c r="P109" s="101">
        <v>0</v>
      </c>
      <c r="Q109" s="101">
        <v>0</v>
      </c>
      <c r="R109" s="101"/>
      <c r="S109" s="101"/>
      <c r="T109" s="101">
        <v>0</v>
      </c>
      <c r="U109" s="101">
        <v>0</v>
      </c>
      <c r="V109" s="101">
        <v>0</v>
      </c>
      <c r="W109" s="101">
        <v>0</v>
      </c>
      <c r="X109" s="101">
        <v>0</v>
      </c>
      <c r="Y109" s="101">
        <v>0</v>
      </c>
      <c r="Z109" s="101">
        <v>0</v>
      </c>
      <c r="AA109" s="101">
        <v>0</v>
      </c>
      <c r="AB109" s="101">
        <v>0</v>
      </c>
    </row>
    <row r="110" spans="1:28" x14ac:dyDescent="0.25">
      <c r="A110" s="10">
        <v>44880</v>
      </c>
      <c r="B110" s="101" t="s">
        <v>55</v>
      </c>
      <c r="C110" s="101" t="s">
        <v>15</v>
      </c>
      <c r="D110" s="101" t="s">
        <v>401</v>
      </c>
      <c r="E110" s="101" t="s">
        <v>450</v>
      </c>
      <c r="F110" s="101" t="s">
        <v>339</v>
      </c>
      <c r="G110" s="101" t="s">
        <v>18</v>
      </c>
      <c r="H110" s="101" t="s">
        <v>19</v>
      </c>
      <c r="I110" s="101">
        <v>0</v>
      </c>
      <c r="J110" s="101">
        <v>33113127</v>
      </c>
      <c r="K110" s="101">
        <v>33113127</v>
      </c>
      <c r="L110" s="101">
        <v>33113127</v>
      </c>
      <c r="M110" s="101">
        <v>26.09</v>
      </c>
      <c r="N110" s="101" t="s">
        <v>412</v>
      </c>
      <c r="O110" s="101" t="s">
        <v>215</v>
      </c>
      <c r="P110" s="101">
        <v>8</v>
      </c>
      <c r="Q110" s="101">
        <v>11</v>
      </c>
      <c r="R110" s="101" t="s">
        <v>142</v>
      </c>
      <c r="S110" s="101" t="s">
        <v>321</v>
      </c>
      <c r="T110" s="101">
        <v>0</v>
      </c>
      <c r="U110" s="101">
        <v>0</v>
      </c>
      <c r="V110" s="101">
        <v>0</v>
      </c>
      <c r="W110" s="101">
        <v>0</v>
      </c>
      <c r="X110" s="101">
        <v>0</v>
      </c>
      <c r="Y110" s="101">
        <v>0</v>
      </c>
      <c r="Z110" s="101">
        <v>0</v>
      </c>
      <c r="AA110" s="101">
        <v>0</v>
      </c>
      <c r="AB110" s="101">
        <v>0</v>
      </c>
    </row>
    <row r="111" spans="1:28" x14ac:dyDescent="0.25">
      <c r="A111" s="10">
        <v>44880</v>
      </c>
      <c r="B111" s="101" t="s">
        <v>126</v>
      </c>
      <c r="C111" s="101" t="s">
        <v>15</v>
      </c>
      <c r="D111" s="101" t="s">
        <v>402</v>
      </c>
      <c r="E111" s="101" t="s">
        <v>35</v>
      </c>
      <c r="F111" s="101" t="s">
        <v>339</v>
      </c>
      <c r="G111" s="101" t="s">
        <v>18</v>
      </c>
      <c r="H111" s="101" t="s">
        <v>51</v>
      </c>
      <c r="I111" s="101">
        <v>0</v>
      </c>
      <c r="J111" s="101">
        <v>24109869</v>
      </c>
      <c r="K111" s="101">
        <v>24111197</v>
      </c>
      <c r="L111" s="101">
        <v>24111197</v>
      </c>
      <c r="M111" s="101">
        <v>21.65</v>
      </c>
      <c r="N111" s="101" t="s">
        <v>135</v>
      </c>
      <c r="O111" s="101" t="s">
        <v>177</v>
      </c>
      <c r="P111" s="101">
        <v>8</v>
      </c>
      <c r="Q111" s="101">
        <v>19.66</v>
      </c>
      <c r="R111" s="101" t="s">
        <v>142</v>
      </c>
      <c r="S111" s="101" t="s">
        <v>323</v>
      </c>
      <c r="T111" s="101">
        <v>0</v>
      </c>
      <c r="U111" s="101">
        <v>0</v>
      </c>
      <c r="V111" s="101">
        <v>0</v>
      </c>
      <c r="W111" s="101">
        <v>0</v>
      </c>
      <c r="X111" s="101">
        <v>0</v>
      </c>
      <c r="Y111" s="101">
        <v>0</v>
      </c>
      <c r="Z111" s="101">
        <v>0</v>
      </c>
      <c r="AA111" s="101">
        <v>0</v>
      </c>
      <c r="AB111" s="101">
        <v>0</v>
      </c>
    </row>
    <row r="112" spans="1:28" x14ac:dyDescent="0.25">
      <c r="A112" s="10">
        <v>44880</v>
      </c>
      <c r="B112" s="101" t="s">
        <v>56</v>
      </c>
      <c r="C112" s="101" t="s">
        <v>15</v>
      </c>
      <c r="D112" s="101" t="s">
        <v>438</v>
      </c>
      <c r="E112" s="101" t="s">
        <v>31</v>
      </c>
      <c r="F112" s="101" t="s">
        <v>17</v>
      </c>
      <c r="G112" s="101" t="s">
        <v>18</v>
      </c>
      <c r="H112" s="101" t="s">
        <v>19</v>
      </c>
      <c r="I112" s="101">
        <v>0</v>
      </c>
      <c r="J112" s="101">
        <v>48587668</v>
      </c>
      <c r="K112" s="101">
        <v>48587668</v>
      </c>
      <c r="L112" s="101">
        <v>48587668</v>
      </c>
      <c r="M112" s="101">
        <v>12.79</v>
      </c>
      <c r="N112" s="101" t="s">
        <v>135</v>
      </c>
      <c r="O112" s="101" t="s">
        <v>199</v>
      </c>
      <c r="P112" s="101">
        <v>4</v>
      </c>
      <c r="Q112" s="101">
        <v>54.5</v>
      </c>
      <c r="R112" s="101" t="s">
        <v>141</v>
      </c>
      <c r="S112" s="101" t="s">
        <v>331</v>
      </c>
      <c r="T112" s="101">
        <v>0</v>
      </c>
      <c r="U112" s="101">
        <v>0</v>
      </c>
      <c r="V112" s="101">
        <v>0</v>
      </c>
      <c r="W112" s="101">
        <v>0</v>
      </c>
      <c r="X112" s="101">
        <v>0</v>
      </c>
      <c r="Y112" s="101">
        <v>0</v>
      </c>
      <c r="Z112" s="101">
        <v>0</v>
      </c>
      <c r="AA112" s="101">
        <v>0</v>
      </c>
      <c r="AB112" s="101">
        <v>0</v>
      </c>
    </row>
    <row r="113" spans="1:28" x14ac:dyDescent="0.25">
      <c r="A113" s="10">
        <v>44880</v>
      </c>
      <c r="B113" s="101" t="s">
        <v>57</v>
      </c>
      <c r="C113" s="101" t="s">
        <v>15</v>
      </c>
      <c r="D113" s="101" t="s">
        <v>135</v>
      </c>
      <c r="E113" s="101" t="s">
        <v>135</v>
      </c>
      <c r="F113" s="101" t="s">
        <v>135</v>
      </c>
      <c r="G113" s="101" t="s">
        <v>18</v>
      </c>
      <c r="H113" s="101"/>
      <c r="I113" s="101">
        <v>0</v>
      </c>
      <c r="J113" s="101">
        <v>255</v>
      </c>
      <c r="K113" s="101">
        <v>255</v>
      </c>
      <c r="L113" s="101">
        <v>0</v>
      </c>
      <c r="M113" s="101">
        <v>0</v>
      </c>
      <c r="N113" s="101" t="s">
        <v>135</v>
      </c>
      <c r="O113" s="101" t="s">
        <v>135</v>
      </c>
      <c r="P113" s="101">
        <v>0</v>
      </c>
      <c r="Q113" s="101">
        <v>0</v>
      </c>
      <c r="R113" s="101"/>
      <c r="S113" s="101"/>
      <c r="T113" s="101">
        <v>0</v>
      </c>
      <c r="U113" s="101">
        <v>0</v>
      </c>
      <c r="V113" s="101">
        <v>0</v>
      </c>
      <c r="W113" s="101">
        <v>0</v>
      </c>
      <c r="X113" s="101">
        <v>0</v>
      </c>
      <c r="Y113" s="101">
        <v>0</v>
      </c>
      <c r="Z113" s="101">
        <v>0</v>
      </c>
      <c r="AA113" s="101">
        <v>0</v>
      </c>
      <c r="AB113" s="101">
        <v>0</v>
      </c>
    </row>
    <row r="114" spans="1:28" x14ac:dyDescent="0.25">
      <c r="A114" s="10">
        <v>44880</v>
      </c>
      <c r="B114" s="101" t="s">
        <v>58</v>
      </c>
      <c r="C114" s="101" t="s">
        <v>15</v>
      </c>
      <c r="D114" s="101" t="s">
        <v>344</v>
      </c>
      <c r="E114" s="101" t="s">
        <v>21</v>
      </c>
      <c r="F114" s="101" t="s">
        <v>22</v>
      </c>
      <c r="G114" s="101" t="s">
        <v>18</v>
      </c>
      <c r="H114" s="101" t="s">
        <v>19</v>
      </c>
      <c r="I114" s="101">
        <v>0</v>
      </c>
      <c r="J114" s="101">
        <v>38735821</v>
      </c>
      <c r="K114" s="101">
        <v>38735821</v>
      </c>
      <c r="L114" s="101">
        <v>38735821</v>
      </c>
      <c r="M114" s="101">
        <v>12.59</v>
      </c>
      <c r="N114" s="101" t="s">
        <v>408</v>
      </c>
      <c r="O114" s="101" t="s">
        <v>172</v>
      </c>
      <c r="P114" s="101">
        <v>4</v>
      </c>
      <c r="Q114" s="101">
        <v>47.25</v>
      </c>
      <c r="R114" s="101" t="s">
        <v>141</v>
      </c>
      <c r="S114" s="101" t="s">
        <v>318</v>
      </c>
      <c r="T114" s="101">
        <v>0</v>
      </c>
      <c r="U114" s="101">
        <v>0</v>
      </c>
      <c r="V114" s="101">
        <v>0</v>
      </c>
      <c r="W114" s="101">
        <v>0</v>
      </c>
      <c r="X114" s="101">
        <v>0</v>
      </c>
      <c r="Y114" s="101">
        <v>0</v>
      </c>
      <c r="Z114" s="101">
        <v>0</v>
      </c>
      <c r="AA114" s="101">
        <v>0</v>
      </c>
      <c r="AB114" s="101">
        <v>0</v>
      </c>
    </row>
    <row r="115" spans="1:28" x14ac:dyDescent="0.25">
      <c r="A115" s="10">
        <v>44880</v>
      </c>
      <c r="B115" s="101" t="s">
        <v>60</v>
      </c>
      <c r="C115" s="101" t="s">
        <v>15</v>
      </c>
      <c r="D115" s="101" t="s">
        <v>135</v>
      </c>
      <c r="E115" s="101" t="s">
        <v>135</v>
      </c>
      <c r="F115" s="101" t="s">
        <v>135</v>
      </c>
      <c r="G115" s="101" t="s">
        <v>18</v>
      </c>
      <c r="H115" s="101" t="s">
        <v>51</v>
      </c>
      <c r="I115" s="101">
        <v>0</v>
      </c>
      <c r="J115" s="101">
        <v>34880892</v>
      </c>
      <c r="K115" s="101">
        <v>34880892</v>
      </c>
      <c r="L115" s="101">
        <v>0</v>
      </c>
      <c r="M115" s="101">
        <v>17.23</v>
      </c>
      <c r="N115" s="101" t="s">
        <v>135</v>
      </c>
      <c r="O115" s="101" t="s">
        <v>135</v>
      </c>
      <c r="P115" s="101">
        <v>0</v>
      </c>
      <c r="Q115" s="101">
        <v>43.5</v>
      </c>
      <c r="R115" s="101"/>
      <c r="S115" s="101"/>
      <c r="T115" s="101">
        <v>0</v>
      </c>
      <c r="U115" s="101">
        <v>0</v>
      </c>
      <c r="V115" s="101">
        <v>0</v>
      </c>
      <c r="W115" s="101">
        <v>0</v>
      </c>
      <c r="X115" s="101">
        <v>0</v>
      </c>
      <c r="Y115" s="101">
        <v>0</v>
      </c>
      <c r="Z115" s="101">
        <v>0</v>
      </c>
      <c r="AA115" s="101">
        <v>0</v>
      </c>
      <c r="AB115" s="101">
        <v>0</v>
      </c>
    </row>
    <row r="116" spans="1:28" x14ac:dyDescent="0.25">
      <c r="A116" s="10">
        <v>44880</v>
      </c>
      <c r="B116" s="101" t="s">
        <v>61</v>
      </c>
      <c r="C116" s="101" t="s">
        <v>15</v>
      </c>
      <c r="D116" s="101" t="s">
        <v>417</v>
      </c>
      <c r="E116" s="101" t="s">
        <v>21</v>
      </c>
      <c r="F116" s="101" t="s">
        <v>22</v>
      </c>
      <c r="G116" s="101" t="s">
        <v>18</v>
      </c>
      <c r="H116" s="101" t="s">
        <v>19</v>
      </c>
      <c r="I116" s="101">
        <v>0</v>
      </c>
      <c r="J116" s="101">
        <v>42049001</v>
      </c>
      <c r="K116" s="101">
        <v>42049001</v>
      </c>
      <c r="L116" s="101">
        <v>42049001</v>
      </c>
      <c r="M116" s="101">
        <v>13</v>
      </c>
      <c r="N116" s="101" t="s">
        <v>135</v>
      </c>
      <c r="O116" s="101" t="s">
        <v>172</v>
      </c>
      <c r="P116" s="101">
        <v>4</v>
      </c>
      <c r="Q116" s="101">
        <v>42.5</v>
      </c>
      <c r="R116" s="101" t="s">
        <v>141</v>
      </c>
      <c r="S116" s="101" t="s">
        <v>318</v>
      </c>
      <c r="T116" s="101">
        <v>0</v>
      </c>
      <c r="U116" s="101">
        <v>0</v>
      </c>
      <c r="V116" s="101">
        <v>0</v>
      </c>
      <c r="W116" s="101">
        <v>0</v>
      </c>
      <c r="X116" s="101">
        <v>0</v>
      </c>
      <c r="Y116" s="101">
        <v>0</v>
      </c>
      <c r="Z116" s="101">
        <v>0</v>
      </c>
      <c r="AA116" s="101">
        <v>0</v>
      </c>
      <c r="AB116" s="101">
        <v>0</v>
      </c>
    </row>
    <row r="117" spans="1:28" x14ac:dyDescent="0.25">
      <c r="A117" s="10">
        <v>44880</v>
      </c>
      <c r="B117" s="101" t="s">
        <v>62</v>
      </c>
      <c r="C117" s="101" t="s">
        <v>15</v>
      </c>
      <c r="D117" s="101" t="s">
        <v>135</v>
      </c>
      <c r="E117" s="101" t="s">
        <v>135</v>
      </c>
      <c r="F117" s="101" t="s">
        <v>135</v>
      </c>
      <c r="G117" s="101" t="s">
        <v>18</v>
      </c>
      <c r="H117" s="101"/>
      <c r="I117" s="101">
        <v>0</v>
      </c>
      <c r="J117" s="101">
        <v>37393887</v>
      </c>
      <c r="K117" s="101">
        <v>37393887</v>
      </c>
      <c r="L117" s="101">
        <v>0</v>
      </c>
      <c r="M117" s="101">
        <v>38.08</v>
      </c>
      <c r="N117" s="101" t="s">
        <v>135</v>
      </c>
      <c r="O117" s="101" t="s">
        <v>135</v>
      </c>
      <c r="P117" s="101">
        <v>0</v>
      </c>
      <c r="Q117" s="101">
        <v>0</v>
      </c>
      <c r="R117" s="101"/>
      <c r="S117" s="101"/>
      <c r="T117" s="101">
        <v>0</v>
      </c>
      <c r="U117" s="101">
        <v>0</v>
      </c>
      <c r="V117" s="101">
        <v>0</v>
      </c>
      <c r="W117" s="101">
        <v>0</v>
      </c>
      <c r="X117" s="101">
        <v>0</v>
      </c>
      <c r="Y117" s="101">
        <v>0</v>
      </c>
      <c r="Z117" s="101">
        <v>0</v>
      </c>
      <c r="AA117" s="101">
        <v>0</v>
      </c>
      <c r="AB117" s="101">
        <v>0</v>
      </c>
    </row>
    <row r="118" spans="1:28" x14ac:dyDescent="0.25">
      <c r="A118" s="10">
        <v>44880</v>
      </c>
      <c r="B118" s="101" t="s">
        <v>63</v>
      </c>
      <c r="C118" s="101" t="s">
        <v>15</v>
      </c>
      <c r="D118" s="101" t="s">
        <v>16</v>
      </c>
      <c r="E118" s="101" t="s">
        <v>227</v>
      </c>
      <c r="F118" s="101" t="s">
        <v>67</v>
      </c>
      <c r="G118" s="101" t="s">
        <v>18</v>
      </c>
      <c r="H118" s="101" t="s">
        <v>19</v>
      </c>
      <c r="I118" s="101">
        <v>1464</v>
      </c>
      <c r="J118" s="101">
        <v>39711168</v>
      </c>
      <c r="K118" s="101">
        <v>39712632</v>
      </c>
      <c r="L118" s="101">
        <v>39712632</v>
      </c>
      <c r="M118" s="101">
        <v>13.2</v>
      </c>
      <c r="N118" s="101" t="s">
        <v>461</v>
      </c>
      <c r="O118" s="101" t="s">
        <v>420</v>
      </c>
      <c r="P118" s="101">
        <v>4</v>
      </c>
      <c r="Q118" s="101">
        <v>44.5</v>
      </c>
      <c r="R118" s="101" t="s">
        <v>141</v>
      </c>
      <c r="S118" s="101" t="s">
        <v>421</v>
      </c>
      <c r="T118" s="101">
        <v>5856</v>
      </c>
      <c r="U118" s="101">
        <v>0.67099999999999993</v>
      </c>
      <c r="V118" s="101">
        <v>574.50112320000005</v>
      </c>
      <c r="W118" s="101">
        <v>0</v>
      </c>
      <c r="X118" s="101">
        <v>0</v>
      </c>
      <c r="Y118" s="101">
        <v>0</v>
      </c>
      <c r="Z118" s="101">
        <v>0</v>
      </c>
      <c r="AA118" s="101">
        <v>0</v>
      </c>
      <c r="AB118" s="101">
        <v>0</v>
      </c>
    </row>
    <row r="119" spans="1:28" x14ac:dyDescent="0.25">
      <c r="A119" s="10">
        <v>44880</v>
      </c>
      <c r="B119" s="101" t="s">
        <v>65</v>
      </c>
      <c r="C119" s="101" t="s">
        <v>15</v>
      </c>
      <c r="D119" s="101" t="s">
        <v>337</v>
      </c>
      <c r="E119" s="101" t="s">
        <v>42</v>
      </c>
      <c r="F119" s="101" t="s">
        <v>383</v>
      </c>
      <c r="G119" s="101" t="s">
        <v>18</v>
      </c>
      <c r="H119" s="101" t="s">
        <v>51</v>
      </c>
      <c r="I119" s="101">
        <v>0</v>
      </c>
      <c r="J119" s="101">
        <v>30467791</v>
      </c>
      <c r="K119" s="101">
        <v>30467791</v>
      </c>
      <c r="L119" s="101">
        <v>30467791</v>
      </c>
      <c r="M119" s="101">
        <v>14.8</v>
      </c>
      <c r="N119" s="101" t="s">
        <v>135</v>
      </c>
      <c r="O119" s="101" t="s">
        <v>195</v>
      </c>
      <c r="P119" s="101">
        <v>4</v>
      </c>
      <c r="Q119" s="101">
        <v>32</v>
      </c>
      <c r="R119" s="101" t="s">
        <v>141</v>
      </c>
      <c r="S119" s="101" t="s">
        <v>329</v>
      </c>
      <c r="T119" s="101">
        <v>0</v>
      </c>
      <c r="U119" s="101">
        <v>0</v>
      </c>
      <c r="V119" s="101">
        <v>0</v>
      </c>
      <c r="W119" s="101">
        <v>0</v>
      </c>
      <c r="X119" s="101">
        <v>0</v>
      </c>
      <c r="Y119" s="101">
        <v>0</v>
      </c>
      <c r="Z119" s="101">
        <v>0</v>
      </c>
      <c r="AA119" s="101">
        <v>0</v>
      </c>
      <c r="AB119" s="101">
        <v>0</v>
      </c>
    </row>
    <row r="120" spans="1:28" x14ac:dyDescent="0.25">
      <c r="A120" s="10">
        <v>44880</v>
      </c>
      <c r="B120" s="101" t="s">
        <v>66</v>
      </c>
      <c r="C120" s="101" t="s">
        <v>15</v>
      </c>
      <c r="D120" s="101" t="s">
        <v>440</v>
      </c>
      <c r="E120" s="101" t="s">
        <v>227</v>
      </c>
      <c r="F120" s="101" t="s">
        <v>67</v>
      </c>
      <c r="G120" s="101" t="s">
        <v>24</v>
      </c>
      <c r="H120" s="101" t="s">
        <v>19</v>
      </c>
      <c r="I120" s="101">
        <v>1929</v>
      </c>
      <c r="J120" s="101">
        <v>1150990876</v>
      </c>
      <c r="K120" s="101">
        <v>1150992805</v>
      </c>
      <c r="L120" s="101">
        <v>1150992805</v>
      </c>
      <c r="M120" s="101">
        <v>12.19</v>
      </c>
      <c r="N120" s="101" t="s">
        <v>462</v>
      </c>
      <c r="O120" s="101" t="s">
        <v>178</v>
      </c>
      <c r="P120" s="101">
        <v>4</v>
      </c>
      <c r="Q120" s="101">
        <v>44.5</v>
      </c>
      <c r="R120" s="101" t="s">
        <v>141</v>
      </c>
      <c r="S120" s="101" t="s">
        <v>441</v>
      </c>
      <c r="T120" s="101">
        <v>7716</v>
      </c>
      <c r="U120" s="101">
        <v>0.81647604166666665</v>
      </c>
      <c r="V120" s="101">
        <v>756.97586520000004</v>
      </c>
      <c r="W120" s="101">
        <v>0</v>
      </c>
      <c r="X120" s="101">
        <v>0</v>
      </c>
      <c r="Y120" s="101">
        <v>0</v>
      </c>
      <c r="Z120" s="101">
        <v>0</v>
      </c>
      <c r="AA120" s="101">
        <v>0</v>
      </c>
      <c r="AB120" s="101">
        <v>0</v>
      </c>
    </row>
    <row r="121" spans="1:28" x14ac:dyDescent="0.25">
      <c r="A121" s="10">
        <v>44880</v>
      </c>
      <c r="B121" s="101" t="s">
        <v>68</v>
      </c>
      <c r="C121" s="101" t="s">
        <v>15</v>
      </c>
      <c r="D121" s="101" t="s">
        <v>135</v>
      </c>
      <c r="E121" s="101" t="s">
        <v>135</v>
      </c>
      <c r="F121" s="101" t="s">
        <v>135</v>
      </c>
      <c r="G121" s="101" t="s">
        <v>18</v>
      </c>
      <c r="H121" s="101"/>
      <c r="I121" s="101">
        <v>0</v>
      </c>
      <c r="J121" s="101">
        <v>13</v>
      </c>
      <c r="K121" s="101">
        <v>13</v>
      </c>
      <c r="L121" s="101">
        <v>0</v>
      </c>
      <c r="M121" s="101">
        <v>0</v>
      </c>
      <c r="N121" s="101" t="s">
        <v>135</v>
      </c>
      <c r="O121" s="101" t="s">
        <v>135</v>
      </c>
      <c r="P121" s="101">
        <v>0</v>
      </c>
      <c r="Q121" s="101">
        <v>0</v>
      </c>
      <c r="R121" s="101"/>
      <c r="S121" s="101"/>
      <c r="T121" s="101">
        <v>0</v>
      </c>
      <c r="U121" s="101">
        <v>0</v>
      </c>
      <c r="V121" s="101">
        <v>0</v>
      </c>
      <c r="W121" s="101">
        <v>0</v>
      </c>
      <c r="X121" s="101">
        <v>0</v>
      </c>
      <c r="Y121" s="101">
        <v>0</v>
      </c>
      <c r="Z121" s="101">
        <v>0</v>
      </c>
      <c r="AA121" s="101">
        <v>0</v>
      </c>
      <c r="AB121" s="101">
        <v>0</v>
      </c>
    </row>
    <row r="122" spans="1:28" x14ac:dyDescent="0.25">
      <c r="A122" s="10">
        <v>44880</v>
      </c>
      <c r="B122" s="101" t="s">
        <v>69</v>
      </c>
      <c r="C122" s="101" t="s">
        <v>15</v>
      </c>
      <c r="D122" s="101" t="s">
        <v>437</v>
      </c>
      <c r="E122" s="101" t="s">
        <v>64</v>
      </c>
      <c r="F122" s="101" t="s">
        <v>67</v>
      </c>
      <c r="G122" s="101" t="s">
        <v>24</v>
      </c>
      <c r="H122" s="101" t="s">
        <v>19</v>
      </c>
      <c r="I122" s="101">
        <v>2171</v>
      </c>
      <c r="J122" s="101">
        <v>23297432</v>
      </c>
      <c r="K122" s="101">
        <v>23299603</v>
      </c>
      <c r="L122" s="101">
        <v>23299603</v>
      </c>
      <c r="M122" s="101">
        <v>12.8</v>
      </c>
      <c r="N122" s="101" t="s">
        <v>135</v>
      </c>
      <c r="O122" s="101" t="s">
        <v>193</v>
      </c>
      <c r="P122" s="101">
        <v>4</v>
      </c>
      <c r="Q122" s="101">
        <v>32.25</v>
      </c>
      <c r="R122" s="101" t="s">
        <v>141</v>
      </c>
      <c r="S122" s="101" t="s">
        <v>328</v>
      </c>
      <c r="T122" s="101">
        <v>8684</v>
      </c>
      <c r="U122" s="101">
        <v>0.96488888888888902</v>
      </c>
      <c r="V122" s="101">
        <v>617.41807140000003</v>
      </c>
      <c r="W122" s="101">
        <v>0</v>
      </c>
      <c r="X122" s="101">
        <v>0</v>
      </c>
      <c r="Y122" s="101">
        <v>0</v>
      </c>
      <c r="Z122" s="101">
        <v>0</v>
      </c>
      <c r="AA122" s="101">
        <v>0</v>
      </c>
      <c r="AB122" s="101">
        <v>0</v>
      </c>
    </row>
    <row r="123" spans="1:28" x14ac:dyDescent="0.25">
      <c r="A123" s="10">
        <v>44880</v>
      </c>
      <c r="B123" s="101" t="s">
        <v>70</v>
      </c>
      <c r="C123" s="101" t="s">
        <v>15</v>
      </c>
      <c r="D123" s="101" t="s">
        <v>135</v>
      </c>
      <c r="E123" s="101" t="s">
        <v>135</v>
      </c>
      <c r="F123" s="101" t="s">
        <v>135</v>
      </c>
      <c r="G123" s="101" t="s">
        <v>18</v>
      </c>
      <c r="H123" s="101" t="s">
        <v>51</v>
      </c>
      <c r="I123" s="101">
        <v>0</v>
      </c>
      <c r="J123" s="101">
        <v>22978211</v>
      </c>
      <c r="K123" s="101">
        <v>22978211</v>
      </c>
      <c r="L123" s="101">
        <v>0</v>
      </c>
      <c r="M123" s="101">
        <v>22978211</v>
      </c>
      <c r="N123" s="101" t="s">
        <v>135</v>
      </c>
      <c r="O123" s="101" t="s">
        <v>135</v>
      </c>
      <c r="P123" s="101">
        <v>0</v>
      </c>
      <c r="Q123" s="101">
        <v>0</v>
      </c>
      <c r="R123" s="101"/>
      <c r="S123" s="101"/>
      <c r="T123" s="101">
        <v>0</v>
      </c>
      <c r="U123" s="101">
        <v>0</v>
      </c>
      <c r="V123" s="101">
        <v>0</v>
      </c>
      <c r="W123" s="101">
        <v>0</v>
      </c>
      <c r="X123" s="101">
        <v>0</v>
      </c>
      <c r="Y123" s="101">
        <v>0</v>
      </c>
      <c r="Z123" s="101">
        <v>0</v>
      </c>
      <c r="AA123" s="101">
        <v>0</v>
      </c>
      <c r="AB123" s="101">
        <v>0</v>
      </c>
    </row>
    <row r="124" spans="1:28" x14ac:dyDescent="0.25">
      <c r="A124" s="10">
        <v>44880</v>
      </c>
      <c r="B124" s="101" t="s">
        <v>71</v>
      </c>
      <c r="C124" s="101" t="s">
        <v>15</v>
      </c>
      <c r="D124" s="101" t="s">
        <v>452</v>
      </c>
      <c r="E124" s="101" t="s">
        <v>21</v>
      </c>
      <c r="F124" s="101" t="s">
        <v>67</v>
      </c>
      <c r="G124" s="101" t="s">
        <v>18</v>
      </c>
      <c r="H124" s="101" t="s">
        <v>19</v>
      </c>
      <c r="I124" s="101">
        <v>0</v>
      </c>
      <c r="J124" s="101">
        <v>40433728</v>
      </c>
      <c r="K124" s="101">
        <v>40433728</v>
      </c>
      <c r="L124" s="101">
        <v>40433728</v>
      </c>
      <c r="M124" s="101">
        <v>15.49</v>
      </c>
      <c r="N124" s="101" t="s">
        <v>135</v>
      </c>
      <c r="O124" s="101" t="s">
        <v>273</v>
      </c>
      <c r="P124" s="101">
        <v>4</v>
      </c>
      <c r="Q124" s="101">
        <v>42.25</v>
      </c>
      <c r="R124" s="101" t="s">
        <v>141</v>
      </c>
      <c r="S124" s="101" t="s">
        <v>453</v>
      </c>
      <c r="T124" s="101">
        <v>0</v>
      </c>
      <c r="U124" s="101">
        <v>0</v>
      </c>
      <c r="V124" s="101">
        <v>0</v>
      </c>
      <c r="W124" s="101">
        <v>0</v>
      </c>
      <c r="X124" s="101">
        <v>0</v>
      </c>
      <c r="Y124" s="101">
        <v>0</v>
      </c>
      <c r="Z124" s="101">
        <v>0</v>
      </c>
      <c r="AA124" s="101">
        <v>0</v>
      </c>
      <c r="AB124" s="101">
        <v>0</v>
      </c>
    </row>
    <row r="125" spans="1:28" x14ac:dyDescent="0.25">
      <c r="A125" s="10">
        <v>44880</v>
      </c>
      <c r="B125" s="101" t="s">
        <v>72</v>
      </c>
      <c r="C125" s="101" t="s">
        <v>15</v>
      </c>
      <c r="D125" s="101" t="s">
        <v>135</v>
      </c>
      <c r="E125" s="101" t="s">
        <v>135</v>
      </c>
      <c r="F125" s="101" t="s">
        <v>135</v>
      </c>
      <c r="G125" s="101" t="s">
        <v>18</v>
      </c>
      <c r="H125" s="101"/>
      <c r="I125" s="101">
        <v>0</v>
      </c>
      <c r="J125" s="101">
        <v>41080666</v>
      </c>
      <c r="K125" s="101">
        <v>41080666</v>
      </c>
      <c r="L125" s="101">
        <v>0</v>
      </c>
      <c r="M125" s="101">
        <v>41.13</v>
      </c>
      <c r="N125" s="101" t="s">
        <v>135</v>
      </c>
      <c r="O125" s="101" t="s">
        <v>135</v>
      </c>
      <c r="P125" s="101">
        <v>0</v>
      </c>
      <c r="Q125" s="101">
        <v>0</v>
      </c>
      <c r="R125" s="101"/>
      <c r="S125" s="101"/>
      <c r="T125" s="101">
        <v>0</v>
      </c>
      <c r="U125" s="101">
        <v>0</v>
      </c>
      <c r="V125" s="101">
        <v>0</v>
      </c>
      <c r="W125" s="101">
        <v>0</v>
      </c>
      <c r="X125" s="101">
        <v>0</v>
      </c>
      <c r="Y125" s="101">
        <v>0</v>
      </c>
      <c r="Z125" s="101">
        <v>0</v>
      </c>
      <c r="AA125" s="101">
        <v>0</v>
      </c>
      <c r="AB125" s="101">
        <v>0</v>
      </c>
    </row>
    <row r="126" spans="1:28" x14ac:dyDescent="0.25">
      <c r="A126" s="10">
        <v>44880</v>
      </c>
      <c r="B126" s="101" t="s">
        <v>73</v>
      </c>
      <c r="C126" s="101" t="s">
        <v>15</v>
      </c>
      <c r="D126" s="101" t="s">
        <v>74</v>
      </c>
      <c r="E126" s="101" t="s">
        <v>35</v>
      </c>
      <c r="F126" s="101" t="s">
        <v>79</v>
      </c>
      <c r="G126" s="101" t="s">
        <v>18</v>
      </c>
      <c r="H126" s="101" t="s">
        <v>19</v>
      </c>
      <c r="I126" s="101">
        <v>0</v>
      </c>
      <c r="J126" s="101">
        <v>2208317</v>
      </c>
      <c r="K126" s="101">
        <v>2208317</v>
      </c>
      <c r="L126" s="101">
        <v>2208317</v>
      </c>
      <c r="M126" s="101">
        <v>13.99</v>
      </c>
      <c r="N126" s="101" t="s">
        <v>135</v>
      </c>
      <c r="O126" s="101" t="s">
        <v>198</v>
      </c>
      <c r="P126" s="101">
        <v>4</v>
      </c>
      <c r="Q126" s="101">
        <v>43.5</v>
      </c>
      <c r="R126" s="101" t="s">
        <v>141</v>
      </c>
      <c r="S126" s="101" t="s">
        <v>330</v>
      </c>
      <c r="T126" s="101">
        <v>0</v>
      </c>
      <c r="U126" s="101">
        <v>0</v>
      </c>
      <c r="V126" s="101">
        <v>0</v>
      </c>
      <c r="W126" s="101">
        <v>0</v>
      </c>
      <c r="X126" s="101">
        <v>0</v>
      </c>
      <c r="Y126" s="101">
        <v>0</v>
      </c>
      <c r="Z126" s="101">
        <v>0</v>
      </c>
      <c r="AA126" s="101">
        <v>0</v>
      </c>
      <c r="AB126" s="101">
        <v>0</v>
      </c>
    </row>
    <row r="127" spans="1:28" x14ac:dyDescent="0.25">
      <c r="A127" s="10">
        <v>44880</v>
      </c>
      <c r="B127" s="101" t="s">
        <v>75</v>
      </c>
      <c r="C127" s="101" t="s">
        <v>15</v>
      </c>
      <c r="D127" s="101" t="s">
        <v>164</v>
      </c>
      <c r="E127" s="101" t="s">
        <v>42</v>
      </c>
      <c r="F127" s="101" t="s">
        <v>363</v>
      </c>
      <c r="G127" s="101" t="s">
        <v>18</v>
      </c>
      <c r="H127" s="101" t="s">
        <v>51</v>
      </c>
      <c r="I127" s="101">
        <v>0</v>
      </c>
      <c r="J127" s="101">
        <v>19774236</v>
      </c>
      <c r="K127" s="101">
        <v>19774236</v>
      </c>
      <c r="L127" s="101">
        <v>19774236</v>
      </c>
      <c r="M127" s="101">
        <v>12.29</v>
      </c>
      <c r="N127" s="101" t="s">
        <v>135</v>
      </c>
      <c r="O127" s="101" t="s">
        <v>198</v>
      </c>
      <c r="P127" s="101">
        <v>4</v>
      </c>
      <c r="Q127" s="101">
        <v>43.5</v>
      </c>
      <c r="R127" s="101" t="s">
        <v>141</v>
      </c>
      <c r="S127" s="101" t="s">
        <v>330</v>
      </c>
      <c r="T127" s="101">
        <v>0</v>
      </c>
      <c r="U127" s="101">
        <v>0</v>
      </c>
      <c r="V127" s="101">
        <v>0</v>
      </c>
      <c r="W127" s="101">
        <v>0</v>
      </c>
      <c r="X127" s="101">
        <v>0</v>
      </c>
      <c r="Y127" s="101">
        <v>0</v>
      </c>
      <c r="Z127" s="101">
        <v>0</v>
      </c>
      <c r="AA127" s="101">
        <v>0</v>
      </c>
      <c r="AB127" s="101">
        <v>0</v>
      </c>
    </row>
    <row r="128" spans="1:28" x14ac:dyDescent="0.25">
      <c r="A128" s="10">
        <v>44880</v>
      </c>
      <c r="B128" s="101" t="s">
        <v>76</v>
      </c>
      <c r="C128" s="101" t="s">
        <v>15</v>
      </c>
      <c r="D128" s="101" t="s">
        <v>432</v>
      </c>
      <c r="E128" s="101" t="s">
        <v>35</v>
      </c>
      <c r="F128" s="101" t="s">
        <v>339</v>
      </c>
      <c r="G128" s="101" t="s">
        <v>18</v>
      </c>
      <c r="H128" s="101" t="s">
        <v>19</v>
      </c>
      <c r="I128" s="101">
        <v>0</v>
      </c>
      <c r="J128" s="101">
        <v>544894350</v>
      </c>
      <c r="K128" s="101">
        <v>544894350</v>
      </c>
      <c r="L128" s="101">
        <v>544894350</v>
      </c>
      <c r="M128" s="101">
        <v>18.809999999999999</v>
      </c>
      <c r="N128" s="101" t="s">
        <v>135</v>
      </c>
      <c r="O128" s="101" t="s">
        <v>215</v>
      </c>
      <c r="P128" s="101">
        <v>8</v>
      </c>
      <c r="Q128" s="101">
        <v>43.5</v>
      </c>
      <c r="R128" s="101" t="s">
        <v>142</v>
      </c>
      <c r="S128" s="101" t="s">
        <v>321</v>
      </c>
      <c r="T128" s="101">
        <v>0</v>
      </c>
      <c r="U128" s="101">
        <v>0</v>
      </c>
      <c r="V128" s="101">
        <v>0</v>
      </c>
      <c r="W128" s="101">
        <v>0</v>
      </c>
      <c r="X128" s="101">
        <v>0</v>
      </c>
      <c r="Y128" s="101">
        <v>0</v>
      </c>
      <c r="Z128" s="101">
        <v>0</v>
      </c>
      <c r="AA128" s="101">
        <v>0</v>
      </c>
      <c r="AB128" s="101">
        <v>0</v>
      </c>
    </row>
    <row r="129" spans="1:28" x14ac:dyDescent="0.25">
      <c r="A129" s="10">
        <v>44880</v>
      </c>
      <c r="B129" s="101" t="s">
        <v>77</v>
      </c>
      <c r="C129" s="101" t="s">
        <v>15</v>
      </c>
      <c r="D129" s="101" t="s">
        <v>135</v>
      </c>
      <c r="E129" s="101" t="s">
        <v>135</v>
      </c>
      <c r="F129" s="101" t="s">
        <v>135</v>
      </c>
      <c r="G129" s="101" t="s">
        <v>18</v>
      </c>
      <c r="H129" s="101"/>
      <c r="I129" s="101">
        <v>0</v>
      </c>
      <c r="J129" s="101">
        <v>44104056</v>
      </c>
      <c r="K129" s="101">
        <v>44104056</v>
      </c>
      <c r="L129" s="101">
        <v>0</v>
      </c>
      <c r="M129" s="101">
        <v>12.8</v>
      </c>
      <c r="N129" s="101" t="s">
        <v>135</v>
      </c>
      <c r="O129" s="101" t="s">
        <v>135</v>
      </c>
      <c r="P129" s="101">
        <v>0</v>
      </c>
      <c r="Q129" s="101">
        <v>0</v>
      </c>
      <c r="R129" s="101"/>
      <c r="S129" s="101"/>
      <c r="T129" s="101">
        <v>0</v>
      </c>
      <c r="U129" s="101">
        <v>0</v>
      </c>
      <c r="V129" s="101">
        <v>0</v>
      </c>
      <c r="W129" s="101">
        <v>0</v>
      </c>
      <c r="X129" s="101">
        <v>0</v>
      </c>
      <c r="Y129" s="101">
        <v>0</v>
      </c>
      <c r="Z129" s="101">
        <v>0</v>
      </c>
      <c r="AA129" s="101">
        <v>0</v>
      </c>
      <c r="AB129" s="101">
        <v>0</v>
      </c>
    </row>
    <row r="130" spans="1:28" x14ac:dyDescent="0.25">
      <c r="A130" s="10">
        <v>44880</v>
      </c>
      <c r="B130" s="101" t="s">
        <v>78</v>
      </c>
      <c r="C130" s="101" t="s">
        <v>15</v>
      </c>
      <c r="D130" s="101" t="s">
        <v>428</v>
      </c>
      <c r="E130" s="101" t="s">
        <v>31</v>
      </c>
      <c r="F130" s="101" t="s">
        <v>378</v>
      </c>
      <c r="G130" s="101" t="s">
        <v>18</v>
      </c>
      <c r="H130" s="101" t="s">
        <v>19</v>
      </c>
      <c r="I130" s="101">
        <v>0</v>
      </c>
      <c r="J130" s="101">
        <v>1026032292</v>
      </c>
      <c r="K130" s="101">
        <v>1026032292</v>
      </c>
      <c r="L130" s="101">
        <v>0</v>
      </c>
      <c r="M130" s="101">
        <v>12.39</v>
      </c>
      <c r="N130" s="101" t="s">
        <v>135</v>
      </c>
      <c r="O130" s="101" t="s">
        <v>199</v>
      </c>
      <c r="P130" s="101">
        <v>4</v>
      </c>
      <c r="Q130" s="101">
        <v>47</v>
      </c>
      <c r="R130" s="101" t="s">
        <v>141</v>
      </c>
      <c r="S130" s="101" t="s">
        <v>331</v>
      </c>
      <c r="T130" s="101">
        <v>0</v>
      </c>
      <c r="U130" s="101">
        <v>0</v>
      </c>
      <c r="V130" s="101">
        <v>0</v>
      </c>
      <c r="W130" s="101">
        <v>0</v>
      </c>
      <c r="X130" s="101">
        <v>0</v>
      </c>
      <c r="Y130" s="101">
        <v>0</v>
      </c>
      <c r="Z130" s="101">
        <v>0</v>
      </c>
      <c r="AA130" s="101">
        <v>0</v>
      </c>
      <c r="AB130" s="101">
        <v>0</v>
      </c>
    </row>
    <row r="131" spans="1:28" x14ac:dyDescent="0.25">
      <c r="A131" s="10">
        <v>44880</v>
      </c>
      <c r="B131" s="101" t="s">
        <v>80</v>
      </c>
      <c r="C131" s="101" t="s">
        <v>15</v>
      </c>
      <c r="D131" s="101" t="s">
        <v>159</v>
      </c>
      <c r="E131" s="101" t="s">
        <v>42</v>
      </c>
      <c r="F131" s="101" t="s">
        <v>338</v>
      </c>
      <c r="G131" s="101" t="s">
        <v>18</v>
      </c>
      <c r="H131" s="101" t="s">
        <v>51</v>
      </c>
      <c r="I131" s="101">
        <v>1912</v>
      </c>
      <c r="J131" s="101">
        <v>29671579</v>
      </c>
      <c r="K131" s="101">
        <v>29673491</v>
      </c>
      <c r="L131" s="101">
        <v>29673491</v>
      </c>
      <c r="M131" s="101">
        <v>12.6</v>
      </c>
      <c r="N131" s="101" t="s">
        <v>463</v>
      </c>
      <c r="O131" s="101" t="s">
        <v>198</v>
      </c>
      <c r="P131" s="101">
        <v>4</v>
      </c>
      <c r="Q131" s="101">
        <v>43.5</v>
      </c>
      <c r="R131" s="101" t="s">
        <v>141</v>
      </c>
      <c r="S131" s="101" t="s">
        <v>330</v>
      </c>
      <c r="T131" s="101">
        <v>7648</v>
      </c>
      <c r="U131" s="101">
        <v>0.83650000000000002</v>
      </c>
      <c r="V131" s="101">
        <v>733.44396480000012</v>
      </c>
      <c r="W131" s="101">
        <v>0</v>
      </c>
      <c r="X131" s="101">
        <v>0</v>
      </c>
      <c r="Y131" s="101">
        <v>0</v>
      </c>
      <c r="Z131" s="101">
        <v>0</v>
      </c>
      <c r="AA131" s="101">
        <v>0</v>
      </c>
      <c r="AB131" s="101">
        <v>0</v>
      </c>
    </row>
    <row r="132" spans="1:28" x14ac:dyDescent="0.25">
      <c r="A132" s="10">
        <v>44880</v>
      </c>
      <c r="B132" s="101" t="s">
        <v>81</v>
      </c>
      <c r="C132" s="101" t="s">
        <v>15</v>
      </c>
      <c r="D132" s="101" t="s">
        <v>406</v>
      </c>
      <c r="E132" s="101" t="s">
        <v>64</v>
      </c>
      <c r="F132" s="101" t="s">
        <v>67</v>
      </c>
      <c r="G132" s="101" t="s">
        <v>18</v>
      </c>
      <c r="H132" s="101" t="s">
        <v>19</v>
      </c>
      <c r="I132" s="101">
        <v>0</v>
      </c>
      <c r="J132" s="101">
        <v>26832040</v>
      </c>
      <c r="K132" s="101">
        <v>26832040</v>
      </c>
      <c r="L132" s="101">
        <v>26832040</v>
      </c>
      <c r="M132" s="101">
        <v>13.1</v>
      </c>
      <c r="N132" s="101" t="s">
        <v>135</v>
      </c>
      <c r="O132" s="101" t="s">
        <v>201</v>
      </c>
      <c r="P132" s="101">
        <v>4</v>
      </c>
      <c r="Q132" s="101">
        <v>49.5</v>
      </c>
      <c r="R132" s="101" t="s">
        <v>141</v>
      </c>
      <c r="S132" s="101" t="s">
        <v>407</v>
      </c>
      <c r="T132" s="101">
        <v>0</v>
      </c>
      <c r="U132" s="101">
        <v>0</v>
      </c>
      <c r="V132" s="101">
        <v>0</v>
      </c>
      <c r="W132" s="101">
        <v>0</v>
      </c>
      <c r="X132" s="101">
        <v>0</v>
      </c>
      <c r="Y132" s="101">
        <v>0</v>
      </c>
      <c r="Z132" s="101">
        <v>0</v>
      </c>
      <c r="AA132" s="101">
        <v>0</v>
      </c>
      <c r="AB132" s="101">
        <v>0</v>
      </c>
    </row>
    <row r="133" spans="1:28" x14ac:dyDescent="0.25">
      <c r="A133" s="10">
        <v>44880</v>
      </c>
      <c r="B133" s="101" t="s">
        <v>82</v>
      </c>
      <c r="C133" s="101" t="s">
        <v>15</v>
      </c>
      <c r="D133" s="101" t="s">
        <v>442</v>
      </c>
      <c r="E133" s="101" t="s">
        <v>42</v>
      </c>
      <c r="F133" s="101" t="s">
        <v>384</v>
      </c>
      <c r="G133" s="101" t="s">
        <v>18</v>
      </c>
      <c r="H133" s="101" t="s">
        <v>51</v>
      </c>
      <c r="I133" s="101">
        <v>0</v>
      </c>
      <c r="J133" s="101">
        <v>34091219</v>
      </c>
      <c r="K133" s="101">
        <v>34091219</v>
      </c>
      <c r="L133" s="101">
        <v>34091219</v>
      </c>
      <c r="M133" s="101">
        <v>13.5</v>
      </c>
      <c r="N133" s="101" t="s">
        <v>135</v>
      </c>
      <c r="O133" s="101" t="s">
        <v>195</v>
      </c>
      <c r="P133" s="101">
        <v>4</v>
      </c>
      <c r="Q133" s="101">
        <v>32</v>
      </c>
      <c r="R133" s="101" t="s">
        <v>141</v>
      </c>
      <c r="S133" s="101" t="s">
        <v>329</v>
      </c>
      <c r="T133" s="101">
        <v>0</v>
      </c>
      <c r="U133" s="101">
        <v>0</v>
      </c>
      <c r="V133" s="101">
        <v>0</v>
      </c>
      <c r="W133" s="101">
        <v>0</v>
      </c>
      <c r="X133" s="101">
        <v>0</v>
      </c>
      <c r="Y133" s="101">
        <v>0</v>
      </c>
      <c r="Z133" s="101">
        <v>0</v>
      </c>
      <c r="AA133" s="101">
        <v>0</v>
      </c>
      <c r="AB133" s="101">
        <v>0</v>
      </c>
    </row>
    <row r="134" spans="1:28" x14ac:dyDescent="0.25">
      <c r="A134" s="10">
        <v>44880</v>
      </c>
      <c r="B134" s="101" t="s">
        <v>83</v>
      </c>
      <c r="C134" s="101" t="s">
        <v>15</v>
      </c>
      <c r="D134" s="101" t="s">
        <v>380</v>
      </c>
      <c r="E134" s="101" t="s">
        <v>21</v>
      </c>
      <c r="F134" s="101" t="s">
        <v>67</v>
      </c>
      <c r="G134" s="101" t="s">
        <v>18</v>
      </c>
      <c r="H134" s="101" t="s">
        <v>19</v>
      </c>
      <c r="I134" s="101">
        <v>0</v>
      </c>
      <c r="J134" s="101">
        <v>23822806</v>
      </c>
      <c r="K134" s="101">
        <v>23822806</v>
      </c>
      <c r="L134" s="101">
        <v>23822806</v>
      </c>
      <c r="M134" s="101">
        <v>14.8</v>
      </c>
      <c r="N134" s="101" t="s">
        <v>340</v>
      </c>
      <c r="O134" s="101" t="s">
        <v>203</v>
      </c>
      <c r="P134" s="101">
        <v>4</v>
      </c>
      <c r="Q134" s="101">
        <v>64.5</v>
      </c>
      <c r="R134" s="101" t="s">
        <v>141</v>
      </c>
      <c r="S134" s="101" t="s">
        <v>332</v>
      </c>
      <c r="T134" s="101">
        <v>0</v>
      </c>
      <c r="U134" s="101">
        <v>0</v>
      </c>
      <c r="V134" s="101">
        <v>0</v>
      </c>
      <c r="W134" s="101">
        <v>0</v>
      </c>
      <c r="X134" s="101">
        <v>0</v>
      </c>
      <c r="Y134" s="101">
        <v>0</v>
      </c>
      <c r="Z134" s="101">
        <v>0</v>
      </c>
      <c r="AA134" s="101">
        <v>0</v>
      </c>
      <c r="AB134" s="101">
        <v>0</v>
      </c>
    </row>
    <row r="135" spans="1:28" x14ac:dyDescent="0.25">
      <c r="A135" s="10">
        <v>44880</v>
      </c>
      <c r="B135" s="101" t="s">
        <v>84</v>
      </c>
      <c r="C135" s="101" t="s">
        <v>15</v>
      </c>
      <c r="D135" s="101" t="s">
        <v>431</v>
      </c>
      <c r="E135" s="101" t="s">
        <v>42</v>
      </c>
      <c r="F135" s="101" t="s">
        <v>363</v>
      </c>
      <c r="G135" s="101" t="s">
        <v>18</v>
      </c>
      <c r="H135" s="101" t="s">
        <v>51</v>
      </c>
      <c r="I135" s="101">
        <v>0</v>
      </c>
      <c r="J135" s="101">
        <v>21633702</v>
      </c>
      <c r="K135" s="101">
        <v>21633702</v>
      </c>
      <c r="L135" s="101">
        <v>21633702</v>
      </c>
      <c r="M135" s="101">
        <v>13.79</v>
      </c>
      <c r="N135" s="101" t="s">
        <v>135</v>
      </c>
      <c r="O135" s="101" t="s">
        <v>198</v>
      </c>
      <c r="P135" s="101">
        <v>4</v>
      </c>
      <c r="Q135" s="101">
        <v>43.5</v>
      </c>
      <c r="R135" s="101" t="s">
        <v>141</v>
      </c>
      <c r="S135" s="101" t="s">
        <v>330</v>
      </c>
      <c r="T135" s="101">
        <v>0</v>
      </c>
      <c r="U135" s="101">
        <v>0</v>
      </c>
      <c r="V135" s="101">
        <v>0</v>
      </c>
      <c r="W135" s="101">
        <v>0</v>
      </c>
      <c r="X135" s="101">
        <v>0</v>
      </c>
      <c r="Y135" s="101">
        <v>0</v>
      </c>
      <c r="Z135" s="101">
        <v>0</v>
      </c>
      <c r="AA135" s="101">
        <v>0</v>
      </c>
      <c r="AB135" s="101">
        <v>0</v>
      </c>
    </row>
    <row r="136" spans="1:28" x14ac:dyDescent="0.25">
      <c r="A136" s="10">
        <v>44880</v>
      </c>
      <c r="B136" s="101" t="s">
        <v>85</v>
      </c>
      <c r="C136" s="101" t="s">
        <v>15</v>
      </c>
      <c r="D136" s="101" t="s">
        <v>122</v>
      </c>
      <c r="E136" s="101" t="s">
        <v>21</v>
      </c>
      <c r="F136" s="101" t="s">
        <v>67</v>
      </c>
      <c r="G136" s="101" t="s">
        <v>18</v>
      </c>
      <c r="H136" s="101" t="s">
        <v>19</v>
      </c>
      <c r="I136" s="101">
        <v>759</v>
      </c>
      <c r="J136" s="101">
        <v>31012093</v>
      </c>
      <c r="K136" s="101">
        <v>31012852</v>
      </c>
      <c r="L136" s="101">
        <v>31012852</v>
      </c>
      <c r="M136" s="101">
        <v>12.59</v>
      </c>
      <c r="N136" s="101" t="s">
        <v>464</v>
      </c>
      <c r="O136" s="101" t="s">
        <v>192</v>
      </c>
      <c r="P136" s="101">
        <v>4</v>
      </c>
      <c r="Q136" s="101">
        <v>32</v>
      </c>
      <c r="R136" s="101" t="s">
        <v>141</v>
      </c>
      <c r="S136" s="101" t="s">
        <v>327</v>
      </c>
      <c r="T136" s="101">
        <v>3036</v>
      </c>
      <c r="U136" s="101">
        <v>0.33179895833333334</v>
      </c>
      <c r="V136" s="101">
        <v>214.18129920000001</v>
      </c>
      <c r="W136" s="101">
        <v>0</v>
      </c>
      <c r="X136" s="101">
        <v>0</v>
      </c>
      <c r="Y136" s="101">
        <v>0</v>
      </c>
      <c r="Z136" s="101">
        <v>0</v>
      </c>
      <c r="AA136" s="101">
        <v>0</v>
      </c>
      <c r="AB136" s="101">
        <v>0</v>
      </c>
    </row>
    <row r="137" spans="1:28" x14ac:dyDescent="0.25">
      <c r="A137" s="10">
        <v>44880</v>
      </c>
      <c r="B137" s="101" t="s">
        <v>86</v>
      </c>
      <c r="C137" s="101" t="s">
        <v>15</v>
      </c>
      <c r="D137" s="101" t="s">
        <v>405</v>
      </c>
      <c r="E137" s="101" t="s">
        <v>42</v>
      </c>
      <c r="F137" s="101" t="s">
        <v>384</v>
      </c>
      <c r="G137" s="101" t="s">
        <v>18</v>
      </c>
      <c r="H137" s="101" t="s">
        <v>51</v>
      </c>
      <c r="I137" s="101">
        <v>0</v>
      </c>
      <c r="J137" s="101">
        <v>31134516</v>
      </c>
      <c r="K137" s="101">
        <v>31134516</v>
      </c>
      <c r="L137" s="101">
        <v>31134516</v>
      </c>
      <c r="M137" s="101">
        <v>13.6</v>
      </c>
      <c r="N137" s="101" t="s">
        <v>135</v>
      </c>
      <c r="O137" s="101" t="s">
        <v>195</v>
      </c>
      <c r="P137" s="101">
        <v>4</v>
      </c>
      <c r="Q137" s="101">
        <v>32</v>
      </c>
      <c r="R137" s="101" t="s">
        <v>141</v>
      </c>
      <c r="S137" s="101" t="s">
        <v>329</v>
      </c>
      <c r="T137" s="101">
        <v>0</v>
      </c>
      <c r="U137" s="101">
        <v>0</v>
      </c>
      <c r="V137" s="101">
        <v>0</v>
      </c>
      <c r="W137" s="101">
        <v>0</v>
      </c>
      <c r="X137" s="101">
        <v>0</v>
      </c>
      <c r="Y137" s="101">
        <v>0</v>
      </c>
      <c r="Z137" s="101">
        <v>0</v>
      </c>
      <c r="AA137" s="101">
        <v>0</v>
      </c>
      <c r="AB137" s="101">
        <v>0</v>
      </c>
    </row>
    <row r="138" spans="1:28" x14ac:dyDescent="0.25">
      <c r="A138" s="10">
        <v>44880</v>
      </c>
      <c r="B138" s="101" t="s">
        <v>87</v>
      </c>
      <c r="C138" s="101" t="s">
        <v>15</v>
      </c>
      <c r="D138" s="101" t="s">
        <v>400</v>
      </c>
      <c r="E138" s="101" t="s">
        <v>64</v>
      </c>
      <c r="F138" s="101" t="s">
        <v>67</v>
      </c>
      <c r="G138" s="101" t="s">
        <v>18</v>
      </c>
      <c r="H138" s="101" t="s">
        <v>19</v>
      </c>
      <c r="I138" s="101">
        <v>0</v>
      </c>
      <c r="J138" s="101">
        <v>31246283</v>
      </c>
      <c r="K138" s="101">
        <v>31248220</v>
      </c>
      <c r="L138" s="101">
        <v>31248220</v>
      </c>
      <c r="M138" s="101">
        <v>14.89</v>
      </c>
      <c r="N138" s="101" t="s">
        <v>340</v>
      </c>
      <c r="O138" s="101" t="s">
        <v>205</v>
      </c>
      <c r="P138" s="101">
        <v>4</v>
      </c>
      <c r="Q138" s="101">
        <v>79</v>
      </c>
      <c r="R138" s="101" t="s">
        <v>141</v>
      </c>
      <c r="S138" s="101" t="s">
        <v>333</v>
      </c>
      <c r="T138" s="101">
        <v>0</v>
      </c>
      <c r="U138" s="101">
        <v>0</v>
      </c>
      <c r="V138" s="101">
        <v>0</v>
      </c>
      <c r="W138" s="101">
        <v>0</v>
      </c>
      <c r="X138" s="101">
        <v>0</v>
      </c>
      <c r="Y138" s="101">
        <v>0</v>
      </c>
      <c r="Z138" s="101">
        <v>0</v>
      </c>
      <c r="AA138" s="101">
        <v>0</v>
      </c>
      <c r="AB138" s="101">
        <v>0</v>
      </c>
    </row>
    <row r="139" spans="1:28" x14ac:dyDescent="0.25">
      <c r="A139" s="10">
        <v>44880</v>
      </c>
      <c r="B139" s="101" t="s">
        <v>88</v>
      </c>
      <c r="C139" s="101" t="s">
        <v>15</v>
      </c>
      <c r="D139" s="101" t="s">
        <v>418</v>
      </c>
      <c r="E139" s="101" t="s">
        <v>42</v>
      </c>
      <c r="F139" s="101" t="s">
        <v>384</v>
      </c>
      <c r="G139" s="101" t="s">
        <v>24</v>
      </c>
      <c r="H139" s="101" t="s">
        <v>51</v>
      </c>
      <c r="I139" s="101">
        <v>1937</v>
      </c>
      <c r="J139" s="101">
        <v>31246283</v>
      </c>
      <c r="K139" s="101">
        <v>31248220</v>
      </c>
      <c r="L139" s="101">
        <v>31248220</v>
      </c>
      <c r="M139" s="101">
        <v>14.89</v>
      </c>
      <c r="N139" s="101" t="s">
        <v>135</v>
      </c>
      <c r="O139" s="101" t="s">
        <v>198</v>
      </c>
      <c r="P139" s="101">
        <v>4</v>
      </c>
      <c r="Q139" s="101">
        <v>43.5</v>
      </c>
      <c r="R139" s="101" t="s">
        <v>141</v>
      </c>
      <c r="S139" s="101" t="s">
        <v>330</v>
      </c>
      <c r="T139" s="101">
        <v>7748</v>
      </c>
      <c r="U139" s="101">
        <v>1.0014559027777779</v>
      </c>
      <c r="V139" s="101">
        <v>743.03397480000012</v>
      </c>
      <c r="W139" s="101">
        <v>0</v>
      </c>
      <c r="X139" s="101">
        <v>0</v>
      </c>
      <c r="Y139" s="101">
        <v>0</v>
      </c>
      <c r="Z139" s="101">
        <v>0</v>
      </c>
      <c r="AA139" s="101">
        <v>0</v>
      </c>
      <c r="AB139" s="101">
        <v>0</v>
      </c>
    </row>
    <row r="140" spans="1:28" x14ac:dyDescent="0.25">
      <c r="A140" s="10">
        <v>44880</v>
      </c>
      <c r="B140" s="101" t="s">
        <v>89</v>
      </c>
      <c r="C140" s="101" t="s">
        <v>15</v>
      </c>
      <c r="D140" s="101" t="s">
        <v>342</v>
      </c>
      <c r="E140" s="101" t="s">
        <v>42</v>
      </c>
      <c r="F140" s="101" t="s">
        <v>413</v>
      </c>
      <c r="G140" s="101" t="s">
        <v>18</v>
      </c>
      <c r="H140" s="101" t="s">
        <v>19</v>
      </c>
      <c r="I140" s="101">
        <v>0</v>
      </c>
      <c r="J140" s="101">
        <v>27482312</v>
      </c>
      <c r="K140" s="101">
        <v>27482312</v>
      </c>
      <c r="L140" s="101">
        <v>27482312</v>
      </c>
      <c r="M140" s="101">
        <v>13.49</v>
      </c>
      <c r="N140" s="101" t="s">
        <v>135</v>
      </c>
      <c r="O140" s="101" t="s">
        <v>198</v>
      </c>
      <c r="P140" s="101">
        <v>4</v>
      </c>
      <c r="Q140" s="101">
        <v>43.5</v>
      </c>
      <c r="R140" s="101" t="s">
        <v>141</v>
      </c>
      <c r="S140" s="101" t="s">
        <v>330</v>
      </c>
      <c r="T140" s="101">
        <v>0</v>
      </c>
      <c r="U140" s="101">
        <v>0</v>
      </c>
      <c r="V140" s="101">
        <v>0</v>
      </c>
      <c r="W140" s="101">
        <v>0</v>
      </c>
      <c r="X140" s="101">
        <v>0</v>
      </c>
      <c r="Y140" s="101">
        <v>0</v>
      </c>
      <c r="Z140" s="101">
        <v>0</v>
      </c>
      <c r="AA140" s="101">
        <v>0</v>
      </c>
      <c r="AB140" s="101">
        <v>0</v>
      </c>
    </row>
    <row r="141" spans="1:28" x14ac:dyDescent="0.25">
      <c r="A141" s="10">
        <v>44880</v>
      </c>
      <c r="B141" s="101" t="s">
        <v>90</v>
      </c>
      <c r="C141" s="101" t="s">
        <v>15</v>
      </c>
      <c r="D141" s="101" t="s">
        <v>361</v>
      </c>
      <c r="E141" s="101" t="s">
        <v>42</v>
      </c>
      <c r="F141" s="101" t="s">
        <v>363</v>
      </c>
      <c r="G141" s="101" t="s">
        <v>18</v>
      </c>
      <c r="H141" s="101" t="s">
        <v>51</v>
      </c>
      <c r="I141" s="101">
        <v>0</v>
      </c>
      <c r="J141" s="101">
        <v>3583106</v>
      </c>
      <c r="K141" s="101">
        <v>3583106</v>
      </c>
      <c r="L141" s="101">
        <v>3583106</v>
      </c>
      <c r="M141" s="101">
        <v>13.5</v>
      </c>
      <c r="N141" s="101" t="s">
        <v>422</v>
      </c>
      <c r="O141" s="101" t="s">
        <v>198</v>
      </c>
      <c r="P141" s="101">
        <v>4</v>
      </c>
      <c r="Q141" s="101">
        <v>43.5</v>
      </c>
      <c r="R141" s="101" t="s">
        <v>141</v>
      </c>
      <c r="S141" s="101" t="s">
        <v>330</v>
      </c>
      <c r="T141" s="101">
        <v>0</v>
      </c>
      <c r="U141" s="101">
        <v>0</v>
      </c>
      <c r="V141" s="101">
        <v>0</v>
      </c>
      <c r="W141" s="101">
        <v>0</v>
      </c>
      <c r="X141" s="101">
        <v>0</v>
      </c>
      <c r="Y141" s="101">
        <v>0</v>
      </c>
      <c r="Z141" s="101">
        <v>0</v>
      </c>
      <c r="AA141" s="101">
        <v>0</v>
      </c>
      <c r="AB141" s="101">
        <v>0</v>
      </c>
    </row>
    <row r="142" spans="1:28" x14ac:dyDescent="0.25">
      <c r="A142" s="10">
        <v>44880</v>
      </c>
      <c r="B142" s="101" t="s">
        <v>91</v>
      </c>
      <c r="C142" s="101" t="s">
        <v>15</v>
      </c>
      <c r="D142" s="101" t="s">
        <v>434</v>
      </c>
      <c r="E142" s="101" t="s">
        <v>42</v>
      </c>
      <c r="F142" s="101" t="s">
        <v>378</v>
      </c>
      <c r="G142" s="101" t="s">
        <v>18</v>
      </c>
      <c r="H142" s="101" t="s">
        <v>19</v>
      </c>
      <c r="I142" s="101">
        <v>0</v>
      </c>
      <c r="J142" s="101">
        <v>557093316</v>
      </c>
      <c r="K142" s="101">
        <v>557093316</v>
      </c>
      <c r="L142" s="101">
        <v>557093316</v>
      </c>
      <c r="M142" s="101">
        <v>13.4</v>
      </c>
      <c r="N142" s="101" t="s">
        <v>135</v>
      </c>
      <c r="O142" s="101" t="s">
        <v>281</v>
      </c>
      <c r="P142" s="101">
        <v>4</v>
      </c>
      <c r="Q142" s="101">
        <v>56</v>
      </c>
      <c r="R142" s="101" t="s">
        <v>141</v>
      </c>
      <c r="S142" s="101" t="s">
        <v>435</v>
      </c>
      <c r="T142" s="101">
        <v>0</v>
      </c>
      <c r="U142" s="101">
        <v>0</v>
      </c>
      <c r="V142" s="101">
        <v>0</v>
      </c>
      <c r="W142" s="101">
        <v>0</v>
      </c>
      <c r="X142" s="101">
        <v>0</v>
      </c>
      <c r="Y142" s="101">
        <v>0</v>
      </c>
      <c r="Z142" s="101">
        <v>0</v>
      </c>
      <c r="AA142" s="101">
        <v>0</v>
      </c>
      <c r="AB142" s="101">
        <v>0</v>
      </c>
    </row>
    <row r="143" spans="1:28" x14ac:dyDescent="0.25">
      <c r="A143" s="10">
        <v>44880</v>
      </c>
      <c r="B143" s="101" t="s">
        <v>92</v>
      </c>
      <c r="C143" s="101" t="s">
        <v>15</v>
      </c>
      <c r="D143" s="101" t="s">
        <v>427</v>
      </c>
      <c r="E143" s="101" t="s">
        <v>42</v>
      </c>
      <c r="F143" s="101" t="s">
        <v>363</v>
      </c>
      <c r="G143" s="101" t="s">
        <v>18</v>
      </c>
      <c r="H143" s="101" t="s">
        <v>51</v>
      </c>
      <c r="I143" s="101">
        <v>0</v>
      </c>
      <c r="J143" s="101">
        <v>30829548</v>
      </c>
      <c r="K143" s="101">
        <v>30829548</v>
      </c>
      <c r="L143" s="101">
        <v>0</v>
      </c>
      <c r="M143" s="101">
        <v>12.89</v>
      </c>
      <c r="N143" s="101" t="s">
        <v>135</v>
      </c>
      <c r="O143" s="101" t="s">
        <v>198</v>
      </c>
      <c r="P143" s="101">
        <v>4</v>
      </c>
      <c r="Q143" s="101">
        <v>43.5</v>
      </c>
      <c r="R143" s="101" t="s">
        <v>141</v>
      </c>
      <c r="S143" s="101" t="s">
        <v>330</v>
      </c>
      <c r="T143" s="101">
        <v>0</v>
      </c>
      <c r="U143" s="101">
        <v>0</v>
      </c>
      <c r="V143" s="101">
        <v>0</v>
      </c>
      <c r="W143" s="101">
        <v>0</v>
      </c>
      <c r="X143" s="101">
        <v>0</v>
      </c>
      <c r="Y143" s="101">
        <v>0</v>
      </c>
      <c r="Z143" s="101">
        <v>0</v>
      </c>
      <c r="AA143" s="101">
        <v>0</v>
      </c>
      <c r="AB143" s="101">
        <v>0</v>
      </c>
    </row>
    <row r="144" spans="1:28" x14ac:dyDescent="0.25">
      <c r="A144" s="10">
        <v>44880</v>
      </c>
      <c r="B144" s="101" t="s">
        <v>93</v>
      </c>
      <c r="C144" s="101" t="s">
        <v>15</v>
      </c>
      <c r="D144" s="101" t="s">
        <v>403</v>
      </c>
      <c r="E144" s="101" t="s">
        <v>35</v>
      </c>
      <c r="F144" s="101" t="s">
        <v>79</v>
      </c>
      <c r="G144" s="101" t="s">
        <v>18</v>
      </c>
      <c r="H144" s="101" t="s">
        <v>19</v>
      </c>
      <c r="I144" s="101">
        <v>0</v>
      </c>
      <c r="J144" s="101">
        <v>29066430</v>
      </c>
      <c r="K144" s="101">
        <v>29066430</v>
      </c>
      <c r="L144" s="101">
        <v>29066430</v>
      </c>
      <c r="M144" s="101">
        <v>12</v>
      </c>
      <c r="N144" s="101" t="s">
        <v>135</v>
      </c>
      <c r="O144" s="101" t="s">
        <v>198</v>
      </c>
      <c r="P144" s="101">
        <v>4</v>
      </c>
      <c r="Q144" s="101">
        <v>43.5</v>
      </c>
      <c r="R144" s="101" t="s">
        <v>141</v>
      </c>
      <c r="S144" s="101" t="s">
        <v>330</v>
      </c>
      <c r="T144" s="101">
        <v>0</v>
      </c>
      <c r="U144" s="101">
        <v>0</v>
      </c>
      <c r="V144" s="101">
        <v>0</v>
      </c>
      <c r="W144" s="101">
        <v>0</v>
      </c>
      <c r="X144" s="101">
        <v>0</v>
      </c>
      <c r="Y144" s="101">
        <v>0</v>
      </c>
      <c r="Z144" s="101">
        <v>0</v>
      </c>
      <c r="AA144" s="101">
        <v>0</v>
      </c>
      <c r="AB144" s="101">
        <v>0</v>
      </c>
    </row>
    <row r="145" spans="1:28" x14ac:dyDescent="0.25">
      <c r="A145" s="10">
        <v>44880</v>
      </c>
      <c r="B145" s="101" t="s">
        <v>94</v>
      </c>
      <c r="C145" s="101" t="s">
        <v>15</v>
      </c>
      <c r="D145" s="101" t="s">
        <v>95</v>
      </c>
      <c r="E145" s="101" t="s">
        <v>42</v>
      </c>
      <c r="F145" s="101" t="s">
        <v>413</v>
      </c>
      <c r="G145" s="101" t="s">
        <v>18</v>
      </c>
      <c r="H145" s="101" t="s">
        <v>51</v>
      </c>
      <c r="I145" s="101">
        <v>0</v>
      </c>
      <c r="J145" s="101">
        <v>33961612</v>
      </c>
      <c r="K145" s="101">
        <v>33961612</v>
      </c>
      <c r="L145" s="101">
        <v>33961612</v>
      </c>
      <c r="M145" s="101">
        <v>14.89</v>
      </c>
      <c r="N145" s="101" t="s">
        <v>135</v>
      </c>
      <c r="O145" s="101" t="s">
        <v>198</v>
      </c>
      <c r="P145" s="101">
        <v>4</v>
      </c>
      <c r="Q145" s="101">
        <v>43.5</v>
      </c>
      <c r="R145" s="101" t="s">
        <v>141</v>
      </c>
      <c r="S145" s="101" t="s">
        <v>330</v>
      </c>
      <c r="T145" s="101">
        <v>0</v>
      </c>
      <c r="U145" s="101">
        <v>0</v>
      </c>
      <c r="V145" s="101">
        <v>0</v>
      </c>
      <c r="W145" s="101">
        <v>0</v>
      </c>
      <c r="X145" s="101">
        <v>0</v>
      </c>
      <c r="Y145" s="101">
        <v>0</v>
      </c>
      <c r="Z145" s="101">
        <v>0</v>
      </c>
      <c r="AA145" s="101">
        <v>0</v>
      </c>
      <c r="AB145" s="101">
        <v>0</v>
      </c>
    </row>
    <row r="146" spans="1:28" x14ac:dyDescent="0.25">
      <c r="A146" s="10">
        <v>44880</v>
      </c>
      <c r="B146" s="101" t="s">
        <v>96</v>
      </c>
      <c r="C146" s="101" t="s">
        <v>15</v>
      </c>
      <c r="D146" s="101" t="s">
        <v>362</v>
      </c>
      <c r="E146" s="101" t="s">
        <v>21</v>
      </c>
      <c r="F146" s="101" t="s">
        <v>67</v>
      </c>
      <c r="G146" s="101" t="s">
        <v>18</v>
      </c>
      <c r="H146" s="101" t="s">
        <v>19</v>
      </c>
      <c r="I146" s="101">
        <v>0</v>
      </c>
      <c r="J146" s="101">
        <v>12621047</v>
      </c>
      <c r="K146" s="101">
        <v>12621047</v>
      </c>
      <c r="L146" s="101">
        <v>12621047</v>
      </c>
      <c r="M146" s="101">
        <v>13.59</v>
      </c>
      <c r="N146" s="101" t="s">
        <v>414</v>
      </c>
      <c r="O146" s="101" t="s">
        <v>207</v>
      </c>
      <c r="P146" s="101">
        <v>4</v>
      </c>
      <c r="Q146" s="101">
        <v>50.5</v>
      </c>
      <c r="R146" s="101" t="s">
        <v>141</v>
      </c>
      <c r="S146" s="101" t="s">
        <v>334</v>
      </c>
      <c r="T146" s="101">
        <v>0</v>
      </c>
      <c r="U146" s="101">
        <v>0</v>
      </c>
      <c r="V146" s="101">
        <v>0</v>
      </c>
      <c r="W146" s="101">
        <v>0</v>
      </c>
      <c r="X146" s="101">
        <v>0</v>
      </c>
      <c r="Y146" s="101">
        <v>0</v>
      </c>
      <c r="Z146" s="101">
        <v>0</v>
      </c>
      <c r="AA146" s="101">
        <v>0</v>
      </c>
      <c r="AB146" s="101">
        <v>0</v>
      </c>
    </row>
    <row r="147" spans="1:28" x14ac:dyDescent="0.25">
      <c r="A147" s="10">
        <v>44880</v>
      </c>
      <c r="B147" s="101" t="s">
        <v>97</v>
      </c>
      <c r="C147" s="101" t="s">
        <v>15</v>
      </c>
      <c r="D147" s="101" t="s">
        <v>135</v>
      </c>
      <c r="E147" s="101" t="s">
        <v>135</v>
      </c>
      <c r="F147" s="101" t="s">
        <v>135</v>
      </c>
      <c r="G147" s="101" t="s">
        <v>18</v>
      </c>
      <c r="H147" s="101"/>
      <c r="I147" s="101">
        <v>0</v>
      </c>
      <c r="J147" s="101">
        <v>12621047</v>
      </c>
      <c r="K147" s="101">
        <v>12621047</v>
      </c>
      <c r="L147" s="101">
        <v>0</v>
      </c>
      <c r="M147" s="101">
        <v>17.23</v>
      </c>
      <c r="N147" s="101" t="s">
        <v>135</v>
      </c>
      <c r="O147" s="101" t="s">
        <v>135</v>
      </c>
      <c r="P147" s="101">
        <v>0</v>
      </c>
      <c r="Q147" s="101">
        <v>0</v>
      </c>
      <c r="R147" s="101"/>
      <c r="S147" s="101"/>
      <c r="T147" s="101">
        <v>0</v>
      </c>
      <c r="U147" s="101">
        <v>0</v>
      </c>
      <c r="V147" s="101">
        <v>0</v>
      </c>
      <c r="W147" s="101">
        <v>0</v>
      </c>
      <c r="X147" s="101">
        <v>0</v>
      </c>
      <c r="Y147" s="101">
        <v>0</v>
      </c>
      <c r="Z147" s="101">
        <v>0</v>
      </c>
      <c r="AA147" s="101">
        <v>0</v>
      </c>
      <c r="AB147" s="101">
        <v>0</v>
      </c>
    </row>
    <row r="148" spans="1:28" x14ac:dyDescent="0.25">
      <c r="A148" s="10">
        <v>44880</v>
      </c>
      <c r="B148" s="101" t="s">
        <v>98</v>
      </c>
      <c r="C148" s="101" t="s">
        <v>15</v>
      </c>
      <c r="D148" s="101" t="s">
        <v>381</v>
      </c>
      <c r="E148" s="101" t="s">
        <v>21</v>
      </c>
      <c r="F148" s="101" t="s">
        <v>378</v>
      </c>
      <c r="G148" s="101" t="s">
        <v>18</v>
      </c>
      <c r="H148" s="101" t="s">
        <v>19</v>
      </c>
      <c r="I148" s="101">
        <v>0</v>
      </c>
      <c r="J148" s="101">
        <v>37393887</v>
      </c>
      <c r="K148" s="101">
        <v>37393887</v>
      </c>
      <c r="L148" s="101">
        <v>0</v>
      </c>
      <c r="M148" s="101">
        <v>12.3</v>
      </c>
      <c r="N148" s="101" t="s">
        <v>340</v>
      </c>
      <c r="O148" s="101" t="s">
        <v>256</v>
      </c>
      <c r="P148" s="101">
        <v>4</v>
      </c>
      <c r="Q148" s="101">
        <v>43</v>
      </c>
      <c r="R148" s="101" t="s">
        <v>141</v>
      </c>
      <c r="S148" s="101" t="s">
        <v>382</v>
      </c>
      <c r="T148" s="101">
        <v>0</v>
      </c>
      <c r="U148" s="101">
        <v>0</v>
      </c>
      <c r="V148" s="101">
        <v>0</v>
      </c>
      <c r="W148" s="101">
        <v>0</v>
      </c>
      <c r="X148" s="101">
        <v>0</v>
      </c>
      <c r="Y148" s="101">
        <v>0</v>
      </c>
      <c r="Z148" s="101">
        <v>0</v>
      </c>
      <c r="AA148" s="101">
        <v>0</v>
      </c>
      <c r="AB148" s="101">
        <v>0</v>
      </c>
    </row>
    <row r="149" spans="1:28" x14ac:dyDescent="0.25">
      <c r="A149" s="10">
        <v>44880</v>
      </c>
      <c r="B149" s="101" t="s">
        <v>123</v>
      </c>
      <c r="C149" s="101" t="s">
        <v>15</v>
      </c>
      <c r="D149" s="101" t="s">
        <v>135</v>
      </c>
      <c r="E149" s="101" t="s">
        <v>135</v>
      </c>
      <c r="F149" s="101" t="s">
        <v>135</v>
      </c>
      <c r="G149" s="101" t="s">
        <v>18</v>
      </c>
      <c r="H149" s="101"/>
      <c r="I149" s="101">
        <v>0</v>
      </c>
      <c r="J149" s="101">
        <v>37393887</v>
      </c>
      <c r="K149" s="101">
        <v>37393887</v>
      </c>
      <c r="L149" s="101">
        <v>0</v>
      </c>
      <c r="M149" s="101">
        <v>0</v>
      </c>
      <c r="N149" s="101" t="s">
        <v>135</v>
      </c>
      <c r="O149" s="101" t="s">
        <v>135</v>
      </c>
      <c r="P149" s="101">
        <v>0</v>
      </c>
      <c r="Q149" s="101">
        <v>0</v>
      </c>
      <c r="R149" s="101"/>
      <c r="S149" s="101"/>
      <c r="T149" s="101">
        <v>0</v>
      </c>
      <c r="U149" s="101">
        <v>0</v>
      </c>
      <c r="V149" s="101">
        <v>0</v>
      </c>
      <c r="W149" s="101">
        <v>0</v>
      </c>
      <c r="X149" s="101">
        <v>0</v>
      </c>
      <c r="Y149" s="101">
        <v>0</v>
      </c>
      <c r="Z149" s="101">
        <v>0</v>
      </c>
      <c r="AA149" s="101">
        <v>0</v>
      </c>
      <c r="AB149" s="101">
        <v>0</v>
      </c>
    </row>
    <row r="150" spans="1:28" x14ac:dyDescent="0.25">
      <c r="A150" s="10">
        <v>44880</v>
      </c>
      <c r="B150" s="101" t="s">
        <v>99</v>
      </c>
      <c r="C150" s="101" t="s">
        <v>15</v>
      </c>
      <c r="D150" s="101" t="s">
        <v>374</v>
      </c>
      <c r="E150" s="101" t="s">
        <v>42</v>
      </c>
      <c r="F150" s="101" t="s">
        <v>413</v>
      </c>
      <c r="G150" s="101" t="s">
        <v>18</v>
      </c>
      <c r="H150" s="101" t="s">
        <v>19</v>
      </c>
      <c r="I150" s="101">
        <v>0</v>
      </c>
      <c r="J150" s="101">
        <v>537975432</v>
      </c>
      <c r="K150" s="101">
        <v>537975432</v>
      </c>
      <c r="L150" s="101">
        <v>0</v>
      </c>
      <c r="M150" s="101">
        <v>38.36</v>
      </c>
      <c r="N150" s="101" t="s">
        <v>135</v>
      </c>
      <c r="O150" s="101" t="s">
        <v>195</v>
      </c>
      <c r="P150" s="101">
        <v>4</v>
      </c>
      <c r="Q150" s="101">
        <v>32</v>
      </c>
      <c r="R150" s="101" t="s">
        <v>141</v>
      </c>
      <c r="S150" s="101" t="s">
        <v>329</v>
      </c>
      <c r="T150" s="101">
        <v>0</v>
      </c>
      <c r="U150" s="101">
        <v>0</v>
      </c>
      <c r="V150" s="101">
        <v>0</v>
      </c>
      <c r="W150" s="101">
        <v>0</v>
      </c>
      <c r="X150" s="101">
        <v>0</v>
      </c>
      <c r="Y150" s="101">
        <v>0</v>
      </c>
      <c r="Z150" s="101">
        <v>0</v>
      </c>
      <c r="AA150" s="101">
        <v>0</v>
      </c>
      <c r="AB150" s="101">
        <v>0</v>
      </c>
    </row>
    <row r="151" spans="1:28" x14ac:dyDescent="0.25">
      <c r="A151" s="10">
        <v>44880</v>
      </c>
      <c r="B151" s="101" t="s">
        <v>100</v>
      </c>
      <c r="C151" s="101" t="s">
        <v>15</v>
      </c>
      <c r="D151" s="101" t="s">
        <v>423</v>
      </c>
      <c r="E151" s="101" t="s">
        <v>21</v>
      </c>
      <c r="F151" s="101" t="s">
        <v>425</v>
      </c>
      <c r="G151" s="101" t="s">
        <v>18</v>
      </c>
      <c r="H151" s="101" t="s">
        <v>19</v>
      </c>
      <c r="I151" s="101">
        <v>0</v>
      </c>
      <c r="J151" s="101">
        <v>29420905</v>
      </c>
      <c r="K151" s="101">
        <v>29420905</v>
      </c>
      <c r="L151" s="101">
        <v>29420905</v>
      </c>
      <c r="M151" s="101">
        <v>12.89</v>
      </c>
      <c r="N151" s="101" t="s">
        <v>415</v>
      </c>
      <c r="O151" s="101" t="s">
        <v>424</v>
      </c>
      <c r="P151" s="101">
        <v>8</v>
      </c>
      <c r="Q151" s="101">
        <v>0.36</v>
      </c>
      <c r="R151" s="101" t="s">
        <v>142</v>
      </c>
      <c r="S151" s="101" t="s">
        <v>426</v>
      </c>
      <c r="T151" s="101">
        <v>0</v>
      </c>
      <c r="U151" s="101">
        <v>0</v>
      </c>
      <c r="V151" s="101">
        <v>0</v>
      </c>
      <c r="W151" s="101">
        <v>0</v>
      </c>
      <c r="X151" s="101">
        <v>0</v>
      </c>
      <c r="Y151" s="101">
        <v>0</v>
      </c>
      <c r="Z151" s="101">
        <v>0</v>
      </c>
      <c r="AA151" s="101">
        <v>0</v>
      </c>
      <c r="AB151" s="101">
        <v>0</v>
      </c>
    </row>
    <row r="152" spans="1:28" x14ac:dyDescent="0.25">
      <c r="A152" s="10">
        <v>44880</v>
      </c>
      <c r="B152" s="101" t="s">
        <v>101</v>
      </c>
      <c r="C152" s="101" t="s">
        <v>15</v>
      </c>
      <c r="D152" s="101" t="s">
        <v>102</v>
      </c>
      <c r="E152" s="101" t="s">
        <v>21</v>
      </c>
      <c r="F152" s="101" t="s">
        <v>79</v>
      </c>
      <c r="G152" s="101" t="s">
        <v>18</v>
      </c>
      <c r="H152" s="101" t="s">
        <v>19</v>
      </c>
      <c r="I152" s="101">
        <v>0</v>
      </c>
      <c r="J152" s="101">
        <v>42063329</v>
      </c>
      <c r="K152" s="101">
        <v>42064630</v>
      </c>
      <c r="L152" s="101">
        <v>0</v>
      </c>
      <c r="M152" s="101">
        <v>41.74</v>
      </c>
      <c r="N152" s="101" t="s">
        <v>416</v>
      </c>
      <c r="O152" s="101" t="s">
        <v>212</v>
      </c>
      <c r="P152" s="101">
        <v>32</v>
      </c>
      <c r="Q152" s="101">
        <v>1.1499999999999999</v>
      </c>
      <c r="R152" s="101" t="s">
        <v>141</v>
      </c>
      <c r="S152" s="101" t="s">
        <v>335</v>
      </c>
      <c r="T152" s="101">
        <v>0</v>
      </c>
      <c r="U152" s="101">
        <v>0</v>
      </c>
      <c r="V152" s="101">
        <v>0</v>
      </c>
      <c r="W152" s="101">
        <v>0</v>
      </c>
      <c r="X152" s="101">
        <v>0</v>
      </c>
      <c r="Y152" s="101">
        <v>0</v>
      </c>
      <c r="Z152" s="101">
        <v>0</v>
      </c>
      <c r="AA152" s="101">
        <v>0</v>
      </c>
      <c r="AB152" s="101">
        <v>0</v>
      </c>
    </row>
    <row r="153" spans="1:28" x14ac:dyDescent="0.25">
      <c r="A153" s="10">
        <v>44880</v>
      </c>
      <c r="B153" s="101" t="s">
        <v>103</v>
      </c>
      <c r="C153" s="101" t="s">
        <v>15</v>
      </c>
      <c r="D153" s="101" t="s">
        <v>104</v>
      </c>
      <c r="E153" s="101" t="s">
        <v>387</v>
      </c>
      <c r="F153" s="101" t="s">
        <v>105</v>
      </c>
      <c r="G153" s="101" t="s">
        <v>18</v>
      </c>
      <c r="H153" s="101" t="s">
        <v>19</v>
      </c>
      <c r="I153" s="101">
        <v>0</v>
      </c>
      <c r="J153" s="101">
        <v>7372378</v>
      </c>
      <c r="K153" s="101">
        <v>7372482</v>
      </c>
      <c r="L153" s="101">
        <v>7372482</v>
      </c>
      <c r="M153" s="101">
        <v>16.3</v>
      </c>
      <c r="N153" s="101" t="s">
        <v>135</v>
      </c>
      <c r="O153" s="101" t="s">
        <v>213</v>
      </c>
      <c r="P153" s="101">
        <v>8</v>
      </c>
      <c r="Q153" s="101">
        <v>4.5599999999999996</v>
      </c>
      <c r="R153" s="101" t="s">
        <v>141</v>
      </c>
      <c r="S153" s="101" t="s">
        <v>336</v>
      </c>
      <c r="T153" s="101">
        <v>0</v>
      </c>
      <c r="U153" s="101">
        <v>0</v>
      </c>
      <c r="V153" s="101">
        <v>0</v>
      </c>
      <c r="W153" s="101">
        <v>0</v>
      </c>
      <c r="X153" s="101">
        <v>0</v>
      </c>
      <c r="Y153" s="101">
        <v>0</v>
      </c>
      <c r="Z153" s="101">
        <v>0</v>
      </c>
      <c r="AA153" s="101">
        <v>0</v>
      </c>
      <c r="AB153" s="101">
        <v>0</v>
      </c>
    </row>
    <row r="154" spans="1:28" x14ac:dyDescent="0.25">
      <c r="A154" s="10">
        <v>44880</v>
      </c>
      <c r="B154" s="101" t="s">
        <v>14</v>
      </c>
      <c r="C154" s="101" t="s">
        <v>127</v>
      </c>
      <c r="D154" s="101" t="s">
        <v>404</v>
      </c>
      <c r="E154" s="101" t="s">
        <v>35</v>
      </c>
      <c r="F154" s="101" t="s">
        <v>339</v>
      </c>
      <c r="G154" s="101" t="s">
        <v>18</v>
      </c>
      <c r="H154" s="101" t="s">
        <v>19</v>
      </c>
      <c r="I154" s="101">
        <v>0</v>
      </c>
      <c r="J154" s="101">
        <v>40581909</v>
      </c>
      <c r="K154" s="101">
        <v>40583010</v>
      </c>
      <c r="L154" s="101">
        <v>0</v>
      </c>
      <c r="M154" s="101">
        <v>40572377</v>
      </c>
      <c r="N154" s="101" t="s">
        <v>135</v>
      </c>
      <c r="O154" s="101" t="s">
        <v>174</v>
      </c>
      <c r="P154" s="101">
        <v>16</v>
      </c>
      <c r="Q154" s="101">
        <v>42.25</v>
      </c>
      <c r="R154" s="101" t="s">
        <v>142</v>
      </c>
      <c r="S154" s="101" t="s">
        <v>320</v>
      </c>
      <c r="T154" s="101">
        <v>0</v>
      </c>
      <c r="U154" s="101">
        <v>0</v>
      </c>
      <c r="V154" s="101">
        <v>0</v>
      </c>
      <c r="W154" s="101">
        <v>0</v>
      </c>
      <c r="X154" s="101">
        <v>0</v>
      </c>
      <c r="Y154" s="101">
        <v>0</v>
      </c>
      <c r="Z154" s="101">
        <v>0</v>
      </c>
      <c r="AA154" s="101">
        <v>0</v>
      </c>
      <c r="AB154" s="101">
        <v>0</v>
      </c>
    </row>
    <row r="155" spans="1:28" x14ac:dyDescent="0.25">
      <c r="A155" s="10">
        <v>44880</v>
      </c>
      <c r="B155" s="101" t="s">
        <v>20</v>
      </c>
      <c r="C155" s="101" t="s">
        <v>127</v>
      </c>
      <c r="D155" s="101" t="s">
        <v>135</v>
      </c>
      <c r="E155" s="101" t="s">
        <v>21</v>
      </c>
      <c r="F155" s="101" t="s">
        <v>22</v>
      </c>
      <c r="G155" s="101" t="s">
        <v>18</v>
      </c>
      <c r="H155" s="101" t="s">
        <v>19</v>
      </c>
      <c r="I155" s="101">
        <v>0</v>
      </c>
      <c r="J155" s="101">
        <v>37393887</v>
      </c>
      <c r="K155" s="101">
        <v>37393887</v>
      </c>
      <c r="L155" s="101">
        <v>37393887</v>
      </c>
      <c r="M155" s="101">
        <v>12.3</v>
      </c>
      <c r="N155" s="101" t="s">
        <v>135</v>
      </c>
      <c r="O155" s="101" t="s">
        <v>135</v>
      </c>
      <c r="P155" s="101">
        <v>0</v>
      </c>
      <c r="Q155" s="101">
        <v>47.25</v>
      </c>
      <c r="R155" s="101"/>
      <c r="S155" s="101"/>
      <c r="T155" s="101">
        <v>0</v>
      </c>
      <c r="U155" s="101">
        <v>0</v>
      </c>
      <c r="V155" s="101">
        <v>0</v>
      </c>
      <c r="W155" s="101">
        <v>0</v>
      </c>
      <c r="X155" s="101">
        <v>0</v>
      </c>
      <c r="Y155" s="101">
        <v>0</v>
      </c>
      <c r="Z155" s="101">
        <v>0</v>
      </c>
      <c r="AA155" s="101">
        <v>0</v>
      </c>
      <c r="AB155" s="101">
        <v>0</v>
      </c>
    </row>
    <row r="156" spans="1:28" x14ac:dyDescent="0.25">
      <c r="A156" s="10">
        <v>44880</v>
      </c>
      <c r="B156" s="101" t="s">
        <v>114</v>
      </c>
      <c r="C156" s="101" t="s">
        <v>127</v>
      </c>
      <c r="D156" s="101" t="s">
        <v>429</v>
      </c>
      <c r="E156" s="101" t="s">
        <v>35</v>
      </c>
      <c r="F156" s="101" t="s">
        <v>339</v>
      </c>
      <c r="G156" s="101" t="s">
        <v>18</v>
      </c>
      <c r="H156" s="101" t="s">
        <v>19</v>
      </c>
      <c r="I156" s="101">
        <v>0</v>
      </c>
      <c r="J156" s="101">
        <v>38687686</v>
      </c>
      <c r="K156" s="101">
        <v>38687686</v>
      </c>
      <c r="L156" s="101">
        <v>0</v>
      </c>
      <c r="M156" s="101">
        <v>0</v>
      </c>
      <c r="N156" s="101" t="s">
        <v>135</v>
      </c>
      <c r="O156" s="101" t="s">
        <v>215</v>
      </c>
      <c r="P156" s="101">
        <v>8</v>
      </c>
      <c r="Q156" s="101">
        <v>32</v>
      </c>
      <c r="R156" s="101" t="s">
        <v>142</v>
      </c>
      <c r="S156" s="101" t="s">
        <v>321</v>
      </c>
      <c r="T156" s="101">
        <v>0</v>
      </c>
      <c r="U156" s="101">
        <v>0</v>
      </c>
      <c r="V156" s="101">
        <v>0</v>
      </c>
      <c r="W156" s="101">
        <v>0</v>
      </c>
      <c r="X156" s="101">
        <v>0</v>
      </c>
      <c r="Y156" s="101">
        <v>0</v>
      </c>
      <c r="Z156" s="101">
        <v>0</v>
      </c>
      <c r="AA156" s="101">
        <v>0</v>
      </c>
      <c r="AB156" s="101">
        <v>0</v>
      </c>
    </row>
    <row r="157" spans="1:28" x14ac:dyDescent="0.25">
      <c r="A157" s="10">
        <v>44880</v>
      </c>
      <c r="B157" s="101" t="s">
        <v>23</v>
      </c>
      <c r="C157" s="101" t="s">
        <v>127</v>
      </c>
      <c r="D157" s="101" t="s">
        <v>115</v>
      </c>
      <c r="E157" s="101" t="s">
        <v>116</v>
      </c>
      <c r="F157" s="101" t="s">
        <v>117</v>
      </c>
      <c r="G157" s="101" t="s">
        <v>18</v>
      </c>
      <c r="H157" s="101" t="s">
        <v>19</v>
      </c>
      <c r="I157" s="101">
        <v>0</v>
      </c>
      <c r="J157" s="101">
        <v>537983127</v>
      </c>
      <c r="K157" s="101">
        <v>537983876</v>
      </c>
      <c r="L157" s="101">
        <v>537983876</v>
      </c>
      <c r="M157" s="101">
        <v>38.24</v>
      </c>
      <c r="N157" s="101" t="s">
        <v>135</v>
      </c>
      <c r="O157" s="101" t="s">
        <v>173</v>
      </c>
      <c r="P157" s="101">
        <v>12</v>
      </c>
      <c r="Q157" s="101">
        <v>16.8</v>
      </c>
      <c r="R157" s="101" t="s">
        <v>142</v>
      </c>
      <c r="S157" s="101" t="s">
        <v>319</v>
      </c>
      <c r="T157" s="101">
        <v>0</v>
      </c>
      <c r="U157" s="101">
        <v>0</v>
      </c>
      <c r="V157" s="101">
        <v>0</v>
      </c>
      <c r="W157" s="101">
        <v>0</v>
      </c>
      <c r="X157" s="101">
        <v>0</v>
      </c>
      <c r="Y157" s="101">
        <v>0</v>
      </c>
      <c r="Z157" s="101">
        <v>0</v>
      </c>
      <c r="AA157" s="101">
        <v>0</v>
      </c>
      <c r="AB157" s="101">
        <v>0</v>
      </c>
    </row>
    <row r="158" spans="1:28" x14ac:dyDescent="0.25">
      <c r="A158" s="10">
        <v>44880</v>
      </c>
      <c r="B158" s="101" t="s">
        <v>25</v>
      </c>
      <c r="C158" s="101" t="s">
        <v>127</v>
      </c>
      <c r="D158" s="101" t="s">
        <v>390</v>
      </c>
      <c r="E158" s="101" t="s">
        <v>35</v>
      </c>
      <c r="F158" s="101" t="s">
        <v>339</v>
      </c>
      <c r="G158" s="101" t="s">
        <v>18</v>
      </c>
      <c r="H158" s="101" t="s">
        <v>19</v>
      </c>
      <c r="I158" s="101">
        <v>0</v>
      </c>
      <c r="J158" s="101">
        <v>38292355</v>
      </c>
      <c r="K158" s="101">
        <v>38292355</v>
      </c>
      <c r="L158" s="101">
        <v>0</v>
      </c>
      <c r="M158" s="101">
        <v>23.93</v>
      </c>
      <c r="N158" s="101" t="s">
        <v>135</v>
      </c>
      <c r="O158" s="101" t="s">
        <v>391</v>
      </c>
      <c r="P158" s="101">
        <v>16</v>
      </c>
      <c r="Q158" s="101">
        <v>2.5</v>
      </c>
      <c r="R158" s="101" t="s">
        <v>142</v>
      </c>
      <c r="S158" s="101" t="s">
        <v>397</v>
      </c>
      <c r="T158" s="101">
        <v>0</v>
      </c>
      <c r="U158" s="101">
        <v>0</v>
      </c>
      <c r="V158" s="101">
        <v>0</v>
      </c>
      <c r="W158" s="101">
        <v>0</v>
      </c>
      <c r="X158" s="101">
        <v>0</v>
      </c>
      <c r="Y158" s="101">
        <v>0</v>
      </c>
      <c r="Z158" s="101">
        <v>0</v>
      </c>
      <c r="AA158" s="101">
        <v>0</v>
      </c>
      <c r="AB158" s="101">
        <v>0</v>
      </c>
    </row>
    <row r="159" spans="1:28" x14ac:dyDescent="0.25">
      <c r="A159" s="10">
        <v>44880</v>
      </c>
      <c r="B159" s="101" t="s">
        <v>118</v>
      </c>
      <c r="C159" s="101" t="s">
        <v>127</v>
      </c>
      <c r="D159" s="101" t="s">
        <v>368</v>
      </c>
      <c r="E159" s="101" t="s">
        <v>465</v>
      </c>
      <c r="F159" s="101" t="s">
        <v>339</v>
      </c>
      <c r="G159" s="101" t="s">
        <v>18</v>
      </c>
      <c r="H159" s="101" t="s">
        <v>19</v>
      </c>
      <c r="I159" s="101">
        <v>0</v>
      </c>
      <c r="J159" s="101">
        <v>22585520</v>
      </c>
      <c r="K159" s="101">
        <v>22586984</v>
      </c>
      <c r="L159" s="101">
        <v>22586984</v>
      </c>
      <c r="M159" s="101">
        <v>19.39</v>
      </c>
      <c r="N159" s="101" t="s">
        <v>135</v>
      </c>
      <c r="O159" s="101" t="s">
        <v>215</v>
      </c>
      <c r="P159" s="101">
        <v>8</v>
      </c>
      <c r="Q159" s="101">
        <v>4.91</v>
      </c>
      <c r="R159" s="101" t="s">
        <v>142</v>
      </c>
      <c r="S159" s="101" t="s">
        <v>321</v>
      </c>
      <c r="T159" s="101">
        <v>0</v>
      </c>
      <c r="U159" s="101">
        <v>0</v>
      </c>
      <c r="V159" s="101">
        <v>0</v>
      </c>
      <c r="W159" s="101">
        <v>0</v>
      </c>
      <c r="X159" s="101">
        <v>0</v>
      </c>
      <c r="Y159" s="101">
        <v>0</v>
      </c>
      <c r="Z159" s="101">
        <v>0</v>
      </c>
      <c r="AA159" s="101">
        <v>0</v>
      </c>
      <c r="AB159" s="101">
        <v>0</v>
      </c>
    </row>
    <row r="160" spans="1:28" x14ac:dyDescent="0.25">
      <c r="A160" s="10">
        <v>44880</v>
      </c>
      <c r="B160" s="101" t="s">
        <v>26</v>
      </c>
      <c r="C160" s="101" t="s">
        <v>127</v>
      </c>
      <c r="D160" s="101" t="s">
        <v>158</v>
      </c>
      <c r="E160" s="101" t="s">
        <v>445</v>
      </c>
      <c r="F160" s="101" t="s">
        <v>117</v>
      </c>
      <c r="G160" s="101" t="s">
        <v>18</v>
      </c>
      <c r="H160" s="101" t="s">
        <v>19</v>
      </c>
      <c r="I160" s="101">
        <v>0</v>
      </c>
      <c r="J160" s="101">
        <v>42064731</v>
      </c>
      <c r="K160" s="101">
        <v>42065424</v>
      </c>
      <c r="L160" s="101">
        <v>42065424</v>
      </c>
      <c r="M160" s="101">
        <v>41.24</v>
      </c>
      <c r="N160" s="101" t="s">
        <v>135</v>
      </c>
      <c r="O160" s="101" t="s">
        <v>173</v>
      </c>
      <c r="P160" s="101">
        <v>12</v>
      </c>
      <c r="Q160" s="101">
        <v>0</v>
      </c>
      <c r="R160" s="101" t="s">
        <v>142</v>
      </c>
      <c r="S160" s="101" t="s">
        <v>319</v>
      </c>
      <c r="T160" s="101">
        <v>0</v>
      </c>
      <c r="U160" s="101">
        <v>0</v>
      </c>
      <c r="V160" s="101">
        <v>0</v>
      </c>
      <c r="W160" s="101">
        <v>0</v>
      </c>
      <c r="X160" s="101">
        <v>0</v>
      </c>
      <c r="Y160" s="101">
        <v>0</v>
      </c>
      <c r="Z160" s="101">
        <v>0</v>
      </c>
      <c r="AA160" s="101">
        <v>0</v>
      </c>
      <c r="AB160" s="101">
        <v>0</v>
      </c>
    </row>
    <row r="161" spans="1:28" x14ac:dyDescent="0.25">
      <c r="A161" s="10">
        <v>44880</v>
      </c>
      <c r="B161" s="101" t="s">
        <v>27</v>
      </c>
      <c r="C161" s="101" t="s">
        <v>127</v>
      </c>
      <c r="D161" s="101" t="s">
        <v>167</v>
      </c>
      <c r="E161" s="101" t="s">
        <v>21</v>
      </c>
      <c r="F161" s="101" t="s">
        <v>17</v>
      </c>
      <c r="G161" s="101" t="s">
        <v>18</v>
      </c>
      <c r="H161" s="101" t="s">
        <v>19</v>
      </c>
      <c r="I161" s="101">
        <v>2574</v>
      </c>
      <c r="J161" s="101">
        <v>40581311</v>
      </c>
      <c r="K161" s="101">
        <v>40583885</v>
      </c>
      <c r="L161" s="101">
        <v>0</v>
      </c>
      <c r="M161" s="101">
        <v>12.6</v>
      </c>
      <c r="N161" s="101" t="s">
        <v>408</v>
      </c>
      <c r="O161" s="101" t="s">
        <v>172</v>
      </c>
      <c r="P161" s="101">
        <v>4</v>
      </c>
      <c r="Q161" s="101">
        <v>47.25</v>
      </c>
      <c r="R161" s="101" t="s">
        <v>141</v>
      </c>
      <c r="S161" s="101" t="s">
        <v>318</v>
      </c>
      <c r="T161" s="101">
        <v>10296</v>
      </c>
      <c r="U161" s="101">
        <v>1.1261249999999998</v>
      </c>
      <c r="V161" s="101">
        <v>1072.5070356000001</v>
      </c>
      <c r="W161" s="101">
        <v>0</v>
      </c>
      <c r="X161" s="101">
        <v>0</v>
      </c>
      <c r="Y161" s="101">
        <v>0</v>
      </c>
      <c r="Z161" s="101">
        <v>0</v>
      </c>
      <c r="AA161" s="101">
        <v>0</v>
      </c>
      <c r="AB161" s="101">
        <v>0</v>
      </c>
    </row>
    <row r="162" spans="1:28" x14ac:dyDescent="0.25">
      <c r="A162" s="10">
        <v>44880</v>
      </c>
      <c r="B162" s="101" t="s">
        <v>119</v>
      </c>
      <c r="C162" s="101" t="s">
        <v>127</v>
      </c>
      <c r="D162" s="101" t="s">
        <v>369</v>
      </c>
      <c r="E162" s="101" t="s">
        <v>465</v>
      </c>
      <c r="F162" s="101" t="s">
        <v>339</v>
      </c>
      <c r="G162" s="101" t="s">
        <v>18</v>
      </c>
      <c r="H162" s="101" t="s">
        <v>19</v>
      </c>
      <c r="I162" s="101">
        <v>0</v>
      </c>
      <c r="J162" s="101">
        <v>23354578</v>
      </c>
      <c r="K162" s="101">
        <v>23355866</v>
      </c>
      <c r="L162" s="101">
        <v>23355866</v>
      </c>
      <c r="M162" s="101">
        <v>18.79</v>
      </c>
      <c r="N162" s="101" t="s">
        <v>135</v>
      </c>
      <c r="O162" s="101" t="s">
        <v>216</v>
      </c>
      <c r="P162" s="101">
        <v>8</v>
      </c>
      <c r="Q162" s="101">
        <v>21.71</v>
      </c>
      <c r="R162" s="101" t="s">
        <v>142</v>
      </c>
      <c r="S162" s="101" t="s">
        <v>322</v>
      </c>
      <c r="T162" s="101">
        <v>0</v>
      </c>
      <c r="U162" s="101">
        <v>0</v>
      </c>
      <c r="V162" s="101">
        <v>0</v>
      </c>
      <c r="W162" s="101">
        <v>0</v>
      </c>
      <c r="X162" s="101">
        <v>0</v>
      </c>
      <c r="Y162" s="101">
        <v>0</v>
      </c>
      <c r="Z162" s="101">
        <v>0</v>
      </c>
      <c r="AA162" s="101">
        <v>0</v>
      </c>
      <c r="AB162" s="101">
        <v>0</v>
      </c>
    </row>
    <row r="163" spans="1:28" x14ac:dyDescent="0.25">
      <c r="A163" s="10">
        <v>44880</v>
      </c>
      <c r="B163" s="101" t="s">
        <v>28</v>
      </c>
      <c r="C163" s="101" t="s">
        <v>127</v>
      </c>
      <c r="D163" s="101" t="s">
        <v>345</v>
      </c>
      <c r="E163" s="101" t="s">
        <v>116</v>
      </c>
      <c r="F163" s="101" t="s">
        <v>117</v>
      </c>
      <c r="G163" s="101" t="s">
        <v>18</v>
      </c>
      <c r="H163" s="101" t="s">
        <v>19</v>
      </c>
      <c r="I163" s="101">
        <v>0</v>
      </c>
      <c r="J163" s="101">
        <v>40581894</v>
      </c>
      <c r="K163" s="101">
        <v>40583591</v>
      </c>
      <c r="L163" s="101">
        <v>0</v>
      </c>
      <c r="M163" s="101">
        <v>39217084</v>
      </c>
      <c r="N163" s="101" t="s">
        <v>135</v>
      </c>
      <c r="O163" s="101" t="s">
        <v>173</v>
      </c>
      <c r="P163" s="101">
        <v>12</v>
      </c>
      <c r="Q163" s="101">
        <v>0</v>
      </c>
      <c r="R163" s="101" t="s">
        <v>142</v>
      </c>
      <c r="S163" s="101" t="s">
        <v>319</v>
      </c>
      <c r="T163" s="101">
        <v>0</v>
      </c>
      <c r="U163" s="101">
        <v>0</v>
      </c>
      <c r="V163" s="101">
        <v>0</v>
      </c>
      <c r="W163" s="101">
        <v>0</v>
      </c>
      <c r="X163" s="101">
        <v>0</v>
      </c>
      <c r="Y163" s="101">
        <v>0</v>
      </c>
      <c r="Z163" s="101">
        <v>0</v>
      </c>
      <c r="AA163" s="101">
        <v>0</v>
      </c>
      <c r="AB163" s="101">
        <v>0</v>
      </c>
    </row>
    <row r="164" spans="1:28" x14ac:dyDescent="0.25">
      <c r="A164" s="10">
        <v>44880</v>
      </c>
      <c r="B164" s="101" t="s">
        <v>29</v>
      </c>
      <c r="C164" s="101" t="s">
        <v>127</v>
      </c>
      <c r="D164" s="101" t="s">
        <v>346</v>
      </c>
      <c r="E164" s="101" t="s">
        <v>465</v>
      </c>
      <c r="F164" s="101" t="s">
        <v>339</v>
      </c>
      <c r="G164" s="101" t="s">
        <v>18</v>
      </c>
      <c r="H164" s="101" t="s">
        <v>19</v>
      </c>
      <c r="I164" s="101">
        <v>0</v>
      </c>
      <c r="J164" s="101">
        <v>39848239</v>
      </c>
      <c r="K164" s="101">
        <v>39849671</v>
      </c>
      <c r="L164" s="101">
        <v>39849671</v>
      </c>
      <c r="M164" s="101">
        <v>19.91</v>
      </c>
      <c r="N164" s="101" t="s">
        <v>135</v>
      </c>
      <c r="O164" s="101" t="s">
        <v>177</v>
      </c>
      <c r="P164" s="101">
        <v>8</v>
      </c>
      <c r="Q164" s="101">
        <v>2.4</v>
      </c>
      <c r="R164" s="101" t="s">
        <v>142</v>
      </c>
      <c r="S164" s="101" t="s">
        <v>323</v>
      </c>
      <c r="T164" s="101">
        <v>0</v>
      </c>
      <c r="U164" s="101">
        <v>0</v>
      </c>
      <c r="V164" s="101">
        <v>0</v>
      </c>
      <c r="W164" s="101">
        <v>0</v>
      </c>
      <c r="X164" s="101">
        <v>0</v>
      </c>
      <c r="Y164" s="101">
        <v>0</v>
      </c>
      <c r="Z164" s="101">
        <v>0</v>
      </c>
      <c r="AA164" s="101">
        <v>0</v>
      </c>
      <c r="AB164" s="101">
        <v>0</v>
      </c>
    </row>
    <row r="165" spans="1:28" x14ac:dyDescent="0.25">
      <c r="A165" s="10">
        <v>44880</v>
      </c>
      <c r="B165" s="101" t="s">
        <v>120</v>
      </c>
      <c r="C165" s="101" t="s">
        <v>127</v>
      </c>
      <c r="D165" s="101" t="s">
        <v>396</v>
      </c>
      <c r="E165" s="101" t="s">
        <v>35</v>
      </c>
      <c r="F165" s="101" t="s">
        <v>339</v>
      </c>
      <c r="G165" s="101" t="s">
        <v>18</v>
      </c>
      <c r="H165" s="101" t="s">
        <v>19</v>
      </c>
      <c r="I165" s="101">
        <v>0</v>
      </c>
      <c r="J165" s="101">
        <v>6888616</v>
      </c>
      <c r="K165" s="101">
        <v>6889695</v>
      </c>
      <c r="L165" s="101">
        <v>6889695</v>
      </c>
      <c r="M165" s="101">
        <v>26.54</v>
      </c>
      <c r="N165" s="101" t="s">
        <v>135</v>
      </c>
      <c r="O165" s="101" t="s">
        <v>216</v>
      </c>
      <c r="P165" s="101">
        <v>8</v>
      </c>
      <c r="Q165" s="101">
        <v>43.5</v>
      </c>
      <c r="R165" s="101" t="s">
        <v>142</v>
      </c>
      <c r="S165" s="101" t="s">
        <v>322</v>
      </c>
      <c r="T165" s="101">
        <v>0</v>
      </c>
      <c r="U165" s="101">
        <v>0</v>
      </c>
      <c r="V165" s="101">
        <v>0</v>
      </c>
      <c r="W165" s="101">
        <v>0</v>
      </c>
      <c r="X165" s="101">
        <v>0</v>
      </c>
      <c r="Y165" s="101">
        <v>0</v>
      </c>
      <c r="Z165" s="101">
        <v>0</v>
      </c>
      <c r="AA165" s="101">
        <v>0</v>
      </c>
      <c r="AB165" s="101">
        <v>0</v>
      </c>
    </row>
    <row r="166" spans="1:28" x14ac:dyDescent="0.25">
      <c r="A166" s="10">
        <v>44880</v>
      </c>
      <c r="B166" s="101" t="s">
        <v>30</v>
      </c>
      <c r="C166" s="101" t="s">
        <v>127</v>
      </c>
      <c r="D166" s="101" t="s">
        <v>385</v>
      </c>
      <c r="E166" s="101" t="s">
        <v>116</v>
      </c>
      <c r="F166" s="101" t="s">
        <v>117</v>
      </c>
      <c r="G166" s="101" t="s">
        <v>18</v>
      </c>
      <c r="H166" s="101" t="s">
        <v>19</v>
      </c>
      <c r="I166" s="101">
        <v>0</v>
      </c>
      <c r="J166" s="101">
        <v>39348053</v>
      </c>
      <c r="K166" s="101">
        <v>39348743</v>
      </c>
      <c r="L166" s="101">
        <v>39348743</v>
      </c>
      <c r="M166" s="101">
        <v>41.55</v>
      </c>
      <c r="N166" s="101" t="s">
        <v>135</v>
      </c>
      <c r="O166" s="101" t="s">
        <v>173</v>
      </c>
      <c r="P166" s="101">
        <v>12</v>
      </c>
      <c r="Q166" s="101">
        <v>47</v>
      </c>
      <c r="R166" s="101" t="s">
        <v>142</v>
      </c>
      <c r="S166" s="101" t="s">
        <v>319</v>
      </c>
      <c r="T166" s="101">
        <v>0</v>
      </c>
      <c r="U166" s="101">
        <v>0</v>
      </c>
      <c r="V166" s="101">
        <v>0</v>
      </c>
      <c r="W166" s="101">
        <v>0</v>
      </c>
      <c r="X166" s="101">
        <v>0</v>
      </c>
      <c r="Y166" s="101">
        <v>0</v>
      </c>
      <c r="Z166" s="101">
        <v>0</v>
      </c>
      <c r="AA166" s="101">
        <v>0</v>
      </c>
      <c r="AB166" s="101">
        <v>0</v>
      </c>
    </row>
    <row r="167" spans="1:28" x14ac:dyDescent="0.25">
      <c r="A167" s="10">
        <v>44880</v>
      </c>
      <c r="B167" s="101" t="s">
        <v>32</v>
      </c>
      <c r="C167" s="101" t="s">
        <v>127</v>
      </c>
      <c r="D167" s="101" t="s">
        <v>341</v>
      </c>
      <c r="E167" s="101" t="s">
        <v>465</v>
      </c>
      <c r="F167" s="101" t="s">
        <v>339</v>
      </c>
      <c r="G167" s="101" t="s">
        <v>18</v>
      </c>
      <c r="H167" s="101" t="s">
        <v>19</v>
      </c>
      <c r="I167" s="101">
        <v>0</v>
      </c>
      <c r="J167" s="101">
        <v>35735053</v>
      </c>
      <c r="K167" s="101">
        <v>35737494</v>
      </c>
      <c r="L167" s="101">
        <v>35737494</v>
      </c>
      <c r="M167" s="101">
        <v>11.74</v>
      </c>
      <c r="N167" s="101" t="s">
        <v>135</v>
      </c>
      <c r="O167" s="101" t="s">
        <v>187</v>
      </c>
      <c r="P167" s="101">
        <v>16</v>
      </c>
      <c r="Q167" s="101">
        <v>4</v>
      </c>
      <c r="R167" s="101" t="s">
        <v>142</v>
      </c>
      <c r="S167" s="101" t="s">
        <v>326</v>
      </c>
      <c r="T167" s="101">
        <v>0</v>
      </c>
      <c r="U167" s="101">
        <v>0</v>
      </c>
      <c r="V167" s="101">
        <v>0</v>
      </c>
      <c r="W167" s="101">
        <v>0</v>
      </c>
      <c r="X167" s="101">
        <v>0</v>
      </c>
      <c r="Y167" s="101">
        <v>0</v>
      </c>
      <c r="Z167" s="101">
        <v>0</v>
      </c>
      <c r="AA167" s="101">
        <v>0</v>
      </c>
      <c r="AB167" s="101">
        <v>0</v>
      </c>
    </row>
    <row r="168" spans="1:28" x14ac:dyDescent="0.25">
      <c r="A168" s="10">
        <v>44880</v>
      </c>
      <c r="B168" s="101" t="s">
        <v>121</v>
      </c>
      <c r="C168" s="101" t="s">
        <v>127</v>
      </c>
      <c r="D168" s="101" t="s">
        <v>373</v>
      </c>
      <c r="E168" s="101" t="s">
        <v>35</v>
      </c>
      <c r="F168" s="101" t="s">
        <v>425</v>
      </c>
      <c r="G168" s="101" t="s">
        <v>18</v>
      </c>
      <c r="H168" s="101" t="s">
        <v>19</v>
      </c>
      <c r="I168" s="101">
        <v>0</v>
      </c>
      <c r="J168" s="101">
        <v>278296714</v>
      </c>
      <c r="K168" s="101">
        <v>278296714</v>
      </c>
      <c r="L168" s="101">
        <v>278296714</v>
      </c>
      <c r="M168" s="101">
        <v>22.19</v>
      </c>
      <c r="N168" s="101" t="s">
        <v>135</v>
      </c>
      <c r="O168" s="101" t="s">
        <v>215</v>
      </c>
      <c r="P168" s="101">
        <v>8</v>
      </c>
      <c r="Q168" s="101">
        <v>47.25</v>
      </c>
      <c r="R168" s="101" t="s">
        <v>142</v>
      </c>
      <c r="S168" s="101" t="s">
        <v>321</v>
      </c>
      <c r="T168" s="101">
        <v>0</v>
      </c>
      <c r="U168" s="101">
        <v>0</v>
      </c>
      <c r="V168" s="101">
        <v>0</v>
      </c>
      <c r="W168" s="101">
        <v>0</v>
      </c>
      <c r="X168" s="101">
        <v>0</v>
      </c>
      <c r="Y168" s="101">
        <v>0</v>
      </c>
      <c r="Z168" s="101">
        <v>0</v>
      </c>
      <c r="AA168" s="101">
        <v>0</v>
      </c>
      <c r="AB168" s="101">
        <v>0</v>
      </c>
    </row>
    <row r="169" spans="1:28" x14ac:dyDescent="0.25">
      <c r="A169" s="10">
        <v>44880</v>
      </c>
      <c r="B169" s="101" t="s">
        <v>33</v>
      </c>
      <c r="C169" s="101" t="s">
        <v>127</v>
      </c>
      <c r="D169" s="101" t="s">
        <v>455</v>
      </c>
      <c r="E169" s="101" t="s">
        <v>116</v>
      </c>
      <c r="F169" s="101" t="s">
        <v>117</v>
      </c>
      <c r="G169" s="101" t="s">
        <v>18</v>
      </c>
      <c r="H169" s="101" t="s">
        <v>19</v>
      </c>
      <c r="I169" s="101">
        <v>0</v>
      </c>
      <c r="J169" s="101">
        <v>41080666</v>
      </c>
      <c r="K169" s="101">
        <v>41080666</v>
      </c>
      <c r="L169" s="101">
        <v>41080666</v>
      </c>
      <c r="M169" s="101">
        <v>41.13</v>
      </c>
      <c r="N169" s="101" t="s">
        <v>135</v>
      </c>
      <c r="O169" s="101" t="s">
        <v>173</v>
      </c>
      <c r="P169" s="101">
        <v>12</v>
      </c>
      <c r="Q169" s="101">
        <v>34</v>
      </c>
      <c r="R169" s="101" t="s">
        <v>142</v>
      </c>
      <c r="S169" s="101" t="s">
        <v>319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1">
        <v>0</v>
      </c>
      <c r="AB169" s="101">
        <v>0</v>
      </c>
    </row>
    <row r="170" spans="1:28" x14ac:dyDescent="0.25">
      <c r="A170" s="10">
        <v>44880</v>
      </c>
      <c r="B170" s="101" t="s">
        <v>34</v>
      </c>
      <c r="C170" s="101" t="s">
        <v>127</v>
      </c>
      <c r="D170" s="101" t="s">
        <v>375</v>
      </c>
      <c r="E170" s="101" t="s">
        <v>35</v>
      </c>
      <c r="F170" s="101" t="s">
        <v>339</v>
      </c>
      <c r="G170" s="101" t="s">
        <v>18</v>
      </c>
      <c r="H170" s="101" t="s">
        <v>19</v>
      </c>
      <c r="I170" s="101">
        <v>0</v>
      </c>
      <c r="J170" s="101">
        <v>37504712</v>
      </c>
      <c r="K170" s="101">
        <v>37505975</v>
      </c>
      <c r="L170" s="101">
        <v>37505975</v>
      </c>
      <c r="M170" s="101">
        <v>22.7</v>
      </c>
      <c r="N170" s="101" t="s">
        <v>135</v>
      </c>
      <c r="O170" s="101" t="s">
        <v>174</v>
      </c>
      <c r="P170" s="101">
        <v>16</v>
      </c>
      <c r="Q170" s="101">
        <v>40</v>
      </c>
      <c r="R170" s="101" t="s">
        <v>142</v>
      </c>
      <c r="S170" s="101" t="s">
        <v>320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1">
        <v>0</v>
      </c>
      <c r="AB170" s="101">
        <v>0</v>
      </c>
    </row>
    <row r="171" spans="1:28" x14ac:dyDescent="0.25">
      <c r="A171" s="10">
        <v>44880</v>
      </c>
      <c r="B171" s="101" t="s">
        <v>36</v>
      </c>
      <c r="C171" s="101" t="s">
        <v>127</v>
      </c>
      <c r="D171" s="101" t="s">
        <v>371</v>
      </c>
      <c r="E171" s="101" t="s">
        <v>116</v>
      </c>
      <c r="F171" s="101" t="s">
        <v>117</v>
      </c>
      <c r="G171" s="101" t="s">
        <v>18</v>
      </c>
      <c r="H171" s="101" t="s">
        <v>19</v>
      </c>
      <c r="I171" s="101">
        <v>0</v>
      </c>
      <c r="J171" s="101">
        <v>39903014</v>
      </c>
      <c r="K171" s="101">
        <v>39903014</v>
      </c>
      <c r="L171" s="101">
        <v>39903014</v>
      </c>
      <c r="M171" s="101">
        <v>41.18</v>
      </c>
      <c r="N171" s="101" t="s">
        <v>135</v>
      </c>
      <c r="O171" s="101" t="s">
        <v>173</v>
      </c>
      <c r="P171" s="101">
        <v>12</v>
      </c>
      <c r="Q171" s="101">
        <v>54.5</v>
      </c>
      <c r="R171" s="101" t="s">
        <v>142</v>
      </c>
      <c r="S171" s="101" t="s">
        <v>319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1">
        <v>0</v>
      </c>
      <c r="AB171" s="101">
        <v>0</v>
      </c>
    </row>
    <row r="172" spans="1:28" x14ac:dyDescent="0.25">
      <c r="A172" s="10">
        <v>44880</v>
      </c>
      <c r="B172" s="101" t="s">
        <v>37</v>
      </c>
      <c r="C172" s="101" t="s">
        <v>127</v>
      </c>
      <c r="D172" s="101" t="s">
        <v>38</v>
      </c>
      <c r="E172" s="101" t="s">
        <v>42</v>
      </c>
      <c r="F172" s="101" t="s">
        <v>17</v>
      </c>
      <c r="G172" s="101" t="s">
        <v>18</v>
      </c>
      <c r="H172" s="101" t="s">
        <v>19</v>
      </c>
      <c r="I172" s="101">
        <v>0</v>
      </c>
      <c r="J172" s="101">
        <v>1075572930</v>
      </c>
      <c r="K172" s="101">
        <v>1075572930</v>
      </c>
      <c r="L172" s="101">
        <v>1075572930</v>
      </c>
      <c r="M172" s="101">
        <v>13.79</v>
      </c>
      <c r="N172" s="101" t="s">
        <v>410</v>
      </c>
      <c r="O172" s="101" t="s">
        <v>182</v>
      </c>
      <c r="P172" s="101">
        <v>8</v>
      </c>
      <c r="Q172" s="101">
        <v>11</v>
      </c>
      <c r="R172" s="101" t="s">
        <v>141</v>
      </c>
      <c r="S172" s="101" t="s">
        <v>324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1">
        <v>0</v>
      </c>
      <c r="AB172" s="101">
        <v>0</v>
      </c>
    </row>
    <row r="173" spans="1:28" x14ac:dyDescent="0.25">
      <c r="A173" s="10">
        <v>44880</v>
      </c>
      <c r="B173" s="101" t="s">
        <v>39</v>
      </c>
      <c r="C173" s="101" t="s">
        <v>127</v>
      </c>
      <c r="D173" s="101" t="s">
        <v>40</v>
      </c>
      <c r="E173" s="101" t="s">
        <v>21</v>
      </c>
      <c r="F173" s="101" t="s">
        <v>17</v>
      </c>
      <c r="G173" s="101" t="s">
        <v>18</v>
      </c>
      <c r="H173" s="101" t="s">
        <v>19</v>
      </c>
      <c r="I173" s="101">
        <v>0</v>
      </c>
      <c r="J173" s="101">
        <v>44157548</v>
      </c>
      <c r="K173" s="101">
        <v>44157548</v>
      </c>
      <c r="L173" s="101">
        <v>44157548</v>
      </c>
      <c r="M173" s="101">
        <v>12.9</v>
      </c>
      <c r="N173" s="101" t="s">
        <v>458</v>
      </c>
      <c r="O173" s="101" t="s">
        <v>172</v>
      </c>
      <c r="P173" s="101">
        <v>4</v>
      </c>
      <c r="Q173" s="101">
        <v>47.25</v>
      </c>
      <c r="R173" s="101" t="s">
        <v>141</v>
      </c>
      <c r="S173" s="101" t="s">
        <v>318</v>
      </c>
      <c r="T173" s="101">
        <v>0</v>
      </c>
      <c r="U173" s="101">
        <v>0</v>
      </c>
      <c r="V173" s="101">
        <v>0</v>
      </c>
      <c r="W173" s="101">
        <v>0</v>
      </c>
      <c r="X173" s="101">
        <v>0</v>
      </c>
      <c r="Y173" s="101">
        <v>0</v>
      </c>
      <c r="Z173" s="101">
        <v>0</v>
      </c>
      <c r="AA173" s="101">
        <v>0</v>
      </c>
      <c r="AB173" s="101">
        <v>0</v>
      </c>
    </row>
    <row r="174" spans="1:28" x14ac:dyDescent="0.25">
      <c r="A174" s="10">
        <v>44880</v>
      </c>
      <c r="B174" s="101" t="s">
        <v>41</v>
      </c>
      <c r="C174" s="101" t="s">
        <v>127</v>
      </c>
      <c r="D174" s="101" t="s">
        <v>392</v>
      </c>
      <c r="E174" s="101" t="s">
        <v>35</v>
      </c>
      <c r="F174" s="101" t="s">
        <v>339</v>
      </c>
      <c r="G174" s="101" t="s">
        <v>18</v>
      </c>
      <c r="H174" s="101" t="s">
        <v>19</v>
      </c>
      <c r="I174" s="101">
        <v>0</v>
      </c>
      <c r="J174" s="101">
        <v>39920436</v>
      </c>
      <c r="K174" s="101">
        <v>39920436</v>
      </c>
      <c r="L174" s="101">
        <v>39920436</v>
      </c>
      <c r="M174" s="101">
        <v>16.36</v>
      </c>
      <c r="N174" s="101" t="s">
        <v>135</v>
      </c>
      <c r="O174" s="101" t="s">
        <v>393</v>
      </c>
      <c r="P174" s="101">
        <v>0</v>
      </c>
      <c r="Q174" s="101">
        <v>12.5</v>
      </c>
      <c r="R174" s="101" t="s">
        <v>142</v>
      </c>
      <c r="S174" s="101" t="s">
        <v>398</v>
      </c>
      <c r="T174" s="101">
        <v>0</v>
      </c>
      <c r="U174" s="101">
        <v>0</v>
      </c>
      <c r="V174" s="101">
        <v>0</v>
      </c>
      <c r="W174" s="101">
        <v>0</v>
      </c>
      <c r="X174" s="101">
        <v>0</v>
      </c>
      <c r="Y174" s="101">
        <v>0</v>
      </c>
      <c r="Z174" s="101">
        <v>0</v>
      </c>
      <c r="AA174" s="101">
        <v>0</v>
      </c>
      <c r="AB174" s="101">
        <v>0</v>
      </c>
    </row>
    <row r="175" spans="1:28" x14ac:dyDescent="0.25">
      <c r="A175" s="10">
        <v>44880</v>
      </c>
      <c r="B175" s="101" t="s">
        <v>43</v>
      </c>
      <c r="C175" s="101" t="s">
        <v>127</v>
      </c>
      <c r="D175" s="101" t="s">
        <v>459</v>
      </c>
      <c r="E175" s="101" t="s">
        <v>21</v>
      </c>
      <c r="F175" s="101" t="s">
        <v>17</v>
      </c>
      <c r="G175" s="101" t="s">
        <v>24</v>
      </c>
      <c r="H175" s="101" t="s">
        <v>19</v>
      </c>
      <c r="I175" s="101">
        <v>2042</v>
      </c>
      <c r="J175" s="101">
        <v>42388069</v>
      </c>
      <c r="K175" s="101">
        <v>42390111</v>
      </c>
      <c r="L175" s="101">
        <v>42390111</v>
      </c>
      <c r="M175" s="101">
        <v>13</v>
      </c>
      <c r="N175" s="101" t="s">
        <v>460</v>
      </c>
      <c r="O175" s="101" t="s">
        <v>185</v>
      </c>
      <c r="P175" s="101">
        <v>8</v>
      </c>
      <c r="Q175" s="101">
        <v>11.25</v>
      </c>
      <c r="R175" s="101" t="s">
        <v>141</v>
      </c>
      <c r="S175" s="101" t="s">
        <v>325</v>
      </c>
      <c r="T175" s="101">
        <v>16336</v>
      </c>
      <c r="U175" s="101">
        <v>0.92173611111111109</v>
      </c>
      <c r="V175" s="101">
        <v>405.16138800000004</v>
      </c>
      <c r="W175" s="101">
        <v>0</v>
      </c>
      <c r="X175" s="101">
        <v>0</v>
      </c>
      <c r="Y175" s="101">
        <v>0</v>
      </c>
      <c r="Z175" s="101">
        <v>0</v>
      </c>
      <c r="AA175" s="101">
        <v>0</v>
      </c>
      <c r="AB175" s="101">
        <v>0</v>
      </c>
    </row>
    <row r="176" spans="1:28" x14ac:dyDescent="0.25">
      <c r="A176" s="10">
        <v>44880</v>
      </c>
      <c r="B176" s="101" t="s">
        <v>44</v>
      </c>
      <c r="C176" s="101" t="s">
        <v>127</v>
      </c>
      <c r="D176" s="101" t="s">
        <v>376</v>
      </c>
      <c r="E176" s="101" t="s">
        <v>21</v>
      </c>
      <c r="F176" s="101" t="s">
        <v>17</v>
      </c>
      <c r="G176" s="101" t="s">
        <v>18</v>
      </c>
      <c r="H176" s="101" t="s">
        <v>19</v>
      </c>
      <c r="I176" s="101">
        <v>0</v>
      </c>
      <c r="J176" s="101">
        <v>36466905</v>
      </c>
      <c r="K176" s="101">
        <v>36466905</v>
      </c>
      <c r="L176" s="101">
        <v>36466905</v>
      </c>
      <c r="M176" s="101">
        <v>13.49</v>
      </c>
      <c r="N176" s="101" t="s">
        <v>411</v>
      </c>
      <c r="O176" s="101" t="s">
        <v>182</v>
      </c>
      <c r="P176" s="101">
        <v>8</v>
      </c>
      <c r="Q176" s="101">
        <v>11</v>
      </c>
      <c r="R176" s="101" t="s">
        <v>141</v>
      </c>
      <c r="S176" s="101" t="s">
        <v>324</v>
      </c>
      <c r="T176" s="101">
        <v>0</v>
      </c>
      <c r="U176" s="101">
        <v>0</v>
      </c>
      <c r="V176" s="101">
        <v>0</v>
      </c>
      <c r="W176" s="101">
        <v>0</v>
      </c>
      <c r="X176" s="101">
        <v>0</v>
      </c>
      <c r="Y176" s="101">
        <v>0</v>
      </c>
      <c r="Z176" s="101">
        <v>0</v>
      </c>
      <c r="AA176" s="101">
        <v>0</v>
      </c>
      <c r="AB176" s="101">
        <v>0</v>
      </c>
    </row>
    <row r="177" spans="1:28" x14ac:dyDescent="0.25">
      <c r="A177" s="10">
        <v>44880</v>
      </c>
      <c r="B177" s="101" t="s">
        <v>45</v>
      </c>
      <c r="C177" s="101" t="s">
        <v>127</v>
      </c>
      <c r="D177" s="101" t="s">
        <v>439</v>
      </c>
      <c r="E177" s="101" t="s">
        <v>135</v>
      </c>
      <c r="F177" s="101" t="s">
        <v>135</v>
      </c>
      <c r="G177" s="101" t="s">
        <v>18</v>
      </c>
      <c r="H177" s="101" t="s">
        <v>19</v>
      </c>
      <c r="I177" s="101">
        <v>0</v>
      </c>
      <c r="J177" s="101">
        <v>18825506</v>
      </c>
      <c r="K177" s="101">
        <v>18825506</v>
      </c>
      <c r="L177" s="101">
        <v>18825506</v>
      </c>
      <c r="M177" s="101">
        <v>14.55</v>
      </c>
      <c r="N177" s="101" t="s">
        <v>135</v>
      </c>
      <c r="O177" s="101" t="s">
        <v>176</v>
      </c>
      <c r="P177" s="101">
        <v>8</v>
      </c>
      <c r="Q177" s="101">
        <v>11</v>
      </c>
      <c r="R177" s="101" t="s">
        <v>142</v>
      </c>
      <c r="S177" s="101" t="s">
        <v>370</v>
      </c>
      <c r="T177" s="101">
        <v>0</v>
      </c>
      <c r="U177" s="101">
        <v>0</v>
      </c>
      <c r="V177" s="101">
        <v>0</v>
      </c>
      <c r="W177" s="101">
        <v>0</v>
      </c>
      <c r="X177" s="101">
        <v>0</v>
      </c>
      <c r="Y177" s="101">
        <v>0</v>
      </c>
      <c r="Z177" s="101">
        <v>0</v>
      </c>
      <c r="AA177" s="101">
        <v>0</v>
      </c>
      <c r="AB177" s="101">
        <v>0</v>
      </c>
    </row>
    <row r="178" spans="1:28" x14ac:dyDescent="0.25">
      <c r="A178" s="10">
        <v>44880</v>
      </c>
      <c r="B178" s="101" t="s">
        <v>46</v>
      </c>
      <c r="C178" s="101" t="s">
        <v>127</v>
      </c>
      <c r="D178" s="101" t="s">
        <v>419</v>
      </c>
      <c r="E178" s="101" t="s">
        <v>21</v>
      </c>
      <c r="F178" s="101" t="s">
        <v>17</v>
      </c>
      <c r="G178" s="101" t="s">
        <v>18</v>
      </c>
      <c r="H178" s="101" t="s">
        <v>19</v>
      </c>
      <c r="I178" s="101">
        <v>0</v>
      </c>
      <c r="J178" s="101">
        <v>43684895</v>
      </c>
      <c r="K178" s="101">
        <v>43684895</v>
      </c>
      <c r="L178" s="101">
        <v>43684895</v>
      </c>
      <c r="M178" s="101">
        <v>12.79</v>
      </c>
      <c r="N178" s="101" t="s">
        <v>408</v>
      </c>
      <c r="O178" s="101" t="s">
        <v>172</v>
      </c>
      <c r="P178" s="101">
        <v>4</v>
      </c>
      <c r="Q178" s="101">
        <v>47.25</v>
      </c>
      <c r="R178" s="101" t="s">
        <v>141</v>
      </c>
      <c r="S178" s="101" t="s">
        <v>318</v>
      </c>
      <c r="T178" s="101">
        <v>0</v>
      </c>
      <c r="U178" s="101">
        <v>0</v>
      </c>
      <c r="V178" s="101">
        <v>0</v>
      </c>
      <c r="W178" s="101">
        <v>0</v>
      </c>
      <c r="X178" s="101">
        <v>0</v>
      </c>
      <c r="Y178" s="101">
        <v>0</v>
      </c>
      <c r="Z178" s="101">
        <v>0</v>
      </c>
      <c r="AA178" s="101">
        <v>0</v>
      </c>
      <c r="AB178" s="101">
        <v>0</v>
      </c>
    </row>
    <row r="179" spans="1:28" x14ac:dyDescent="0.25">
      <c r="A179" s="10">
        <v>44880</v>
      </c>
      <c r="B179" s="101" t="s">
        <v>47</v>
      </c>
      <c r="C179" s="101" t="s">
        <v>127</v>
      </c>
      <c r="D179" s="101" t="s">
        <v>433</v>
      </c>
      <c r="E179" s="101" t="s">
        <v>135</v>
      </c>
      <c r="F179" s="101" t="s">
        <v>135</v>
      </c>
      <c r="G179" s="101" t="s">
        <v>18</v>
      </c>
      <c r="H179" s="101" t="s">
        <v>19</v>
      </c>
      <c r="I179" s="101">
        <v>0</v>
      </c>
      <c r="J179" s="101">
        <v>40253991</v>
      </c>
      <c r="K179" s="101">
        <v>40253991</v>
      </c>
      <c r="L179" s="101">
        <v>40253991</v>
      </c>
      <c r="M179" s="101">
        <v>12.55</v>
      </c>
      <c r="N179" s="101" t="s">
        <v>135</v>
      </c>
      <c r="O179" s="101" t="s">
        <v>187</v>
      </c>
      <c r="P179" s="101">
        <v>16</v>
      </c>
      <c r="Q179" s="101">
        <v>11.25</v>
      </c>
      <c r="R179" s="101" t="s">
        <v>142</v>
      </c>
      <c r="S179" s="101" t="s">
        <v>326</v>
      </c>
      <c r="T179" s="101">
        <v>0</v>
      </c>
      <c r="U179" s="101">
        <v>0</v>
      </c>
      <c r="V179" s="101">
        <v>0</v>
      </c>
      <c r="W179" s="101">
        <v>0</v>
      </c>
      <c r="X179" s="101">
        <v>0</v>
      </c>
      <c r="Y179" s="101">
        <v>0</v>
      </c>
      <c r="Z179" s="101">
        <v>0</v>
      </c>
      <c r="AA179" s="101">
        <v>0</v>
      </c>
      <c r="AB179" s="101">
        <v>0</v>
      </c>
    </row>
    <row r="180" spans="1:28" x14ac:dyDescent="0.25">
      <c r="A180" s="10">
        <v>44880</v>
      </c>
      <c r="B180" s="101" t="s">
        <v>48</v>
      </c>
      <c r="C180" s="101" t="s">
        <v>127</v>
      </c>
      <c r="D180" s="101" t="s">
        <v>343</v>
      </c>
      <c r="E180" s="101" t="s">
        <v>21</v>
      </c>
      <c r="F180" s="101" t="s">
        <v>17</v>
      </c>
      <c r="G180" s="101" t="s">
        <v>18</v>
      </c>
      <c r="H180" s="101" t="s">
        <v>19</v>
      </c>
      <c r="I180" s="101">
        <v>0</v>
      </c>
      <c r="J180" s="101">
        <v>38063815</v>
      </c>
      <c r="K180" s="101">
        <v>38063815</v>
      </c>
      <c r="L180" s="101">
        <v>38063815</v>
      </c>
      <c r="M180" s="101">
        <v>12.39</v>
      </c>
      <c r="N180" s="101" t="s">
        <v>408</v>
      </c>
      <c r="O180" s="101" t="s">
        <v>172</v>
      </c>
      <c r="P180" s="101">
        <v>4</v>
      </c>
      <c r="Q180" s="101">
        <v>0.9</v>
      </c>
      <c r="R180" s="101" t="s">
        <v>141</v>
      </c>
      <c r="S180" s="101" t="s">
        <v>318</v>
      </c>
      <c r="T180" s="101">
        <v>0</v>
      </c>
      <c r="U180" s="101">
        <v>0</v>
      </c>
      <c r="V180" s="101">
        <v>0</v>
      </c>
      <c r="W180" s="101">
        <v>0</v>
      </c>
      <c r="X180" s="101">
        <v>0</v>
      </c>
      <c r="Y180" s="101">
        <v>0</v>
      </c>
      <c r="Z180" s="101">
        <v>0</v>
      </c>
      <c r="AA180" s="101">
        <v>0</v>
      </c>
      <c r="AB180" s="101">
        <v>0</v>
      </c>
    </row>
    <row r="181" spans="1:28" x14ac:dyDescent="0.25">
      <c r="A181" s="10">
        <v>44880</v>
      </c>
      <c r="B181" s="101" t="s">
        <v>49</v>
      </c>
      <c r="C181" s="101" t="s">
        <v>127</v>
      </c>
      <c r="D181" s="101" t="s">
        <v>366</v>
      </c>
      <c r="E181" s="101" t="s">
        <v>35</v>
      </c>
      <c r="F181" s="101" t="s">
        <v>425</v>
      </c>
      <c r="G181" s="101" t="s">
        <v>18</v>
      </c>
      <c r="H181" s="101" t="s">
        <v>19</v>
      </c>
      <c r="I181" s="101">
        <v>0</v>
      </c>
      <c r="J181" s="101">
        <v>35776040</v>
      </c>
      <c r="K181" s="101">
        <v>35776040</v>
      </c>
      <c r="L181" s="101">
        <v>35776040</v>
      </c>
      <c r="M181" s="101">
        <v>14.61</v>
      </c>
      <c r="N181" s="101" t="s">
        <v>135</v>
      </c>
      <c r="O181" s="101" t="s">
        <v>176</v>
      </c>
      <c r="P181" s="101">
        <v>8</v>
      </c>
      <c r="Q181" s="101">
        <v>10.18</v>
      </c>
      <c r="R181" s="101" t="s">
        <v>142</v>
      </c>
      <c r="S181" s="101" t="s">
        <v>370</v>
      </c>
      <c r="T181" s="101">
        <v>0</v>
      </c>
      <c r="U181" s="101">
        <v>0</v>
      </c>
      <c r="V181" s="101">
        <v>0</v>
      </c>
      <c r="W181" s="101">
        <v>0</v>
      </c>
      <c r="X181" s="101">
        <v>0</v>
      </c>
      <c r="Y181" s="101">
        <v>0</v>
      </c>
      <c r="Z181" s="101">
        <v>0</v>
      </c>
      <c r="AA181" s="101">
        <v>0</v>
      </c>
      <c r="AB181" s="101">
        <v>0</v>
      </c>
    </row>
    <row r="182" spans="1:28" x14ac:dyDescent="0.25">
      <c r="A182" s="10">
        <v>44880</v>
      </c>
      <c r="B182" s="101" t="s">
        <v>50</v>
      </c>
      <c r="C182" s="101" t="s">
        <v>127</v>
      </c>
      <c r="D182" s="101" t="s">
        <v>59</v>
      </c>
      <c r="E182" s="101" t="s">
        <v>21</v>
      </c>
      <c r="F182" s="101" t="s">
        <v>22</v>
      </c>
      <c r="G182" s="101" t="s">
        <v>24</v>
      </c>
      <c r="H182" s="101" t="s">
        <v>19</v>
      </c>
      <c r="I182" s="101">
        <v>2276</v>
      </c>
      <c r="J182" s="101">
        <v>38927024</v>
      </c>
      <c r="K182" s="101">
        <v>38929300</v>
      </c>
      <c r="L182" s="101">
        <v>38929300</v>
      </c>
      <c r="M182" s="101">
        <v>12.59</v>
      </c>
      <c r="N182" s="101" t="s">
        <v>408</v>
      </c>
      <c r="O182" s="101" t="s">
        <v>172</v>
      </c>
      <c r="P182" s="101">
        <v>4</v>
      </c>
      <c r="Q182" s="101">
        <v>47.25</v>
      </c>
      <c r="R182" s="101" t="s">
        <v>141</v>
      </c>
      <c r="S182" s="101" t="s">
        <v>318</v>
      </c>
      <c r="T182" s="101">
        <v>9104</v>
      </c>
      <c r="U182" s="101">
        <v>0.99495972222222218</v>
      </c>
      <c r="V182" s="101">
        <v>948.3395544</v>
      </c>
      <c r="W182" s="101">
        <v>0</v>
      </c>
      <c r="X182" s="101">
        <v>0</v>
      </c>
      <c r="Y182" s="101">
        <v>0</v>
      </c>
      <c r="Z182" s="101">
        <v>0</v>
      </c>
      <c r="AA182" s="101">
        <v>0</v>
      </c>
      <c r="AB182" s="101">
        <v>0</v>
      </c>
    </row>
    <row r="183" spans="1:28" x14ac:dyDescent="0.25">
      <c r="A183" s="10">
        <v>44880</v>
      </c>
      <c r="B183" s="101" t="s">
        <v>125</v>
      </c>
      <c r="C183" s="101" t="s">
        <v>127</v>
      </c>
      <c r="D183" s="101" t="s">
        <v>394</v>
      </c>
      <c r="E183" s="101" t="s">
        <v>35</v>
      </c>
      <c r="F183" s="101" t="s">
        <v>339</v>
      </c>
      <c r="G183" s="101" t="s">
        <v>18</v>
      </c>
      <c r="H183" s="101" t="s">
        <v>51</v>
      </c>
      <c r="I183" s="101">
        <v>0</v>
      </c>
      <c r="J183" s="101">
        <v>53394</v>
      </c>
      <c r="K183" s="101">
        <v>53394</v>
      </c>
      <c r="L183" s="101">
        <v>0</v>
      </c>
      <c r="M183" s="101">
        <v>23.57</v>
      </c>
      <c r="N183" s="101" t="s">
        <v>135</v>
      </c>
      <c r="O183" s="101" t="s">
        <v>395</v>
      </c>
      <c r="P183" s="101">
        <v>0</v>
      </c>
      <c r="Q183" s="101">
        <v>19.66</v>
      </c>
      <c r="R183" s="101" t="s">
        <v>142</v>
      </c>
      <c r="S183" s="101" t="s">
        <v>399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1">
        <v>0</v>
      </c>
      <c r="AB183" s="101">
        <v>0</v>
      </c>
    </row>
    <row r="184" spans="1:28" x14ac:dyDescent="0.25">
      <c r="A184" s="10">
        <v>44880</v>
      </c>
      <c r="B184" s="101" t="s">
        <v>52</v>
      </c>
      <c r="C184" s="101" t="s">
        <v>127</v>
      </c>
      <c r="D184" s="101" t="s">
        <v>53</v>
      </c>
      <c r="E184" s="101" t="s">
        <v>21</v>
      </c>
      <c r="F184" s="101" t="s">
        <v>22</v>
      </c>
      <c r="G184" s="101" t="s">
        <v>24</v>
      </c>
      <c r="H184" s="101" t="s">
        <v>19</v>
      </c>
      <c r="I184" s="101">
        <v>2223</v>
      </c>
      <c r="J184" s="101">
        <v>41596732</v>
      </c>
      <c r="K184" s="101">
        <v>41598955</v>
      </c>
      <c r="L184" s="101">
        <v>41598955</v>
      </c>
      <c r="M184" s="101">
        <v>12.88</v>
      </c>
      <c r="N184" s="101" t="s">
        <v>408</v>
      </c>
      <c r="O184" s="101" t="s">
        <v>172</v>
      </c>
      <c r="P184" s="101">
        <v>4</v>
      </c>
      <c r="Q184" s="101">
        <v>47.25</v>
      </c>
      <c r="R184" s="101" t="s">
        <v>141</v>
      </c>
      <c r="S184" s="101" t="s">
        <v>318</v>
      </c>
      <c r="T184" s="101">
        <v>8892</v>
      </c>
      <c r="U184" s="101">
        <v>0.99417500000000003</v>
      </c>
      <c r="V184" s="101">
        <v>926.25607620000005</v>
      </c>
      <c r="W184" s="101">
        <v>0</v>
      </c>
      <c r="X184" s="101">
        <v>0</v>
      </c>
      <c r="Y184" s="101">
        <v>0</v>
      </c>
      <c r="Z184" s="101">
        <v>0</v>
      </c>
      <c r="AA184" s="101">
        <v>0</v>
      </c>
      <c r="AB184" s="101">
        <v>0</v>
      </c>
    </row>
    <row r="185" spans="1:28" x14ac:dyDescent="0.25">
      <c r="A185" s="10">
        <v>44880</v>
      </c>
      <c r="B185" s="101" t="s">
        <v>54</v>
      </c>
      <c r="C185" s="101" t="s">
        <v>127</v>
      </c>
      <c r="D185" s="101" t="s">
        <v>135</v>
      </c>
      <c r="E185" s="101" t="s">
        <v>135</v>
      </c>
      <c r="F185" s="101" t="s">
        <v>135</v>
      </c>
      <c r="G185" s="101" t="s">
        <v>18</v>
      </c>
      <c r="H185" s="101"/>
      <c r="I185" s="101">
        <v>0</v>
      </c>
      <c r="J185" s="101">
        <v>40393297</v>
      </c>
      <c r="K185" s="101">
        <v>40393297</v>
      </c>
      <c r="L185" s="101">
        <v>0</v>
      </c>
      <c r="M185" s="101">
        <v>0</v>
      </c>
      <c r="N185" s="101" t="s">
        <v>135</v>
      </c>
      <c r="O185" s="101" t="s">
        <v>135</v>
      </c>
      <c r="P185" s="101">
        <v>0</v>
      </c>
      <c r="Q185" s="101">
        <v>0</v>
      </c>
      <c r="R185" s="101"/>
      <c r="S185" s="101"/>
      <c r="T185" s="101">
        <v>0</v>
      </c>
      <c r="U185" s="101">
        <v>0</v>
      </c>
      <c r="V185" s="101">
        <v>0</v>
      </c>
      <c r="W185" s="101">
        <v>0</v>
      </c>
      <c r="X185" s="101">
        <v>0</v>
      </c>
      <c r="Y185" s="101">
        <v>0</v>
      </c>
      <c r="Z185" s="101">
        <v>0</v>
      </c>
      <c r="AA185" s="101">
        <v>0</v>
      </c>
      <c r="AB185" s="101">
        <v>0</v>
      </c>
    </row>
    <row r="186" spans="1:28" x14ac:dyDescent="0.25">
      <c r="A186" s="10">
        <v>44880</v>
      </c>
      <c r="B186" s="101" t="s">
        <v>55</v>
      </c>
      <c r="C186" s="101" t="s">
        <v>127</v>
      </c>
      <c r="D186" s="101" t="s">
        <v>401</v>
      </c>
      <c r="E186" s="101" t="s">
        <v>450</v>
      </c>
      <c r="F186" s="101" t="s">
        <v>339</v>
      </c>
      <c r="G186" s="101" t="s">
        <v>18</v>
      </c>
      <c r="H186" s="101" t="s">
        <v>19</v>
      </c>
      <c r="I186" s="101">
        <v>0</v>
      </c>
      <c r="J186" s="101">
        <v>33113127</v>
      </c>
      <c r="K186" s="101">
        <v>33113127</v>
      </c>
      <c r="L186" s="101">
        <v>33113127</v>
      </c>
      <c r="M186" s="101">
        <v>26.09</v>
      </c>
      <c r="N186" s="101" t="s">
        <v>412</v>
      </c>
      <c r="O186" s="101" t="s">
        <v>215</v>
      </c>
      <c r="P186" s="101">
        <v>8</v>
      </c>
      <c r="Q186" s="101">
        <v>11</v>
      </c>
      <c r="R186" s="101" t="s">
        <v>142</v>
      </c>
      <c r="S186" s="101" t="s">
        <v>321</v>
      </c>
      <c r="T186" s="101">
        <v>0</v>
      </c>
      <c r="U186" s="101">
        <v>0</v>
      </c>
      <c r="V186" s="101">
        <v>0</v>
      </c>
      <c r="W186" s="101">
        <v>0</v>
      </c>
      <c r="X186" s="101">
        <v>0</v>
      </c>
      <c r="Y186" s="101">
        <v>0</v>
      </c>
      <c r="Z186" s="101">
        <v>0</v>
      </c>
      <c r="AA186" s="101">
        <v>0</v>
      </c>
      <c r="AB186" s="101">
        <v>0</v>
      </c>
    </row>
    <row r="187" spans="1:28" x14ac:dyDescent="0.25">
      <c r="A187" s="10">
        <v>44880</v>
      </c>
      <c r="B187" s="101" t="s">
        <v>126</v>
      </c>
      <c r="C187" s="101" t="s">
        <v>127</v>
      </c>
      <c r="D187" s="101" t="s">
        <v>402</v>
      </c>
      <c r="E187" s="101" t="s">
        <v>35</v>
      </c>
      <c r="F187" s="101" t="s">
        <v>339</v>
      </c>
      <c r="G187" s="101" t="s">
        <v>18</v>
      </c>
      <c r="H187" s="101" t="s">
        <v>51</v>
      </c>
      <c r="I187" s="101">
        <v>0</v>
      </c>
      <c r="J187" s="101">
        <v>24111197</v>
      </c>
      <c r="K187" s="101">
        <v>24112521</v>
      </c>
      <c r="L187" s="101">
        <v>24112521</v>
      </c>
      <c r="M187" s="101">
        <v>21.67</v>
      </c>
      <c r="N187" s="101" t="s">
        <v>135</v>
      </c>
      <c r="O187" s="101" t="s">
        <v>177</v>
      </c>
      <c r="P187" s="101">
        <v>8</v>
      </c>
      <c r="Q187" s="101">
        <v>19.66</v>
      </c>
      <c r="R187" s="101" t="s">
        <v>142</v>
      </c>
      <c r="S187" s="101" t="s">
        <v>323</v>
      </c>
      <c r="T187" s="101">
        <v>0</v>
      </c>
      <c r="U187" s="101">
        <v>0</v>
      </c>
      <c r="V187" s="101">
        <v>0</v>
      </c>
      <c r="W187" s="101">
        <v>0</v>
      </c>
      <c r="X187" s="101">
        <v>0</v>
      </c>
      <c r="Y187" s="101">
        <v>0</v>
      </c>
      <c r="Z187" s="101">
        <v>0</v>
      </c>
      <c r="AA187" s="101">
        <v>0</v>
      </c>
      <c r="AB187" s="101">
        <v>0</v>
      </c>
    </row>
    <row r="188" spans="1:28" x14ac:dyDescent="0.25">
      <c r="A188" s="10">
        <v>44880</v>
      </c>
      <c r="B188" s="101" t="s">
        <v>56</v>
      </c>
      <c r="C188" s="101" t="s">
        <v>127</v>
      </c>
      <c r="D188" s="101" t="s">
        <v>438</v>
      </c>
      <c r="E188" s="101" t="s">
        <v>31</v>
      </c>
      <c r="F188" s="101" t="s">
        <v>17</v>
      </c>
      <c r="G188" s="101" t="s">
        <v>18</v>
      </c>
      <c r="H188" s="101" t="s">
        <v>19</v>
      </c>
      <c r="I188" s="101">
        <v>0</v>
      </c>
      <c r="J188" s="101">
        <v>48587668</v>
      </c>
      <c r="K188" s="101">
        <v>48587668</v>
      </c>
      <c r="L188" s="101">
        <v>48587668</v>
      </c>
      <c r="M188" s="101">
        <v>12.79</v>
      </c>
      <c r="N188" s="101" t="s">
        <v>135</v>
      </c>
      <c r="O188" s="101" t="s">
        <v>199</v>
      </c>
      <c r="P188" s="101">
        <v>4</v>
      </c>
      <c r="Q188" s="101">
        <v>54.5</v>
      </c>
      <c r="R188" s="101" t="s">
        <v>141</v>
      </c>
      <c r="S188" s="101" t="s">
        <v>331</v>
      </c>
      <c r="T188" s="101">
        <v>0</v>
      </c>
      <c r="U188" s="101">
        <v>0</v>
      </c>
      <c r="V188" s="101">
        <v>0</v>
      </c>
      <c r="W188" s="101">
        <v>0</v>
      </c>
      <c r="X188" s="101">
        <v>0</v>
      </c>
      <c r="Y188" s="101">
        <v>0</v>
      </c>
      <c r="Z188" s="101">
        <v>0</v>
      </c>
      <c r="AA188" s="101">
        <v>0</v>
      </c>
      <c r="AB188" s="101">
        <v>0</v>
      </c>
    </row>
    <row r="189" spans="1:28" x14ac:dyDescent="0.25">
      <c r="A189" s="10">
        <v>44880</v>
      </c>
      <c r="B189" s="101" t="s">
        <v>57</v>
      </c>
      <c r="C189" s="101" t="s">
        <v>127</v>
      </c>
      <c r="D189" s="101" t="s">
        <v>135</v>
      </c>
      <c r="E189" s="101" t="s">
        <v>135</v>
      </c>
      <c r="F189" s="101" t="s">
        <v>135</v>
      </c>
      <c r="G189" s="101" t="s">
        <v>18</v>
      </c>
      <c r="H189" s="101"/>
      <c r="I189" s="101">
        <v>0</v>
      </c>
      <c r="J189" s="101">
        <v>255</v>
      </c>
      <c r="K189" s="101">
        <v>255</v>
      </c>
      <c r="L189" s="101">
        <v>0</v>
      </c>
      <c r="M189" s="101">
        <v>0</v>
      </c>
      <c r="N189" s="101" t="s">
        <v>135</v>
      </c>
      <c r="O189" s="101" t="s">
        <v>135</v>
      </c>
      <c r="P189" s="101">
        <v>0</v>
      </c>
      <c r="Q189" s="101">
        <v>0</v>
      </c>
      <c r="R189" s="101"/>
      <c r="S189" s="101"/>
      <c r="T189" s="101">
        <v>0</v>
      </c>
      <c r="U189" s="101">
        <v>0</v>
      </c>
      <c r="V189" s="101">
        <v>0</v>
      </c>
      <c r="W189" s="101">
        <v>0</v>
      </c>
      <c r="X189" s="101">
        <v>0</v>
      </c>
      <c r="Y189" s="101">
        <v>0</v>
      </c>
      <c r="Z189" s="101">
        <v>0</v>
      </c>
      <c r="AA189" s="101">
        <v>0</v>
      </c>
      <c r="AB189" s="101">
        <v>0</v>
      </c>
    </row>
    <row r="190" spans="1:28" x14ac:dyDescent="0.25">
      <c r="A190" s="10">
        <v>44880</v>
      </c>
      <c r="B190" s="101" t="s">
        <v>58</v>
      </c>
      <c r="C190" s="101" t="s">
        <v>127</v>
      </c>
      <c r="D190" s="101" t="s">
        <v>344</v>
      </c>
      <c r="E190" s="101" t="s">
        <v>21</v>
      </c>
      <c r="F190" s="101" t="s">
        <v>22</v>
      </c>
      <c r="G190" s="101" t="s">
        <v>18</v>
      </c>
      <c r="H190" s="101" t="s">
        <v>19</v>
      </c>
      <c r="I190" s="101">
        <v>0</v>
      </c>
      <c r="J190" s="101">
        <v>38735821</v>
      </c>
      <c r="K190" s="101">
        <v>38735821</v>
      </c>
      <c r="L190" s="101">
        <v>38735821</v>
      </c>
      <c r="M190" s="101">
        <v>12.59</v>
      </c>
      <c r="N190" s="101" t="s">
        <v>408</v>
      </c>
      <c r="O190" s="101" t="s">
        <v>172</v>
      </c>
      <c r="P190" s="101">
        <v>4</v>
      </c>
      <c r="Q190" s="101">
        <v>47.25</v>
      </c>
      <c r="R190" s="101" t="s">
        <v>141</v>
      </c>
      <c r="S190" s="101" t="s">
        <v>318</v>
      </c>
      <c r="T190" s="101">
        <v>0</v>
      </c>
      <c r="U190" s="101">
        <v>0</v>
      </c>
      <c r="V190" s="101">
        <v>0</v>
      </c>
      <c r="W190" s="101">
        <v>0</v>
      </c>
      <c r="X190" s="101">
        <v>0</v>
      </c>
      <c r="Y190" s="101">
        <v>0</v>
      </c>
      <c r="Z190" s="101">
        <v>0</v>
      </c>
      <c r="AA190" s="101">
        <v>0</v>
      </c>
      <c r="AB190" s="101">
        <v>0</v>
      </c>
    </row>
    <row r="191" spans="1:28" x14ac:dyDescent="0.25">
      <c r="A191" s="10">
        <v>44880</v>
      </c>
      <c r="B191" s="101" t="s">
        <v>60</v>
      </c>
      <c r="C191" s="101" t="s">
        <v>127</v>
      </c>
      <c r="D191" s="101" t="s">
        <v>135</v>
      </c>
      <c r="E191" s="101" t="s">
        <v>135</v>
      </c>
      <c r="F191" s="101" t="s">
        <v>135</v>
      </c>
      <c r="G191" s="101" t="s">
        <v>18</v>
      </c>
      <c r="H191" s="101" t="s">
        <v>51</v>
      </c>
      <c r="I191" s="101">
        <v>0</v>
      </c>
      <c r="J191" s="101">
        <v>34880892</v>
      </c>
      <c r="K191" s="101">
        <v>34880892</v>
      </c>
      <c r="L191" s="101">
        <v>0</v>
      </c>
      <c r="M191" s="101">
        <v>17.23</v>
      </c>
      <c r="N191" s="101" t="s">
        <v>135</v>
      </c>
      <c r="O191" s="101" t="s">
        <v>135</v>
      </c>
      <c r="P191" s="101">
        <v>0</v>
      </c>
      <c r="Q191" s="101">
        <v>43.5</v>
      </c>
      <c r="R191" s="101"/>
      <c r="S191" s="101"/>
      <c r="T191" s="101">
        <v>0</v>
      </c>
      <c r="U191" s="101">
        <v>0</v>
      </c>
      <c r="V191" s="101">
        <v>0</v>
      </c>
      <c r="W191" s="101">
        <v>0</v>
      </c>
      <c r="X191" s="101">
        <v>0</v>
      </c>
      <c r="Y191" s="101">
        <v>0</v>
      </c>
      <c r="Z191" s="101">
        <v>0</v>
      </c>
      <c r="AA191" s="101">
        <v>0</v>
      </c>
      <c r="AB191" s="101">
        <v>0</v>
      </c>
    </row>
    <row r="192" spans="1:28" x14ac:dyDescent="0.25">
      <c r="A192" s="10">
        <v>44880</v>
      </c>
      <c r="B192" s="101" t="s">
        <v>61</v>
      </c>
      <c r="C192" s="101" t="s">
        <v>127</v>
      </c>
      <c r="D192" s="101" t="s">
        <v>417</v>
      </c>
      <c r="E192" s="101" t="s">
        <v>21</v>
      </c>
      <c r="F192" s="101" t="s">
        <v>22</v>
      </c>
      <c r="G192" s="101" t="s">
        <v>18</v>
      </c>
      <c r="H192" s="101" t="s">
        <v>19</v>
      </c>
      <c r="I192" s="101">
        <v>0</v>
      </c>
      <c r="J192" s="101">
        <v>42049001</v>
      </c>
      <c r="K192" s="101">
        <v>42049001</v>
      </c>
      <c r="L192" s="101">
        <v>42049001</v>
      </c>
      <c r="M192" s="101">
        <v>13</v>
      </c>
      <c r="N192" s="101" t="s">
        <v>135</v>
      </c>
      <c r="O192" s="101" t="s">
        <v>172</v>
      </c>
      <c r="P192" s="101">
        <v>4</v>
      </c>
      <c r="Q192" s="101">
        <v>42.5</v>
      </c>
      <c r="R192" s="101" t="s">
        <v>141</v>
      </c>
      <c r="S192" s="101" t="s">
        <v>318</v>
      </c>
      <c r="T192" s="101">
        <v>0</v>
      </c>
      <c r="U192" s="101">
        <v>0</v>
      </c>
      <c r="V192" s="101">
        <v>0</v>
      </c>
      <c r="W192" s="101">
        <v>0</v>
      </c>
      <c r="X192" s="101">
        <v>0</v>
      </c>
      <c r="Y192" s="101">
        <v>0</v>
      </c>
      <c r="Z192" s="101">
        <v>0</v>
      </c>
      <c r="AA192" s="101">
        <v>0</v>
      </c>
      <c r="AB192" s="101">
        <v>0</v>
      </c>
    </row>
    <row r="193" spans="1:28" x14ac:dyDescent="0.25">
      <c r="A193" s="10">
        <v>44880</v>
      </c>
      <c r="B193" s="101" t="s">
        <v>62</v>
      </c>
      <c r="C193" s="101" t="s">
        <v>127</v>
      </c>
      <c r="D193" s="101" t="s">
        <v>135</v>
      </c>
      <c r="E193" s="101" t="s">
        <v>135</v>
      </c>
      <c r="F193" s="101" t="s">
        <v>135</v>
      </c>
      <c r="G193" s="101" t="s">
        <v>18</v>
      </c>
      <c r="H193" s="101"/>
      <c r="I193" s="101">
        <v>0</v>
      </c>
      <c r="J193" s="101">
        <v>37393887</v>
      </c>
      <c r="K193" s="101">
        <v>37393887</v>
      </c>
      <c r="L193" s="101">
        <v>0</v>
      </c>
      <c r="M193" s="101">
        <v>38.08</v>
      </c>
      <c r="N193" s="101" t="s">
        <v>135</v>
      </c>
      <c r="O193" s="101" t="s">
        <v>135</v>
      </c>
      <c r="P193" s="101">
        <v>0</v>
      </c>
      <c r="Q193" s="101">
        <v>0</v>
      </c>
      <c r="R193" s="101"/>
      <c r="S193" s="101"/>
      <c r="T193" s="101">
        <v>0</v>
      </c>
      <c r="U193" s="101">
        <v>0</v>
      </c>
      <c r="V193" s="101">
        <v>0</v>
      </c>
      <c r="W193" s="101">
        <v>0</v>
      </c>
      <c r="X193" s="101">
        <v>0</v>
      </c>
      <c r="Y193" s="101">
        <v>0</v>
      </c>
      <c r="Z193" s="101">
        <v>0</v>
      </c>
      <c r="AA193" s="101">
        <v>0</v>
      </c>
      <c r="AB193" s="101">
        <v>0</v>
      </c>
    </row>
    <row r="194" spans="1:28" x14ac:dyDescent="0.25">
      <c r="A194" s="10">
        <v>44880</v>
      </c>
      <c r="B194" s="101" t="s">
        <v>63</v>
      </c>
      <c r="C194" s="101" t="s">
        <v>127</v>
      </c>
      <c r="D194" s="101" t="s">
        <v>16</v>
      </c>
      <c r="E194" s="101" t="s">
        <v>227</v>
      </c>
      <c r="F194" s="101" t="s">
        <v>67</v>
      </c>
      <c r="G194" s="101" t="s">
        <v>18</v>
      </c>
      <c r="H194" s="101" t="s">
        <v>19</v>
      </c>
      <c r="I194" s="101">
        <v>2157</v>
      </c>
      <c r="J194" s="101">
        <v>39712632</v>
      </c>
      <c r="K194" s="101">
        <v>39714789</v>
      </c>
      <c r="L194" s="101">
        <v>39714789</v>
      </c>
      <c r="M194" s="101">
        <v>13.2</v>
      </c>
      <c r="N194" s="101" t="s">
        <v>467</v>
      </c>
      <c r="O194" s="101" t="s">
        <v>420</v>
      </c>
      <c r="P194" s="101">
        <v>4</v>
      </c>
      <c r="Q194" s="101">
        <v>44.5</v>
      </c>
      <c r="R194" s="101" t="s">
        <v>141</v>
      </c>
      <c r="S194" s="101" t="s">
        <v>421</v>
      </c>
      <c r="T194" s="101">
        <v>8628</v>
      </c>
      <c r="U194" s="101">
        <v>0.98862499999999998</v>
      </c>
      <c r="V194" s="101">
        <v>846.44735160000005</v>
      </c>
      <c r="W194" s="101">
        <v>0</v>
      </c>
      <c r="X194" s="101">
        <v>0</v>
      </c>
      <c r="Y194" s="101">
        <v>0</v>
      </c>
      <c r="Z194" s="101">
        <v>0</v>
      </c>
      <c r="AA194" s="101">
        <v>0</v>
      </c>
      <c r="AB194" s="101">
        <v>0</v>
      </c>
    </row>
    <row r="195" spans="1:28" x14ac:dyDescent="0.25">
      <c r="A195" s="10">
        <v>44880</v>
      </c>
      <c r="B195" s="101" t="s">
        <v>65</v>
      </c>
      <c r="C195" s="101" t="s">
        <v>127</v>
      </c>
      <c r="D195" s="101" t="s">
        <v>337</v>
      </c>
      <c r="E195" s="101" t="s">
        <v>42</v>
      </c>
      <c r="F195" s="101" t="s">
        <v>383</v>
      </c>
      <c r="G195" s="101" t="s">
        <v>18</v>
      </c>
      <c r="H195" s="101" t="s">
        <v>51</v>
      </c>
      <c r="I195" s="101">
        <v>0</v>
      </c>
      <c r="J195" s="101">
        <v>30467791</v>
      </c>
      <c r="K195" s="101">
        <v>30467791</v>
      </c>
      <c r="L195" s="101">
        <v>30467791</v>
      </c>
      <c r="M195" s="101">
        <v>14.8</v>
      </c>
      <c r="N195" s="101" t="s">
        <v>135</v>
      </c>
      <c r="O195" s="101" t="s">
        <v>195</v>
      </c>
      <c r="P195" s="101">
        <v>4</v>
      </c>
      <c r="Q195" s="101">
        <v>32</v>
      </c>
      <c r="R195" s="101" t="s">
        <v>141</v>
      </c>
      <c r="S195" s="101" t="s">
        <v>329</v>
      </c>
      <c r="T195" s="101">
        <v>0</v>
      </c>
      <c r="U195" s="101">
        <v>0</v>
      </c>
      <c r="V195" s="101">
        <v>0</v>
      </c>
      <c r="W195" s="101">
        <v>0</v>
      </c>
      <c r="X195" s="101">
        <v>0</v>
      </c>
      <c r="Y195" s="101">
        <v>0</v>
      </c>
      <c r="Z195" s="101">
        <v>0</v>
      </c>
      <c r="AA195" s="101">
        <v>0</v>
      </c>
      <c r="AB195" s="101">
        <v>0</v>
      </c>
    </row>
    <row r="196" spans="1:28" x14ac:dyDescent="0.25">
      <c r="A196" s="10">
        <v>44880</v>
      </c>
      <c r="B196" s="101" t="s">
        <v>66</v>
      </c>
      <c r="C196" s="101" t="s">
        <v>127</v>
      </c>
      <c r="D196" s="101" t="s">
        <v>440</v>
      </c>
      <c r="E196" s="101" t="s">
        <v>227</v>
      </c>
      <c r="F196" s="101" t="s">
        <v>67</v>
      </c>
      <c r="G196" s="101" t="s">
        <v>24</v>
      </c>
      <c r="H196" s="101" t="s">
        <v>19</v>
      </c>
      <c r="I196" s="101">
        <v>2329</v>
      </c>
      <c r="J196" s="101">
        <v>1150992805</v>
      </c>
      <c r="K196" s="101">
        <v>1150995134</v>
      </c>
      <c r="L196" s="101">
        <v>1150995134</v>
      </c>
      <c r="M196" s="101">
        <v>12.2</v>
      </c>
      <c r="N196" s="101" t="s">
        <v>462</v>
      </c>
      <c r="O196" s="101" t="s">
        <v>178</v>
      </c>
      <c r="P196" s="101">
        <v>4</v>
      </c>
      <c r="Q196" s="101">
        <v>44.5</v>
      </c>
      <c r="R196" s="101" t="s">
        <v>141</v>
      </c>
      <c r="S196" s="101" t="s">
        <v>441</v>
      </c>
      <c r="T196" s="101">
        <v>9316</v>
      </c>
      <c r="U196" s="101">
        <v>0.98659027777777775</v>
      </c>
      <c r="V196" s="101">
        <v>913.94338519999997</v>
      </c>
      <c r="W196" s="101">
        <v>0</v>
      </c>
      <c r="X196" s="101">
        <v>0</v>
      </c>
      <c r="Y196" s="101">
        <v>0</v>
      </c>
      <c r="Z196" s="101">
        <v>0</v>
      </c>
      <c r="AA196" s="101">
        <v>0</v>
      </c>
      <c r="AB196" s="101">
        <v>0</v>
      </c>
    </row>
    <row r="197" spans="1:28" x14ac:dyDescent="0.25">
      <c r="A197" s="10">
        <v>44880</v>
      </c>
      <c r="B197" s="101" t="s">
        <v>68</v>
      </c>
      <c r="C197" s="101" t="s">
        <v>127</v>
      </c>
      <c r="D197" s="101" t="s">
        <v>135</v>
      </c>
      <c r="E197" s="101" t="s">
        <v>135</v>
      </c>
      <c r="F197" s="101" t="s">
        <v>135</v>
      </c>
      <c r="G197" s="101" t="s">
        <v>18</v>
      </c>
      <c r="H197" s="101"/>
      <c r="I197" s="101">
        <v>0</v>
      </c>
      <c r="J197" s="101">
        <v>13</v>
      </c>
      <c r="K197" s="101">
        <v>13</v>
      </c>
      <c r="L197" s="101">
        <v>0</v>
      </c>
      <c r="M197" s="101">
        <v>0</v>
      </c>
      <c r="N197" s="101" t="s">
        <v>135</v>
      </c>
      <c r="O197" s="101" t="s">
        <v>135</v>
      </c>
      <c r="P197" s="101">
        <v>0</v>
      </c>
      <c r="Q197" s="101">
        <v>0</v>
      </c>
      <c r="R197" s="101"/>
      <c r="S197" s="101"/>
      <c r="T197" s="101">
        <v>0</v>
      </c>
      <c r="U197" s="101">
        <v>0</v>
      </c>
      <c r="V197" s="101">
        <v>0</v>
      </c>
      <c r="W197" s="101">
        <v>0</v>
      </c>
      <c r="X197" s="101">
        <v>0</v>
      </c>
      <c r="Y197" s="101">
        <v>0</v>
      </c>
      <c r="Z197" s="101">
        <v>0</v>
      </c>
      <c r="AA197" s="101">
        <v>0</v>
      </c>
      <c r="AB197" s="101">
        <v>0</v>
      </c>
    </row>
    <row r="198" spans="1:28" x14ac:dyDescent="0.25">
      <c r="A198" s="10">
        <v>44880</v>
      </c>
      <c r="B198" s="101" t="s">
        <v>69</v>
      </c>
      <c r="C198" s="101" t="s">
        <v>127</v>
      </c>
      <c r="D198" s="101" t="s">
        <v>437</v>
      </c>
      <c r="E198" s="101" t="s">
        <v>64</v>
      </c>
      <c r="F198" s="101" t="s">
        <v>67</v>
      </c>
      <c r="G198" s="101" t="s">
        <v>24</v>
      </c>
      <c r="H198" s="101" t="s">
        <v>19</v>
      </c>
      <c r="I198" s="101">
        <v>2190</v>
      </c>
      <c r="J198" s="101">
        <v>23299603</v>
      </c>
      <c r="K198" s="101">
        <v>23301793</v>
      </c>
      <c r="L198" s="101">
        <v>23301793</v>
      </c>
      <c r="M198" s="101">
        <v>12.89</v>
      </c>
      <c r="N198" s="101" t="s">
        <v>135</v>
      </c>
      <c r="O198" s="101" t="s">
        <v>193</v>
      </c>
      <c r="P198" s="101">
        <v>4</v>
      </c>
      <c r="Q198" s="101">
        <v>32.25</v>
      </c>
      <c r="R198" s="101" t="s">
        <v>141</v>
      </c>
      <c r="S198" s="101" t="s">
        <v>328</v>
      </c>
      <c r="T198" s="101">
        <v>8760</v>
      </c>
      <c r="U198" s="101">
        <v>0.98017708333333342</v>
      </c>
      <c r="V198" s="101">
        <v>622.82154600000013</v>
      </c>
      <c r="W198" s="101">
        <v>0</v>
      </c>
      <c r="X198" s="101">
        <v>0</v>
      </c>
      <c r="Y198" s="101">
        <v>0</v>
      </c>
      <c r="Z198" s="101">
        <v>0</v>
      </c>
      <c r="AA198" s="101">
        <v>0</v>
      </c>
      <c r="AB198" s="101">
        <v>0</v>
      </c>
    </row>
    <row r="199" spans="1:28" x14ac:dyDescent="0.25">
      <c r="A199" s="10">
        <v>44880</v>
      </c>
      <c r="B199" s="101" t="s">
        <v>70</v>
      </c>
      <c r="C199" s="101" t="s">
        <v>127</v>
      </c>
      <c r="D199" s="101" t="s">
        <v>135</v>
      </c>
      <c r="E199" s="101" t="s">
        <v>135</v>
      </c>
      <c r="F199" s="101" t="s">
        <v>135</v>
      </c>
      <c r="G199" s="101" t="s">
        <v>18</v>
      </c>
      <c r="H199" s="101" t="s">
        <v>51</v>
      </c>
      <c r="I199" s="101">
        <v>0</v>
      </c>
      <c r="J199" s="101">
        <v>22978211</v>
      </c>
      <c r="K199" s="101">
        <v>22978211</v>
      </c>
      <c r="L199" s="101">
        <v>0</v>
      </c>
      <c r="M199" s="101">
        <v>22978211</v>
      </c>
      <c r="N199" s="101" t="s">
        <v>135</v>
      </c>
      <c r="O199" s="101" t="s">
        <v>135</v>
      </c>
      <c r="P199" s="101">
        <v>0</v>
      </c>
      <c r="Q199" s="101">
        <v>0</v>
      </c>
      <c r="R199" s="101"/>
      <c r="S199" s="101"/>
      <c r="T199" s="101">
        <v>0</v>
      </c>
      <c r="U199" s="101">
        <v>0</v>
      </c>
      <c r="V199" s="101">
        <v>0</v>
      </c>
      <c r="W199" s="101">
        <v>0</v>
      </c>
      <c r="X199" s="101">
        <v>0</v>
      </c>
      <c r="Y199" s="101">
        <v>0</v>
      </c>
      <c r="Z199" s="101">
        <v>0</v>
      </c>
      <c r="AA199" s="101">
        <v>0</v>
      </c>
      <c r="AB199" s="101">
        <v>0</v>
      </c>
    </row>
    <row r="200" spans="1:28" x14ac:dyDescent="0.25">
      <c r="A200" s="10">
        <v>44880</v>
      </c>
      <c r="B200" s="101" t="s">
        <v>71</v>
      </c>
      <c r="C200" s="101" t="s">
        <v>127</v>
      </c>
      <c r="D200" s="101" t="s">
        <v>452</v>
      </c>
      <c r="E200" s="101" t="s">
        <v>21</v>
      </c>
      <c r="F200" s="101" t="s">
        <v>67</v>
      </c>
      <c r="G200" s="101" t="s">
        <v>18</v>
      </c>
      <c r="H200" s="101" t="s">
        <v>19</v>
      </c>
      <c r="I200" s="101">
        <v>0</v>
      </c>
      <c r="J200" s="101">
        <v>40433728</v>
      </c>
      <c r="K200" s="101">
        <v>40433728</v>
      </c>
      <c r="L200" s="101">
        <v>40433728</v>
      </c>
      <c r="M200" s="101">
        <v>15.49</v>
      </c>
      <c r="N200" s="101" t="s">
        <v>135</v>
      </c>
      <c r="O200" s="101" t="s">
        <v>273</v>
      </c>
      <c r="P200" s="101">
        <v>4</v>
      </c>
      <c r="Q200" s="101">
        <v>42.25</v>
      </c>
      <c r="R200" s="101" t="s">
        <v>141</v>
      </c>
      <c r="S200" s="101" t="s">
        <v>453</v>
      </c>
      <c r="T200" s="101">
        <v>0</v>
      </c>
      <c r="U200" s="101">
        <v>0</v>
      </c>
      <c r="V200" s="101">
        <v>0</v>
      </c>
      <c r="W200" s="101">
        <v>0</v>
      </c>
      <c r="X200" s="101">
        <v>0</v>
      </c>
      <c r="Y200" s="101">
        <v>0</v>
      </c>
      <c r="Z200" s="101">
        <v>0</v>
      </c>
      <c r="AA200" s="101">
        <v>0</v>
      </c>
      <c r="AB200" s="101">
        <v>0</v>
      </c>
    </row>
    <row r="201" spans="1:28" x14ac:dyDescent="0.25">
      <c r="A201" s="10">
        <v>44880</v>
      </c>
      <c r="B201" s="101" t="s">
        <v>72</v>
      </c>
      <c r="C201" s="101" t="s">
        <v>127</v>
      </c>
      <c r="D201" s="101" t="s">
        <v>135</v>
      </c>
      <c r="E201" s="101" t="s">
        <v>135</v>
      </c>
      <c r="F201" s="101" t="s">
        <v>135</v>
      </c>
      <c r="G201" s="101" t="s">
        <v>18</v>
      </c>
      <c r="H201" s="101"/>
      <c r="I201" s="101">
        <v>0</v>
      </c>
      <c r="J201" s="101">
        <v>41080666</v>
      </c>
      <c r="K201" s="101">
        <v>41080666</v>
      </c>
      <c r="L201" s="101">
        <v>0</v>
      </c>
      <c r="M201" s="101">
        <v>41.13</v>
      </c>
      <c r="N201" s="101" t="s">
        <v>135</v>
      </c>
      <c r="O201" s="101" t="s">
        <v>135</v>
      </c>
      <c r="P201" s="101">
        <v>0</v>
      </c>
      <c r="Q201" s="101">
        <v>0</v>
      </c>
      <c r="R201" s="101"/>
      <c r="S201" s="101"/>
      <c r="T201" s="101">
        <v>0</v>
      </c>
      <c r="U201" s="101">
        <v>0</v>
      </c>
      <c r="V201" s="101">
        <v>0</v>
      </c>
      <c r="W201" s="101">
        <v>0</v>
      </c>
      <c r="X201" s="101">
        <v>0</v>
      </c>
      <c r="Y201" s="101">
        <v>0</v>
      </c>
      <c r="Z201" s="101">
        <v>0</v>
      </c>
      <c r="AA201" s="101">
        <v>0</v>
      </c>
      <c r="AB201" s="101">
        <v>0</v>
      </c>
    </row>
    <row r="202" spans="1:28" x14ac:dyDescent="0.25">
      <c r="A202" s="10">
        <v>44880</v>
      </c>
      <c r="B202" s="101" t="s">
        <v>73</v>
      </c>
      <c r="C202" s="101" t="s">
        <v>127</v>
      </c>
      <c r="D202" s="101" t="s">
        <v>74</v>
      </c>
      <c r="E202" s="101" t="s">
        <v>35</v>
      </c>
      <c r="F202" s="101" t="s">
        <v>79</v>
      </c>
      <c r="G202" s="101" t="s">
        <v>18</v>
      </c>
      <c r="H202" s="101" t="s">
        <v>19</v>
      </c>
      <c r="I202" s="101">
        <v>0</v>
      </c>
      <c r="J202" s="101">
        <v>2208317</v>
      </c>
      <c r="K202" s="101">
        <v>2208317</v>
      </c>
      <c r="L202" s="101">
        <v>2208317</v>
      </c>
      <c r="M202" s="101">
        <v>13.99</v>
      </c>
      <c r="N202" s="101" t="s">
        <v>135</v>
      </c>
      <c r="O202" s="101" t="s">
        <v>198</v>
      </c>
      <c r="P202" s="101">
        <v>4</v>
      </c>
      <c r="Q202" s="101">
        <v>43.5</v>
      </c>
      <c r="R202" s="101" t="s">
        <v>141</v>
      </c>
      <c r="S202" s="101" t="s">
        <v>330</v>
      </c>
      <c r="T202" s="101">
        <v>0</v>
      </c>
      <c r="U202" s="101">
        <v>0</v>
      </c>
      <c r="V202" s="101">
        <v>0</v>
      </c>
      <c r="W202" s="101">
        <v>0</v>
      </c>
      <c r="X202" s="101">
        <v>0</v>
      </c>
      <c r="Y202" s="101">
        <v>0</v>
      </c>
      <c r="Z202" s="101">
        <v>0</v>
      </c>
      <c r="AA202" s="101">
        <v>0</v>
      </c>
      <c r="AB202" s="101">
        <v>0</v>
      </c>
    </row>
    <row r="203" spans="1:28" x14ac:dyDescent="0.25">
      <c r="A203" s="10">
        <v>44880</v>
      </c>
      <c r="B203" s="101" t="s">
        <v>75</v>
      </c>
      <c r="C203" s="101" t="s">
        <v>127</v>
      </c>
      <c r="D203" s="101" t="s">
        <v>164</v>
      </c>
      <c r="E203" s="101" t="s">
        <v>42</v>
      </c>
      <c r="F203" s="101" t="s">
        <v>363</v>
      </c>
      <c r="G203" s="101" t="s">
        <v>18</v>
      </c>
      <c r="H203" s="101" t="s">
        <v>51</v>
      </c>
      <c r="I203" s="101">
        <v>0</v>
      </c>
      <c r="J203" s="101">
        <v>19774236</v>
      </c>
      <c r="K203" s="101">
        <v>19774236</v>
      </c>
      <c r="L203" s="101">
        <v>19774236</v>
      </c>
      <c r="M203" s="101">
        <v>12.29</v>
      </c>
      <c r="N203" s="101" t="s">
        <v>135</v>
      </c>
      <c r="O203" s="101" t="s">
        <v>198</v>
      </c>
      <c r="P203" s="101">
        <v>4</v>
      </c>
      <c r="Q203" s="101">
        <v>43.5</v>
      </c>
      <c r="R203" s="101" t="s">
        <v>141</v>
      </c>
      <c r="S203" s="101" t="s">
        <v>330</v>
      </c>
      <c r="T203" s="101">
        <v>0</v>
      </c>
      <c r="U203" s="101">
        <v>0</v>
      </c>
      <c r="V203" s="101">
        <v>0</v>
      </c>
      <c r="W203" s="101">
        <v>0</v>
      </c>
      <c r="X203" s="101">
        <v>0</v>
      </c>
      <c r="Y203" s="101">
        <v>0</v>
      </c>
      <c r="Z203" s="101">
        <v>0</v>
      </c>
      <c r="AA203" s="101">
        <v>0</v>
      </c>
      <c r="AB203" s="101">
        <v>0</v>
      </c>
    </row>
    <row r="204" spans="1:28" x14ac:dyDescent="0.25">
      <c r="A204" s="10">
        <v>44880</v>
      </c>
      <c r="B204" s="101" t="s">
        <v>76</v>
      </c>
      <c r="C204" s="101" t="s">
        <v>127</v>
      </c>
      <c r="D204" s="101" t="s">
        <v>432</v>
      </c>
      <c r="E204" s="101" t="s">
        <v>35</v>
      </c>
      <c r="F204" s="101" t="s">
        <v>339</v>
      </c>
      <c r="G204" s="101" t="s">
        <v>18</v>
      </c>
      <c r="H204" s="101" t="s">
        <v>19</v>
      </c>
      <c r="I204" s="101">
        <v>0</v>
      </c>
      <c r="J204" s="101">
        <v>544894350</v>
      </c>
      <c r="K204" s="101">
        <v>544894350</v>
      </c>
      <c r="L204" s="101">
        <v>544894350</v>
      </c>
      <c r="M204" s="101">
        <v>18.809999999999999</v>
      </c>
      <c r="N204" s="101" t="s">
        <v>135</v>
      </c>
      <c r="O204" s="101" t="s">
        <v>215</v>
      </c>
      <c r="P204" s="101">
        <v>8</v>
      </c>
      <c r="Q204" s="101">
        <v>43.5</v>
      </c>
      <c r="R204" s="101" t="s">
        <v>142</v>
      </c>
      <c r="S204" s="101" t="s">
        <v>321</v>
      </c>
      <c r="T204" s="101">
        <v>0</v>
      </c>
      <c r="U204" s="101">
        <v>0</v>
      </c>
      <c r="V204" s="101">
        <v>0</v>
      </c>
      <c r="W204" s="101">
        <v>0</v>
      </c>
      <c r="X204" s="101">
        <v>0</v>
      </c>
      <c r="Y204" s="101">
        <v>0</v>
      </c>
      <c r="Z204" s="101">
        <v>0</v>
      </c>
      <c r="AA204" s="101">
        <v>0</v>
      </c>
      <c r="AB204" s="101">
        <v>0</v>
      </c>
    </row>
    <row r="205" spans="1:28" x14ac:dyDescent="0.25">
      <c r="A205" s="10">
        <v>44880</v>
      </c>
      <c r="B205" s="101" t="s">
        <v>77</v>
      </c>
      <c r="C205" s="101" t="s">
        <v>127</v>
      </c>
      <c r="D205" s="101" t="s">
        <v>135</v>
      </c>
      <c r="E205" s="101" t="s">
        <v>135</v>
      </c>
      <c r="F205" s="101" t="s">
        <v>135</v>
      </c>
      <c r="G205" s="101" t="s">
        <v>18</v>
      </c>
      <c r="H205" s="101"/>
      <c r="I205" s="101">
        <v>0</v>
      </c>
      <c r="J205" s="101">
        <v>44104056</v>
      </c>
      <c r="K205" s="101">
        <v>44104056</v>
      </c>
      <c r="L205" s="101">
        <v>0</v>
      </c>
      <c r="M205" s="101">
        <v>12.8</v>
      </c>
      <c r="N205" s="101" t="s">
        <v>135</v>
      </c>
      <c r="O205" s="101" t="s">
        <v>135</v>
      </c>
      <c r="P205" s="101">
        <v>0</v>
      </c>
      <c r="Q205" s="101">
        <v>0</v>
      </c>
      <c r="R205" s="101"/>
      <c r="S205" s="101"/>
      <c r="T205" s="101">
        <v>0</v>
      </c>
      <c r="U205" s="101">
        <v>0</v>
      </c>
      <c r="V205" s="101">
        <v>0</v>
      </c>
      <c r="W205" s="101">
        <v>0</v>
      </c>
      <c r="X205" s="101">
        <v>0</v>
      </c>
      <c r="Y205" s="101">
        <v>0</v>
      </c>
      <c r="Z205" s="101">
        <v>0</v>
      </c>
      <c r="AA205" s="101">
        <v>0</v>
      </c>
      <c r="AB205" s="101">
        <v>0</v>
      </c>
    </row>
    <row r="206" spans="1:28" x14ac:dyDescent="0.25">
      <c r="A206" s="10">
        <v>44880</v>
      </c>
      <c r="B206" s="101" t="s">
        <v>78</v>
      </c>
      <c r="C206" s="101" t="s">
        <v>127</v>
      </c>
      <c r="D206" s="101" t="s">
        <v>428</v>
      </c>
      <c r="E206" s="101" t="s">
        <v>31</v>
      </c>
      <c r="F206" s="101" t="s">
        <v>378</v>
      </c>
      <c r="G206" s="101" t="s">
        <v>18</v>
      </c>
      <c r="H206" s="101" t="s">
        <v>19</v>
      </c>
      <c r="I206" s="101">
        <v>0</v>
      </c>
      <c r="J206" s="101">
        <v>1026032292</v>
      </c>
      <c r="K206" s="101">
        <v>1026032292</v>
      </c>
      <c r="L206" s="101">
        <v>0</v>
      </c>
      <c r="M206" s="101">
        <v>12.39</v>
      </c>
      <c r="N206" s="101" t="s">
        <v>135</v>
      </c>
      <c r="O206" s="101" t="s">
        <v>199</v>
      </c>
      <c r="P206" s="101">
        <v>4</v>
      </c>
      <c r="Q206" s="101">
        <v>47</v>
      </c>
      <c r="R206" s="101" t="s">
        <v>141</v>
      </c>
      <c r="S206" s="101" t="s">
        <v>331</v>
      </c>
      <c r="T206" s="101">
        <v>0</v>
      </c>
      <c r="U206" s="101">
        <v>0</v>
      </c>
      <c r="V206" s="101">
        <v>0</v>
      </c>
      <c r="W206" s="101">
        <v>0</v>
      </c>
      <c r="X206" s="101">
        <v>0</v>
      </c>
      <c r="Y206" s="101">
        <v>0</v>
      </c>
      <c r="Z206" s="101">
        <v>0</v>
      </c>
      <c r="AA206" s="101">
        <v>0</v>
      </c>
      <c r="AB206" s="101">
        <v>0</v>
      </c>
    </row>
    <row r="207" spans="1:28" x14ac:dyDescent="0.25">
      <c r="A207" s="10">
        <v>44880</v>
      </c>
      <c r="B207" s="101" t="s">
        <v>80</v>
      </c>
      <c r="C207" s="101" t="s">
        <v>127</v>
      </c>
      <c r="D207" s="101" t="s">
        <v>159</v>
      </c>
      <c r="E207" s="101" t="s">
        <v>42</v>
      </c>
      <c r="F207" s="101" t="s">
        <v>338</v>
      </c>
      <c r="G207" s="101" t="s">
        <v>18</v>
      </c>
      <c r="H207" s="101" t="s">
        <v>51</v>
      </c>
      <c r="I207" s="101">
        <v>2285</v>
      </c>
      <c r="J207" s="101">
        <v>29673491</v>
      </c>
      <c r="K207" s="101">
        <v>29675776</v>
      </c>
      <c r="L207" s="101">
        <v>29675776</v>
      </c>
      <c r="M207" s="101">
        <v>12.6</v>
      </c>
      <c r="N207" s="101" t="s">
        <v>463</v>
      </c>
      <c r="O207" s="101" t="s">
        <v>198</v>
      </c>
      <c r="P207" s="101">
        <v>4</v>
      </c>
      <c r="Q207" s="101">
        <v>43.5</v>
      </c>
      <c r="R207" s="101" t="s">
        <v>141</v>
      </c>
      <c r="S207" s="101" t="s">
        <v>330</v>
      </c>
      <c r="T207" s="101">
        <v>9140</v>
      </c>
      <c r="U207" s="101">
        <v>0.99968749999999995</v>
      </c>
      <c r="V207" s="101">
        <v>876.52691400000003</v>
      </c>
      <c r="W207" s="101">
        <v>0</v>
      </c>
      <c r="X207" s="101">
        <v>0</v>
      </c>
      <c r="Y207" s="101">
        <v>0</v>
      </c>
      <c r="Z207" s="101">
        <v>0</v>
      </c>
      <c r="AA207" s="101">
        <v>0</v>
      </c>
      <c r="AB207" s="101">
        <v>0</v>
      </c>
    </row>
    <row r="208" spans="1:28" x14ac:dyDescent="0.25">
      <c r="A208" s="10">
        <v>44880</v>
      </c>
      <c r="B208" s="101" t="s">
        <v>81</v>
      </c>
      <c r="C208" s="101" t="s">
        <v>127</v>
      </c>
      <c r="D208" s="101" t="s">
        <v>406</v>
      </c>
      <c r="E208" s="101" t="s">
        <v>64</v>
      </c>
      <c r="F208" s="101" t="s">
        <v>67</v>
      </c>
      <c r="G208" s="101" t="s">
        <v>18</v>
      </c>
      <c r="H208" s="101" t="s">
        <v>19</v>
      </c>
      <c r="I208" s="101">
        <v>0</v>
      </c>
      <c r="J208" s="101">
        <v>26832040</v>
      </c>
      <c r="K208" s="101">
        <v>26832040</v>
      </c>
      <c r="L208" s="101">
        <v>26832040</v>
      </c>
      <c r="M208" s="101">
        <v>13.1</v>
      </c>
      <c r="N208" s="101" t="s">
        <v>135</v>
      </c>
      <c r="O208" s="101" t="s">
        <v>201</v>
      </c>
      <c r="P208" s="101">
        <v>4</v>
      </c>
      <c r="Q208" s="101">
        <v>49.5</v>
      </c>
      <c r="R208" s="101" t="s">
        <v>141</v>
      </c>
      <c r="S208" s="101" t="s">
        <v>407</v>
      </c>
      <c r="T208" s="101">
        <v>0</v>
      </c>
      <c r="U208" s="101">
        <v>0</v>
      </c>
      <c r="V208" s="101">
        <v>0</v>
      </c>
      <c r="W208" s="101">
        <v>0</v>
      </c>
      <c r="X208" s="101">
        <v>0</v>
      </c>
      <c r="Y208" s="101">
        <v>0</v>
      </c>
      <c r="Z208" s="101">
        <v>0</v>
      </c>
      <c r="AA208" s="101">
        <v>0</v>
      </c>
      <c r="AB208" s="101">
        <v>0</v>
      </c>
    </row>
    <row r="209" spans="1:28" x14ac:dyDescent="0.25">
      <c r="A209" s="10">
        <v>44880</v>
      </c>
      <c r="B209" s="101" t="s">
        <v>82</v>
      </c>
      <c r="C209" s="101" t="s">
        <v>127</v>
      </c>
      <c r="D209" s="101" t="s">
        <v>442</v>
      </c>
      <c r="E209" s="101" t="s">
        <v>42</v>
      </c>
      <c r="F209" s="101" t="s">
        <v>384</v>
      </c>
      <c r="G209" s="101" t="s">
        <v>18</v>
      </c>
      <c r="H209" s="101" t="s">
        <v>51</v>
      </c>
      <c r="I209" s="101">
        <v>0</v>
      </c>
      <c r="J209" s="101">
        <v>34091219</v>
      </c>
      <c r="K209" s="101">
        <v>34091219</v>
      </c>
      <c r="L209" s="101">
        <v>34091219</v>
      </c>
      <c r="M209" s="101">
        <v>13.5</v>
      </c>
      <c r="N209" s="101" t="s">
        <v>135</v>
      </c>
      <c r="O209" s="101" t="s">
        <v>195</v>
      </c>
      <c r="P209" s="101">
        <v>4</v>
      </c>
      <c r="Q209" s="101">
        <v>32</v>
      </c>
      <c r="R209" s="101" t="s">
        <v>141</v>
      </c>
      <c r="S209" s="101" t="s">
        <v>329</v>
      </c>
      <c r="T209" s="101">
        <v>0</v>
      </c>
      <c r="U209" s="101">
        <v>0</v>
      </c>
      <c r="V209" s="101">
        <v>0</v>
      </c>
      <c r="W209" s="101">
        <v>0</v>
      </c>
      <c r="X209" s="101">
        <v>0</v>
      </c>
      <c r="Y209" s="101">
        <v>0</v>
      </c>
      <c r="Z209" s="101">
        <v>0</v>
      </c>
      <c r="AA209" s="101">
        <v>0</v>
      </c>
      <c r="AB209" s="101">
        <v>0</v>
      </c>
    </row>
    <row r="210" spans="1:28" x14ac:dyDescent="0.25">
      <c r="A210" s="10">
        <v>44880</v>
      </c>
      <c r="B210" s="101" t="s">
        <v>83</v>
      </c>
      <c r="C210" s="101" t="s">
        <v>127</v>
      </c>
      <c r="D210" s="101" t="s">
        <v>380</v>
      </c>
      <c r="E210" s="101" t="s">
        <v>21</v>
      </c>
      <c r="F210" s="101" t="s">
        <v>67</v>
      </c>
      <c r="G210" s="101" t="s">
        <v>18</v>
      </c>
      <c r="H210" s="101" t="s">
        <v>19</v>
      </c>
      <c r="I210" s="101">
        <v>0</v>
      </c>
      <c r="J210" s="101">
        <v>23822806</v>
      </c>
      <c r="K210" s="101">
        <v>23822806</v>
      </c>
      <c r="L210" s="101">
        <v>23822806</v>
      </c>
      <c r="M210" s="101">
        <v>14.8</v>
      </c>
      <c r="N210" s="101" t="s">
        <v>340</v>
      </c>
      <c r="O210" s="101" t="s">
        <v>203</v>
      </c>
      <c r="P210" s="101">
        <v>4</v>
      </c>
      <c r="Q210" s="101">
        <v>64.5</v>
      </c>
      <c r="R210" s="101" t="s">
        <v>141</v>
      </c>
      <c r="S210" s="101" t="s">
        <v>332</v>
      </c>
      <c r="T210" s="101">
        <v>0</v>
      </c>
      <c r="U210" s="101">
        <v>0</v>
      </c>
      <c r="V210" s="101">
        <v>0</v>
      </c>
      <c r="W210" s="101">
        <v>0</v>
      </c>
      <c r="X210" s="101">
        <v>0</v>
      </c>
      <c r="Y210" s="101">
        <v>0</v>
      </c>
      <c r="Z210" s="101">
        <v>0</v>
      </c>
      <c r="AA210" s="101">
        <v>0</v>
      </c>
      <c r="AB210" s="101">
        <v>0</v>
      </c>
    </row>
    <row r="211" spans="1:28" x14ac:dyDescent="0.25">
      <c r="A211" s="10">
        <v>44880</v>
      </c>
      <c r="B211" s="101" t="s">
        <v>84</v>
      </c>
      <c r="C211" s="101" t="s">
        <v>127</v>
      </c>
      <c r="D211" s="101" t="s">
        <v>431</v>
      </c>
      <c r="E211" s="101" t="s">
        <v>42</v>
      </c>
      <c r="F211" s="101" t="s">
        <v>363</v>
      </c>
      <c r="G211" s="101" t="s">
        <v>18</v>
      </c>
      <c r="H211" s="101" t="s">
        <v>51</v>
      </c>
      <c r="I211" s="101">
        <v>0</v>
      </c>
      <c r="J211" s="101">
        <v>21633702</v>
      </c>
      <c r="K211" s="101">
        <v>21633702</v>
      </c>
      <c r="L211" s="101">
        <v>21633702</v>
      </c>
      <c r="M211" s="101">
        <v>13.79</v>
      </c>
      <c r="N211" s="101" t="s">
        <v>135</v>
      </c>
      <c r="O211" s="101" t="s">
        <v>198</v>
      </c>
      <c r="P211" s="101">
        <v>4</v>
      </c>
      <c r="Q211" s="101">
        <v>43.5</v>
      </c>
      <c r="R211" s="101" t="s">
        <v>141</v>
      </c>
      <c r="S211" s="101" t="s">
        <v>330</v>
      </c>
      <c r="T211" s="101">
        <v>0</v>
      </c>
      <c r="U211" s="101">
        <v>0</v>
      </c>
      <c r="V211" s="101">
        <v>0</v>
      </c>
      <c r="W211" s="101">
        <v>0</v>
      </c>
      <c r="X211" s="101">
        <v>0</v>
      </c>
      <c r="Y211" s="101">
        <v>0</v>
      </c>
      <c r="Z211" s="101">
        <v>0</v>
      </c>
      <c r="AA211" s="101">
        <v>0</v>
      </c>
      <c r="AB211" s="101">
        <v>0</v>
      </c>
    </row>
    <row r="212" spans="1:28" x14ac:dyDescent="0.25">
      <c r="A212" s="10">
        <v>44880</v>
      </c>
      <c r="B212" s="101" t="s">
        <v>85</v>
      </c>
      <c r="C212" s="101" t="s">
        <v>127</v>
      </c>
      <c r="D212" s="101" t="s">
        <v>122</v>
      </c>
      <c r="E212" s="101" t="s">
        <v>21</v>
      </c>
      <c r="F212" s="101" t="s">
        <v>67</v>
      </c>
      <c r="G212" s="101" t="s">
        <v>18</v>
      </c>
      <c r="H212" s="101" t="s">
        <v>19</v>
      </c>
      <c r="I212" s="101">
        <v>2004</v>
      </c>
      <c r="J212" s="101">
        <v>31012852</v>
      </c>
      <c r="K212" s="101">
        <v>31014856</v>
      </c>
      <c r="L212" s="101">
        <v>31014856</v>
      </c>
      <c r="M212" s="101">
        <v>12.59</v>
      </c>
      <c r="N212" s="101" t="s">
        <v>464</v>
      </c>
      <c r="O212" s="101" t="s">
        <v>192</v>
      </c>
      <c r="P212" s="101">
        <v>4</v>
      </c>
      <c r="Q212" s="101">
        <v>32</v>
      </c>
      <c r="R212" s="101" t="s">
        <v>141</v>
      </c>
      <c r="S212" s="101" t="s">
        <v>327</v>
      </c>
      <c r="T212" s="101">
        <v>8016</v>
      </c>
      <c r="U212" s="101">
        <v>0.87605416666666669</v>
      </c>
      <c r="V212" s="101">
        <v>565.50635520000003</v>
      </c>
      <c r="W212" s="101">
        <v>0</v>
      </c>
      <c r="X212" s="101">
        <v>0</v>
      </c>
      <c r="Y212" s="101">
        <v>0</v>
      </c>
      <c r="Z212" s="101">
        <v>0</v>
      </c>
      <c r="AA212" s="101">
        <v>0</v>
      </c>
      <c r="AB212" s="101">
        <v>0</v>
      </c>
    </row>
    <row r="213" spans="1:28" x14ac:dyDescent="0.25">
      <c r="A213" s="10">
        <v>44880</v>
      </c>
      <c r="B213" s="101" t="s">
        <v>86</v>
      </c>
      <c r="C213" s="101" t="s">
        <v>127</v>
      </c>
      <c r="D213" s="101" t="s">
        <v>405</v>
      </c>
      <c r="E213" s="101" t="s">
        <v>42</v>
      </c>
      <c r="F213" s="101" t="s">
        <v>384</v>
      </c>
      <c r="G213" s="101" t="s">
        <v>18</v>
      </c>
      <c r="H213" s="101" t="s">
        <v>51</v>
      </c>
      <c r="I213" s="101">
        <v>0</v>
      </c>
      <c r="J213" s="101">
        <v>31134516</v>
      </c>
      <c r="K213" s="101">
        <v>31134516</v>
      </c>
      <c r="L213" s="101">
        <v>31134516</v>
      </c>
      <c r="M213" s="101">
        <v>13.6</v>
      </c>
      <c r="N213" s="101" t="s">
        <v>135</v>
      </c>
      <c r="O213" s="101" t="s">
        <v>195</v>
      </c>
      <c r="P213" s="101">
        <v>4</v>
      </c>
      <c r="Q213" s="101">
        <v>32</v>
      </c>
      <c r="R213" s="101" t="s">
        <v>141</v>
      </c>
      <c r="S213" s="101" t="s">
        <v>329</v>
      </c>
      <c r="T213" s="101">
        <v>0</v>
      </c>
      <c r="U213" s="101">
        <v>0</v>
      </c>
      <c r="V213" s="101">
        <v>0</v>
      </c>
      <c r="W213" s="101">
        <v>0</v>
      </c>
      <c r="X213" s="101">
        <v>0</v>
      </c>
      <c r="Y213" s="101">
        <v>0</v>
      </c>
      <c r="Z213" s="101">
        <v>0</v>
      </c>
      <c r="AA213" s="101">
        <v>0</v>
      </c>
      <c r="AB213" s="101">
        <v>0</v>
      </c>
    </row>
    <row r="214" spans="1:28" x14ac:dyDescent="0.25">
      <c r="A214" s="10">
        <v>44880</v>
      </c>
      <c r="B214" s="101" t="s">
        <v>87</v>
      </c>
      <c r="C214" s="101" t="s">
        <v>127</v>
      </c>
      <c r="D214" s="101" t="s">
        <v>400</v>
      </c>
      <c r="E214" s="101" t="s">
        <v>64</v>
      </c>
      <c r="F214" s="101" t="s">
        <v>67</v>
      </c>
      <c r="G214" s="101" t="s">
        <v>18</v>
      </c>
      <c r="H214" s="101" t="s">
        <v>19</v>
      </c>
      <c r="I214" s="101">
        <v>0</v>
      </c>
      <c r="J214" s="101">
        <v>31248220</v>
      </c>
      <c r="K214" s="101">
        <v>31250152</v>
      </c>
      <c r="L214" s="101">
        <v>31250152</v>
      </c>
      <c r="M214" s="101">
        <v>14.78</v>
      </c>
      <c r="N214" s="101" t="s">
        <v>340</v>
      </c>
      <c r="O214" s="101" t="s">
        <v>205</v>
      </c>
      <c r="P214" s="101">
        <v>4</v>
      </c>
      <c r="Q214" s="101">
        <v>79</v>
      </c>
      <c r="R214" s="101" t="s">
        <v>141</v>
      </c>
      <c r="S214" s="101" t="s">
        <v>333</v>
      </c>
      <c r="T214" s="101">
        <v>0</v>
      </c>
      <c r="U214" s="101">
        <v>0</v>
      </c>
      <c r="V214" s="101">
        <v>0</v>
      </c>
      <c r="W214" s="101">
        <v>0</v>
      </c>
      <c r="X214" s="101">
        <v>0</v>
      </c>
      <c r="Y214" s="101">
        <v>0</v>
      </c>
      <c r="Z214" s="101">
        <v>0</v>
      </c>
      <c r="AA214" s="101">
        <v>0</v>
      </c>
      <c r="AB214" s="101">
        <v>0</v>
      </c>
    </row>
    <row r="215" spans="1:28" x14ac:dyDescent="0.25">
      <c r="A215" s="10">
        <v>44880</v>
      </c>
      <c r="B215" s="101" t="s">
        <v>88</v>
      </c>
      <c r="C215" s="101" t="s">
        <v>127</v>
      </c>
      <c r="D215" s="101" t="s">
        <v>418</v>
      </c>
      <c r="E215" s="101" t="s">
        <v>42</v>
      </c>
      <c r="F215" s="101" t="s">
        <v>384</v>
      </c>
      <c r="G215" s="101" t="s">
        <v>24</v>
      </c>
      <c r="H215" s="101" t="s">
        <v>51</v>
      </c>
      <c r="I215" s="101">
        <v>1932</v>
      </c>
      <c r="J215" s="101">
        <v>31248220</v>
      </c>
      <c r="K215" s="101">
        <v>31250152</v>
      </c>
      <c r="L215" s="101">
        <v>31250152</v>
      </c>
      <c r="M215" s="101">
        <v>14.78</v>
      </c>
      <c r="N215" s="101" t="s">
        <v>135</v>
      </c>
      <c r="O215" s="101" t="s">
        <v>198</v>
      </c>
      <c r="P215" s="101">
        <v>4</v>
      </c>
      <c r="Q215" s="101">
        <v>43.5</v>
      </c>
      <c r="R215" s="101" t="s">
        <v>141</v>
      </c>
      <c r="S215" s="101" t="s">
        <v>330</v>
      </c>
      <c r="T215" s="101">
        <v>7728</v>
      </c>
      <c r="U215" s="101">
        <v>0.99149166666666666</v>
      </c>
      <c r="V215" s="101">
        <v>741.11597280000001</v>
      </c>
      <c r="W215" s="101">
        <v>0</v>
      </c>
      <c r="X215" s="101">
        <v>0</v>
      </c>
      <c r="Y215" s="101">
        <v>0</v>
      </c>
      <c r="Z215" s="101">
        <v>0</v>
      </c>
      <c r="AA215" s="101">
        <v>0</v>
      </c>
      <c r="AB215" s="101">
        <v>0</v>
      </c>
    </row>
    <row r="216" spans="1:28" x14ac:dyDescent="0.25">
      <c r="A216" s="10">
        <v>44880</v>
      </c>
      <c r="B216" s="101" t="s">
        <v>89</v>
      </c>
      <c r="C216" s="101" t="s">
        <v>127</v>
      </c>
      <c r="D216" s="101" t="s">
        <v>342</v>
      </c>
      <c r="E216" s="101" t="s">
        <v>42</v>
      </c>
      <c r="F216" s="101" t="s">
        <v>413</v>
      </c>
      <c r="G216" s="101" t="s">
        <v>18</v>
      </c>
      <c r="H216" s="101" t="s">
        <v>19</v>
      </c>
      <c r="I216" s="101">
        <v>0</v>
      </c>
      <c r="J216" s="101">
        <v>27482312</v>
      </c>
      <c r="K216" s="101">
        <v>27482312</v>
      </c>
      <c r="L216" s="101">
        <v>27482312</v>
      </c>
      <c r="M216" s="101">
        <v>13.49</v>
      </c>
      <c r="N216" s="101" t="s">
        <v>135</v>
      </c>
      <c r="O216" s="101" t="s">
        <v>198</v>
      </c>
      <c r="P216" s="101">
        <v>4</v>
      </c>
      <c r="Q216" s="101">
        <v>43.5</v>
      </c>
      <c r="R216" s="101" t="s">
        <v>141</v>
      </c>
      <c r="S216" s="101" t="s">
        <v>330</v>
      </c>
      <c r="T216" s="101">
        <v>0</v>
      </c>
      <c r="U216" s="101">
        <v>0</v>
      </c>
      <c r="V216" s="101">
        <v>0</v>
      </c>
      <c r="W216" s="101">
        <v>0</v>
      </c>
      <c r="X216" s="101">
        <v>0</v>
      </c>
      <c r="Y216" s="101">
        <v>0</v>
      </c>
      <c r="Z216" s="101">
        <v>0</v>
      </c>
      <c r="AA216" s="101">
        <v>0</v>
      </c>
      <c r="AB216" s="101">
        <v>0</v>
      </c>
    </row>
    <row r="217" spans="1:28" x14ac:dyDescent="0.25">
      <c r="A217" s="10">
        <v>44880</v>
      </c>
      <c r="B217" s="101" t="s">
        <v>90</v>
      </c>
      <c r="C217" s="101" t="s">
        <v>127</v>
      </c>
      <c r="D217" s="101" t="s">
        <v>361</v>
      </c>
      <c r="E217" s="101" t="s">
        <v>42</v>
      </c>
      <c r="F217" s="101" t="s">
        <v>363</v>
      </c>
      <c r="G217" s="101" t="s">
        <v>18</v>
      </c>
      <c r="H217" s="101" t="s">
        <v>51</v>
      </c>
      <c r="I217" s="101">
        <v>0</v>
      </c>
      <c r="J217" s="101">
        <v>3583106</v>
      </c>
      <c r="K217" s="101">
        <v>3583106</v>
      </c>
      <c r="L217" s="101">
        <v>3583106</v>
      </c>
      <c r="M217" s="101">
        <v>13.5</v>
      </c>
      <c r="N217" s="101" t="s">
        <v>422</v>
      </c>
      <c r="O217" s="101" t="s">
        <v>198</v>
      </c>
      <c r="P217" s="101">
        <v>4</v>
      </c>
      <c r="Q217" s="101">
        <v>43.5</v>
      </c>
      <c r="R217" s="101" t="s">
        <v>141</v>
      </c>
      <c r="S217" s="101" t="s">
        <v>330</v>
      </c>
      <c r="T217" s="101">
        <v>0</v>
      </c>
      <c r="U217" s="101">
        <v>0</v>
      </c>
      <c r="V217" s="101">
        <v>0</v>
      </c>
      <c r="W217" s="101">
        <v>0</v>
      </c>
      <c r="X217" s="101">
        <v>0</v>
      </c>
      <c r="Y217" s="101">
        <v>0</v>
      </c>
      <c r="Z217" s="101">
        <v>0</v>
      </c>
      <c r="AA217" s="101">
        <v>0</v>
      </c>
      <c r="AB217" s="101">
        <v>0</v>
      </c>
    </row>
    <row r="218" spans="1:28" x14ac:dyDescent="0.25">
      <c r="A218" s="10">
        <v>44880</v>
      </c>
      <c r="B218" s="101" t="s">
        <v>91</v>
      </c>
      <c r="C218" s="101" t="s">
        <v>127</v>
      </c>
      <c r="D218" s="101" t="s">
        <v>434</v>
      </c>
      <c r="E218" s="101" t="s">
        <v>42</v>
      </c>
      <c r="F218" s="101" t="s">
        <v>378</v>
      </c>
      <c r="G218" s="101" t="s">
        <v>18</v>
      </c>
      <c r="H218" s="101" t="s">
        <v>19</v>
      </c>
      <c r="I218" s="101">
        <v>0</v>
      </c>
      <c r="J218" s="101">
        <v>557093316</v>
      </c>
      <c r="K218" s="101">
        <v>557093316</v>
      </c>
      <c r="L218" s="101">
        <v>557093316</v>
      </c>
      <c r="M218" s="101">
        <v>13.4</v>
      </c>
      <c r="N218" s="101" t="s">
        <v>135</v>
      </c>
      <c r="O218" s="101" t="s">
        <v>281</v>
      </c>
      <c r="P218" s="101">
        <v>4</v>
      </c>
      <c r="Q218" s="101">
        <v>56</v>
      </c>
      <c r="R218" s="101" t="s">
        <v>141</v>
      </c>
      <c r="S218" s="101" t="s">
        <v>435</v>
      </c>
      <c r="T218" s="101">
        <v>0</v>
      </c>
      <c r="U218" s="101">
        <v>0</v>
      </c>
      <c r="V218" s="101">
        <v>0</v>
      </c>
      <c r="W218" s="101">
        <v>0</v>
      </c>
      <c r="X218" s="101">
        <v>0</v>
      </c>
      <c r="Y218" s="101">
        <v>0</v>
      </c>
      <c r="Z218" s="101">
        <v>0</v>
      </c>
      <c r="AA218" s="101">
        <v>0</v>
      </c>
      <c r="AB218" s="101">
        <v>0</v>
      </c>
    </row>
    <row r="219" spans="1:28" x14ac:dyDescent="0.25">
      <c r="A219" s="10">
        <v>44880</v>
      </c>
      <c r="B219" s="101" t="s">
        <v>92</v>
      </c>
      <c r="C219" s="101" t="s">
        <v>127</v>
      </c>
      <c r="D219" s="101" t="s">
        <v>427</v>
      </c>
      <c r="E219" s="101" t="s">
        <v>42</v>
      </c>
      <c r="F219" s="101" t="s">
        <v>363</v>
      </c>
      <c r="G219" s="101" t="s">
        <v>18</v>
      </c>
      <c r="H219" s="101" t="s">
        <v>51</v>
      </c>
      <c r="I219" s="101">
        <v>0</v>
      </c>
      <c r="J219" s="101">
        <v>30829548</v>
      </c>
      <c r="K219" s="101">
        <v>30829548</v>
      </c>
      <c r="L219" s="101">
        <v>0</v>
      </c>
      <c r="M219" s="101">
        <v>12.89</v>
      </c>
      <c r="N219" s="101" t="s">
        <v>135</v>
      </c>
      <c r="O219" s="101" t="s">
        <v>198</v>
      </c>
      <c r="P219" s="101">
        <v>4</v>
      </c>
      <c r="Q219" s="101">
        <v>43.5</v>
      </c>
      <c r="R219" s="101" t="s">
        <v>141</v>
      </c>
      <c r="S219" s="101" t="s">
        <v>330</v>
      </c>
      <c r="T219" s="101">
        <v>0</v>
      </c>
      <c r="U219" s="101">
        <v>0</v>
      </c>
      <c r="V219" s="101">
        <v>0</v>
      </c>
      <c r="W219" s="101">
        <v>0</v>
      </c>
      <c r="X219" s="101">
        <v>0</v>
      </c>
      <c r="Y219" s="101">
        <v>0</v>
      </c>
      <c r="Z219" s="101">
        <v>0</v>
      </c>
      <c r="AA219" s="101">
        <v>0</v>
      </c>
      <c r="AB219" s="101">
        <v>0</v>
      </c>
    </row>
    <row r="220" spans="1:28" x14ac:dyDescent="0.25">
      <c r="A220" s="10">
        <v>44880</v>
      </c>
      <c r="B220" s="101" t="s">
        <v>93</v>
      </c>
      <c r="C220" s="101" t="s">
        <v>127</v>
      </c>
      <c r="D220" s="101" t="s">
        <v>403</v>
      </c>
      <c r="E220" s="101" t="s">
        <v>35</v>
      </c>
      <c r="F220" s="101" t="s">
        <v>79</v>
      </c>
      <c r="G220" s="101" t="s">
        <v>18</v>
      </c>
      <c r="H220" s="101" t="s">
        <v>19</v>
      </c>
      <c r="I220" s="101">
        <v>0</v>
      </c>
      <c r="J220" s="101">
        <v>29066430</v>
      </c>
      <c r="K220" s="101">
        <v>29066430</v>
      </c>
      <c r="L220" s="101">
        <v>29066430</v>
      </c>
      <c r="M220" s="101">
        <v>12</v>
      </c>
      <c r="N220" s="101" t="s">
        <v>135</v>
      </c>
      <c r="O220" s="101" t="s">
        <v>198</v>
      </c>
      <c r="P220" s="101">
        <v>4</v>
      </c>
      <c r="Q220" s="101">
        <v>43.5</v>
      </c>
      <c r="R220" s="101" t="s">
        <v>141</v>
      </c>
      <c r="S220" s="101" t="s">
        <v>330</v>
      </c>
      <c r="T220" s="101">
        <v>0</v>
      </c>
      <c r="U220" s="101">
        <v>0</v>
      </c>
      <c r="V220" s="101">
        <v>0</v>
      </c>
      <c r="W220" s="101">
        <v>0</v>
      </c>
      <c r="X220" s="101">
        <v>0</v>
      </c>
      <c r="Y220" s="101">
        <v>0</v>
      </c>
      <c r="Z220" s="101">
        <v>0</v>
      </c>
      <c r="AA220" s="101">
        <v>0</v>
      </c>
      <c r="AB220" s="101">
        <v>0</v>
      </c>
    </row>
    <row r="221" spans="1:28" x14ac:dyDescent="0.25">
      <c r="A221" s="10">
        <v>44880</v>
      </c>
      <c r="B221" s="101" t="s">
        <v>94</v>
      </c>
      <c r="C221" s="101" t="s">
        <v>127</v>
      </c>
      <c r="D221" s="101" t="s">
        <v>95</v>
      </c>
      <c r="E221" s="101" t="s">
        <v>42</v>
      </c>
      <c r="F221" s="101" t="s">
        <v>413</v>
      </c>
      <c r="G221" s="101" t="s">
        <v>18</v>
      </c>
      <c r="H221" s="101" t="s">
        <v>51</v>
      </c>
      <c r="I221" s="101">
        <v>0</v>
      </c>
      <c r="J221" s="101">
        <v>33961612</v>
      </c>
      <c r="K221" s="101">
        <v>33961612</v>
      </c>
      <c r="L221" s="101">
        <v>33961612</v>
      </c>
      <c r="M221" s="101">
        <v>14.89</v>
      </c>
      <c r="N221" s="101" t="s">
        <v>135</v>
      </c>
      <c r="O221" s="101" t="s">
        <v>198</v>
      </c>
      <c r="P221" s="101">
        <v>4</v>
      </c>
      <c r="Q221" s="101">
        <v>43.5</v>
      </c>
      <c r="R221" s="101" t="s">
        <v>141</v>
      </c>
      <c r="S221" s="101" t="s">
        <v>330</v>
      </c>
      <c r="T221" s="101">
        <v>0</v>
      </c>
      <c r="U221" s="101">
        <v>0</v>
      </c>
      <c r="V221" s="101">
        <v>0</v>
      </c>
      <c r="W221" s="101">
        <v>0</v>
      </c>
      <c r="X221" s="101">
        <v>0</v>
      </c>
      <c r="Y221" s="101">
        <v>0</v>
      </c>
      <c r="Z221" s="101">
        <v>0</v>
      </c>
      <c r="AA221" s="101">
        <v>0</v>
      </c>
      <c r="AB221" s="101">
        <v>0</v>
      </c>
    </row>
    <row r="222" spans="1:28" x14ac:dyDescent="0.25">
      <c r="A222" s="10">
        <v>44880</v>
      </c>
      <c r="B222" s="101" t="s">
        <v>96</v>
      </c>
      <c r="C222" s="101" t="s">
        <v>127</v>
      </c>
      <c r="D222" s="101" t="s">
        <v>362</v>
      </c>
      <c r="E222" s="101" t="s">
        <v>21</v>
      </c>
      <c r="F222" s="101" t="s">
        <v>67</v>
      </c>
      <c r="G222" s="101" t="s">
        <v>18</v>
      </c>
      <c r="H222" s="101" t="s">
        <v>19</v>
      </c>
      <c r="I222" s="101">
        <v>0</v>
      </c>
      <c r="J222" s="101">
        <v>12621047</v>
      </c>
      <c r="K222" s="101">
        <v>12621047</v>
      </c>
      <c r="L222" s="101">
        <v>12621047</v>
      </c>
      <c r="M222" s="101">
        <v>13.59</v>
      </c>
      <c r="N222" s="101" t="s">
        <v>414</v>
      </c>
      <c r="O222" s="101" t="s">
        <v>207</v>
      </c>
      <c r="P222" s="101">
        <v>4</v>
      </c>
      <c r="Q222" s="101">
        <v>50.5</v>
      </c>
      <c r="R222" s="101" t="s">
        <v>141</v>
      </c>
      <c r="S222" s="101" t="s">
        <v>334</v>
      </c>
      <c r="T222" s="101">
        <v>0</v>
      </c>
      <c r="U222" s="101">
        <v>0</v>
      </c>
      <c r="V222" s="101">
        <v>0</v>
      </c>
      <c r="W222" s="101">
        <v>0</v>
      </c>
      <c r="X222" s="101">
        <v>0</v>
      </c>
      <c r="Y222" s="101">
        <v>0</v>
      </c>
      <c r="Z222" s="101">
        <v>0</v>
      </c>
      <c r="AA222" s="101">
        <v>0</v>
      </c>
      <c r="AB222" s="101">
        <v>0</v>
      </c>
    </row>
    <row r="223" spans="1:28" x14ac:dyDescent="0.25">
      <c r="A223" s="10">
        <v>44880</v>
      </c>
      <c r="B223" s="101" t="s">
        <v>97</v>
      </c>
      <c r="C223" s="101" t="s">
        <v>127</v>
      </c>
      <c r="D223" s="101" t="s">
        <v>135</v>
      </c>
      <c r="E223" s="101" t="s">
        <v>135</v>
      </c>
      <c r="F223" s="101" t="s">
        <v>135</v>
      </c>
      <c r="G223" s="101" t="s">
        <v>18</v>
      </c>
      <c r="H223" s="101"/>
      <c r="I223" s="101">
        <v>0</v>
      </c>
      <c r="J223" s="101">
        <v>12621047</v>
      </c>
      <c r="K223" s="101">
        <v>12621047</v>
      </c>
      <c r="L223" s="101">
        <v>0</v>
      </c>
      <c r="M223" s="101">
        <v>17.23</v>
      </c>
      <c r="N223" s="101" t="s">
        <v>135</v>
      </c>
      <c r="O223" s="101" t="s">
        <v>135</v>
      </c>
      <c r="P223" s="101">
        <v>0</v>
      </c>
      <c r="Q223" s="101">
        <v>0</v>
      </c>
      <c r="R223" s="101"/>
      <c r="S223" s="101"/>
      <c r="T223" s="101">
        <v>0</v>
      </c>
      <c r="U223" s="101">
        <v>0</v>
      </c>
      <c r="V223" s="101">
        <v>0</v>
      </c>
      <c r="W223" s="101">
        <v>0</v>
      </c>
      <c r="X223" s="101">
        <v>0</v>
      </c>
      <c r="Y223" s="101">
        <v>0</v>
      </c>
      <c r="Z223" s="101">
        <v>0</v>
      </c>
      <c r="AA223" s="101">
        <v>0</v>
      </c>
      <c r="AB223" s="101">
        <v>0</v>
      </c>
    </row>
    <row r="224" spans="1:28" x14ac:dyDescent="0.25">
      <c r="A224" s="10">
        <v>44880</v>
      </c>
      <c r="B224" s="101" t="s">
        <v>98</v>
      </c>
      <c r="C224" s="101" t="s">
        <v>127</v>
      </c>
      <c r="D224" s="101" t="s">
        <v>381</v>
      </c>
      <c r="E224" s="101" t="s">
        <v>21</v>
      </c>
      <c r="F224" s="101" t="s">
        <v>378</v>
      </c>
      <c r="G224" s="101" t="s">
        <v>18</v>
      </c>
      <c r="H224" s="101" t="s">
        <v>19</v>
      </c>
      <c r="I224" s="101">
        <v>0</v>
      </c>
      <c r="J224" s="101">
        <v>37393887</v>
      </c>
      <c r="K224" s="101">
        <v>37393887</v>
      </c>
      <c r="L224" s="101">
        <v>0</v>
      </c>
      <c r="M224" s="101">
        <v>12.3</v>
      </c>
      <c r="N224" s="101" t="s">
        <v>340</v>
      </c>
      <c r="O224" s="101" t="s">
        <v>256</v>
      </c>
      <c r="P224" s="101">
        <v>4</v>
      </c>
      <c r="Q224" s="101">
        <v>43</v>
      </c>
      <c r="R224" s="101" t="s">
        <v>141</v>
      </c>
      <c r="S224" s="101" t="s">
        <v>382</v>
      </c>
      <c r="T224" s="101">
        <v>0</v>
      </c>
      <c r="U224" s="101">
        <v>0</v>
      </c>
      <c r="V224" s="101">
        <v>0</v>
      </c>
      <c r="W224" s="101">
        <v>0</v>
      </c>
      <c r="X224" s="101">
        <v>0</v>
      </c>
      <c r="Y224" s="101">
        <v>0</v>
      </c>
      <c r="Z224" s="101">
        <v>0</v>
      </c>
      <c r="AA224" s="101">
        <v>0</v>
      </c>
      <c r="AB224" s="101">
        <v>0</v>
      </c>
    </row>
    <row r="225" spans="1:28" x14ac:dyDescent="0.25">
      <c r="A225" s="10">
        <v>44880</v>
      </c>
      <c r="B225" s="101" t="s">
        <v>123</v>
      </c>
      <c r="C225" s="101" t="s">
        <v>127</v>
      </c>
      <c r="D225" s="101" t="s">
        <v>135</v>
      </c>
      <c r="E225" s="101" t="s">
        <v>135</v>
      </c>
      <c r="F225" s="101" t="s">
        <v>135</v>
      </c>
      <c r="G225" s="101" t="s">
        <v>18</v>
      </c>
      <c r="H225" s="101"/>
      <c r="I225" s="101">
        <v>0</v>
      </c>
      <c r="J225" s="101">
        <v>37393887</v>
      </c>
      <c r="K225" s="101">
        <v>37393887</v>
      </c>
      <c r="L225" s="101">
        <v>0</v>
      </c>
      <c r="M225" s="101">
        <v>0</v>
      </c>
      <c r="N225" s="101" t="s">
        <v>135</v>
      </c>
      <c r="O225" s="101" t="s">
        <v>135</v>
      </c>
      <c r="P225" s="101">
        <v>0</v>
      </c>
      <c r="Q225" s="101">
        <v>0</v>
      </c>
      <c r="R225" s="101"/>
      <c r="S225" s="101"/>
      <c r="T225" s="101">
        <v>0</v>
      </c>
      <c r="U225" s="101">
        <v>0</v>
      </c>
      <c r="V225" s="101">
        <v>0</v>
      </c>
      <c r="W225" s="101">
        <v>0</v>
      </c>
      <c r="X225" s="101">
        <v>0</v>
      </c>
      <c r="Y225" s="101">
        <v>0</v>
      </c>
      <c r="Z225" s="101">
        <v>0</v>
      </c>
      <c r="AA225" s="101">
        <v>0</v>
      </c>
      <c r="AB225" s="101">
        <v>0</v>
      </c>
    </row>
    <row r="226" spans="1:28" x14ac:dyDescent="0.25">
      <c r="A226" s="10">
        <v>44880</v>
      </c>
      <c r="B226" s="101" t="s">
        <v>99</v>
      </c>
      <c r="C226" s="101" t="s">
        <v>127</v>
      </c>
      <c r="D226" s="101" t="s">
        <v>374</v>
      </c>
      <c r="E226" s="101" t="s">
        <v>42</v>
      </c>
      <c r="F226" s="101" t="s">
        <v>413</v>
      </c>
      <c r="G226" s="101" t="s">
        <v>18</v>
      </c>
      <c r="H226" s="101" t="s">
        <v>19</v>
      </c>
      <c r="I226" s="101">
        <v>0</v>
      </c>
      <c r="J226" s="101">
        <v>537975432</v>
      </c>
      <c r="K226" s="101">
        <v>537975432</v>
      </c>
      <c r="L226" s="101">
        <v>0</v>
      </c>
      <c r="M226" s="101">
        <v>38.36</v>
      </c>
      <c r="N226" s="101" t="s">
        <v>135</v>
      </c>
      <c r="O226" s="101" t="s">
        <v>195</v>
      </c>
      <c r="P226" s="101">
        <v>4</v>
      </c>
      <c r="Q226" s="101">
        <v>32</v>
      </c>
      <c r="R226" s="101" t="s">
        <v>141</v>
      </c>
      <c r="S226" s="101" t="s">
        <v>329</v>
      </c>
      <c r="T226" s="101">
        <v>0</v>
      </c>
      <c r="U226" s="101">
        <v>0</v>
      </c>
      <c r="V226" s="101">
        <v>0</v>
      </c>
      <c r="W226" s="101">
        <v>0</v>
      </c>
      <c r="X226" s="101">
        <v>0</v>
      </c>
      <c r="Y226" s="101">
        <v>0</v>
      </c>
      <c r="Z226" s="101">
        <v>0</v>
      </c>
      <c r="AA226" s="101">
        <v>0</v>
      </c>
      <c r="AB226" s="101">
        <v>0</v>
      </c>
    </row>
    <row r="227" spans="1:28" x14ac:dyDescent="0.25">
      <c r="A227" s="10">
        <v>44880</v>
      </c>
      <c r="B227" s="101" t="s">
        <v>100</v>
      </c>
      <c r="C227" s="101" t="s">
        <v>127</v>
      </c>
      <c r="D227" s="101" t="s">
        <v>423</v>
      </c>
      <c r="E227" s="101" t="s">
        <v>21</v>
      </c>
      <c r="F227" s="101" t="s">
        <v>425</v>
      </c>
      <c r="G227" s="101" t="s">
        <v>18</v>
      </c>
      <c r="H227" s="101" t="s">
        <v>19</v>
      </c>
      <c r="I227" s="101">
        <v>0</v>
      </c>
      <c r="J227" s="101">
        <v>29420905</v>
      </c>
      <c r="K227" s="101">
        <v>29420905</v>
      </c>
      <c r="L227" s="101">
        <v>29420905</v>
      </c>
      <c r="M227" s="101">
        <v>12.89</v>
      </c>
      <c r="N227" s="101" t="s">
        <v>415</v>
      </c>
      <c r="O227" s="101" t="s">
        <v>424</v>
      </c>
      <c r="P227" s="101">
        <v>8</v>
      </c>
      <c r="Q227" s="101">
        <v>0.36</v>
      </c>
      <c r="R227" s="101" t="s">
        <v>142</v>
      </c>
      <c r="S227" s="101" t="s">
        <v>426</v>
      </c>
      <c r="T227" s="101">
        <v>0</v>
      </c>
      <c r="U227" s="101">
        <v>0</v>
      </c>
      <c r="V227" s="101">
        <v>0</v>
      </c>
      <c r="W227" s="101">
        <v>0</v>
      </c>
      <c r="X227" s="101">
        <v>0</v>
      </c>
      <c r="Y227" s="101">
        <v>0</v>
      </c>
      <c r="Z227" s="101">
        <v>0</v>
      </c>
      <c r="AA227" s="101">
        <v>0</v>
      </c>
      <c r="AB227" s="101">
        <v>0</v>
      </c>
    </row>
    <row r="228" spans="1:28" x14ac:dyDescent="0.25">
      <c r="A228" s="10">
        <v>44880</v>
      </c>
      <c r="B228" s="101" t="s">
        <v>101</v>
      </c>
      <c r="C228" s="101" t="s">
        <v>127</v>
      </c>
      <c r="D228" s="101" t="s">
        <v>102</v>
      </c>
      <c r="E228" s="101" t="s">
        <v>21</v>
      </c>
      <c r="F228" s="101" t="s">
        <v>79</v>
      </c>
      <c r="G228" s="101" t="s">
        <v>18</v>
      </c>
      <c r="H228" s="101" t="s">
        <v>19</v>
      </c>
      <c r="I228" s="101">
        <v>0</v>
      </c>
      <c r="J228" s="101">
        <v>42064630</v>
      </c>
      <c r="K228" s="101">
        <v>42065404</v>
      </c>
      <c r="L228" s="101">
        <v>0</v>
      </c>
      <c r="M228" s="101">
        <v>41.25</v>
      </c>
      <c r="N228" s="101" t="s">
        <v>416</v>
      </c>
      <c r="O228" s="101" t="s">
        <v>212</v>
      </c>
      <c r="P228" s="101">
        <v>32</v>
      </c>
      <c r="Q228" s="101">
        <v>1.1499999999999999</v>
      </c>
      <c r="R228" s="101" t="s">
        <v>141</v>
      </c>
      <c r="S228" s="101" t="s">
        <v>335</v>
      </c>
      <c r="T228" s="101">
        <v>0</v>
      </c>
      <c r="U228" s="101">
        <v>0</v>
      </c>
      <c r="V228" s="101">
        <v>0</v>
      </c>
      <c r="W228" s="101">
        <v>0</v>
      </c>
      <c r="X228" s="101">
        <v>0</v>
      </c>
      <c r="Y228" s="101">
        <v>0</v>
      </c>
      <c r="Z228" s="101">
        <v>0</v>
      </c>
      <c r="AA228" s="101">
        <v>0</v>
      </c>
      <c r="AB228" s="101">
        <v>0</v>
      </c>
    </row>
    <row r="229" spans="1:28" x14ac:dyDescent="0.25">
      <c r="A229" s="10">
        <v>44880</v>
      </c>
      <c r="B229" s="101" t="s">
        <v>103</v>
      </c>
      <c r="C229" s="101" t="s">
        <v>127</v>
      </c>
      <c r="D229" s="101" t="s">
        <v>104</v>
      </c>
      <c r="E229" s="101" t="s">
        <v>387</v>
      </c>
      <c r="F229" s="101" t="s">
        <v>105</v>
      </c>
      <c r="G229" s="101" t="s">
        <v>18</v>
      </c>
      <c r="H229" s="101" t="s">
        <v>19</v>
      </c>
      <c r="I229" s="101">
        <v>0</v>
      </c>
      <c r="J229" s="101">
        <v>7372482</v>
      </c>
      <c r="K229" s="101">
        <v>7372482</v>
      </c>
      <c r="L229" s="101">
        <v>7372482</v>
      </c>
      <c r="M229" s="101">
        <v>16.3</v>
      </c>
      <c r="N229" s="101" t="s">
        <v>135</v>
      </c>
      <c r="O229" s="101" t="s">
        <v>213</v>
      </c>
      <c r="P229" s="101">
        <v>8</v>
      </c>
      <c r="Q229" s="101">
        <v>4.5599999999999996</v>
      </c>
      <c r="R229" s="101" t="s">
        <v>141</v>
      </c>
      <c r="S229" s="101" t="s">
        <v>336</v>
      </c>
      <c r="T229" s="101">
        <v>0</v>
      </c>
      <c r="U229" s="101">
        <v>0</v>
      </c>
      <c r="V229" s="101">
        <v>0</v>
      </c>
      <c r="W229" s="101">
        <v>0</v>
      </c>
      <c r="X229" s="101">
        <v>0</v>
      </c>
      <c r="Y229" s="101">
        <v>0</v>
      </c>
      <c r="Z229" s="101">
        <v>0</v>
      </c>
      <c r="AA229" s="101">
        <v>0</v>
      </c>
      <c r="AB229" s="101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  <pageSetUpPr autoPageBreaks="0"/>
  </sheetPr>
  <dimension ref="A1:N78"/>
  <sheetViews>
    <sheetView zoomScaleNormal="100" workbookViewId="0">
      <selection activeCell="F20" sqref="F20"/>
    </sheetView>
  </sheetViews>
  <sheetFormatPr defaultRowHeight="15" x14ac:dyDescent="0.25"/>
  <cols>
    <col min="1" max="1" width="19.5703125" bestFit="1" customWidth="1"/>
    <col min="2" max="2" width="15" bestFit="1" customWidth="1"/>
    <col min="3" max="3" width="11.28515625" bestFit="1" customWidth="1"/>
    <col min="4" max="4" width="15.140625" bestFit="1" customWidth="1"/>
    <col min="5" max="5" width="12.42578125" bestFit="1" customWidth="1"/>
    <col min="6" max="6" width="43.42578125" bestFit="1" customWidth="1"/>
    <col min="7" max="7" width="14.7109375" bestFit="1" customWidth="1"/>
    <col min="8" max="8" width="14.42578125" style="67" bestFit="1" customWidth="1"/>
    <col min="9" max="11" width="13.140625" style="67" customWidth="1"/>
    <col min="12" max="12" width="15.42578125" style="67" bestFit="1" customWidth="1"/>
    <col min="13" max="14" width="13.140625" style="67" customWidth="1"/>
    <col min="15" max="15" width="14.7109375" bestFit="1" customWidth="1"/>
    <col min="16" max="17" width="14.7109375" customWidth="1"/>
    <col min="18" max="18" width="15.42578125" bestFit="1" customWidth="1"/>
    <col min="19" max="20" width="12.42578125" bestFit="1" customWidth="1"/>
    <col min="21" max="21" width="14.42578125" bestFit="1" customWidth="1"/>
  </cols>
  <sheetData>
    <row r="1" spans="1:14" ht="15" customHeight="1" x14ac:dyDescent="0.25">
      <c r="A1" s="58" t="s">
        <v>1</v>
      </c>
      <c r="B1" s="58" t="s">
        <v>3</v>
      </c>
      <c r="C1" s="58" t="s">
        <v>4</v>
      </c>
      <c r="D1" s="58" t="s">
        <v>5</v>
      </c>
      <c r="E1" s="58" t="s">
        <v>6</v>
      </c>
      <c r="F1" s="59" t="s">
        <v>13</v>
      </c>
      <c r="G1" s="59" t="s">
        <v>379</v>
      </c>
      <c r="H1" s="59" t="s">
        <v>140</v>
      </c>
      <c r="I1" s="59" t="s">
        <v>108</v>
      </c>
      <c r="J1" s="59" t="s">
        <v>106</v>
      </c>
      <c r="K1" s="59" t="s">
        <v>166</v>
      </c>
      <c r="L1" s="59" t="s">
        <v>107</v>
      </c>
      <c r="M1"/>
      <c r="N1"/>
    </row>
    <row r="2" spans="1:14" ht="15" customHeight="1" x14ac:dyDescent="0.25">
      <c r="A2" s="57" t="s">
        <v>14</v>
      </c>
      <c r="B2" s="57" t="s">
        <v>404</v>
      </c>
      <c r="C2" s="57" t="s">
        <v>35</v>
      </c>
      <c r="D2" s="57" t="s">
        <v>339</v>
      </c>
      <c r="E2" s="57" t="s">
        <v>160</v>
      </c>
      <c r="F2" s="57"/>
      <c r="G2" s="57" t="s">
        <v>174</v>
      </c>
      <c r="H2" s="57" t="s">
        <v>142</v>
      </c>
      <c r="I2" s="57" t="s">
        <v>320</v>
      </c>
      <c r="J2" s="57">
        <v>16</v>
      </c>
      <c r="K2" s="67">
        <v>0</v>
      </c>
      <c r="L2" s="57">
        <v>42.25</v>
      </c>
      <c r="M2"/>
      <c r="N2"/>
    </row>
    <row r="3" spans="1:14" ht="15" customHeight="1" x14ac:dyDescent="0.25">
      <c r="A3" s="57" t="s">
        <v>20</v>
      </c>
      <c r="B3" s="57"/>
      <c r="C3" s="57" t="s">
        <v>21</v>
      </c>
      <c r="D3" s="57" t="s">
        <v>22</v>
      </c>
      <c r="E3" s="57" t="s">
        <v>160</v>
      </c>
      <c r="F3" s="57"/>
      <c r="G3" s="57"/>
      <c r="H3" s="57"/>
      <c r="I3" s="57"/>
      <c r="J3" s="57">
        <v>0</v>
      </c>
      <c r="K3" s="67">
        <v>15.3</v>
      </c>
      <c r="L3" s="57">
        <v>47.25</v>
      </c>
      <c r="M3"/>
      <c r="N3"/>
    </row>
    <row r="4" spans="1:14" ht="15" customHeight="1" x14ac:dyDescent="0.25">
      <c r="A4" s="57" t="s">
        <v>114</v>
      </c>
      <c r="B4" s="57" t="s">
        <v>429</v>
      </c>
      <c r="C4" s="57" t="s">
        <v>35</v>
      </c>
      <c r="D4" s="57" t="s">
        <v>339</v>
      </c>
      <c r="E4" s="57" t="s">
        <v>160</v>
      </c>
      <c r="F4" s="57"/>
      <c r="G4" s="57" t="s">
        <v>215</v>
      </c>
      <c r="H4" s="57" t="s">
        <v>142</v>
      </c>
      <c r="I4" s="57" t="s">
        <v>321</v>
      </c>
      <c r="J4" s="57">
        <v>8</v>
      </c>
      <c r="K4" s="67">
        <v>0</v>
      </c>
      <c r="L4" s="57">
        <v>32</v>
      </c>
      <c r="M4"/>
      <c r="N4"/>
    </row>
    <row r="5" spans="1:14" x14ac:dyDescent="0.25">
      <c r="A5" s="57" t="s">
        <v>23</v>
      </c>
      <c r="B5" s="57" t="s">
        <v>115</v>
      </c>
      <c r="C5" s="57" t="s">
        <v>116</v>
      </c>
      <c r="D5" s="57" t="s">
        <v>117</v>
      </c>
      <c r="E5" s="57" t="s">
        <v>24</v>
      </c>
      <c r="F5" s="57"/>
      <c r="G5" s="57" t="s">
        <v>173</v>
      </c>
      <c r="H5" s="57" t="s">
        <v>142</v>
      </c>
      <c r="I5" s="57" t="s">
        <v>319</v>
      </c>
      <c r="J5" s="57">
        <v>12</v>
      </c>
      <c r="K5" s="67">
        <v>41.46</v>
      </c>
      <c r="L5" s="57">
        <v>16.8</v>
      </c>
      <c r="M5"/>
      <c r="N5"/>
    </row>
    <row r="6" spans="1:14" x14ac:dyDescent="0.25">
      <c r="A6" s="57" t="s">
        <v>25</v>
      </c>
      <c r="B6" s="57" t="s">
        <v>390</v>
      </c>
      <c r="C6" s="57" t="s">
        <v>35</v>
      </c>
      <c r="D6" s="57" t="s">
        <v>339</v>
      </c>
      <c r="E6" s="57" t="s">
        <v>160</v>
      </c>
      <c r="F6" s="57"/>
      <c r="G6" s="57" t="s">
        <v>391</v>
      </c>
      <c r="H6" s="57" t="s">
        <v>142</v>
      </c>
      <c r="I6" s="57" t="s">
        <v>397</v>
      </c>
      <c r="J6" s="57">
        <v>16</v>
      </c>
      <c r="K6" s="67">
        <v>0</v>
      </c>
      <c r="L6" s="57">
        <v>2.5</v>
      </c>
      <c r="M6"/>
      <c r="N6"/>
    </row>
    <row r="7" spans="1:14" x14ac:dyDescent="0.25">
      <c r="A7" s="57" t="s">
        <v>118</v>
      </c>
      <c r="B7" s="57" t="s">
        <v>368</v>
      </c>
      <c r="C7" s="57" t="s">
        <v>465</v>
      </c>
      <c r="D7" s="57" t="s">
        <v>339</v>
      </c>
      <c r="E7" s="57" t="s">
        <v>24</v>
      </c>
      <c r="F7" s="57"/>
      <c r="G7" s="57" t="s">
        <v>215</v>
      </c>
      <c r="H7" s="57" t="s">
        <v>142</v>
      </c>
      <c r="I7" s="57" t="s">
        <v>321</v>
      </c>
      <c r="J7" s="57">
        <v>8</v>
      </c>
      <c r="K7" s="67">
        <v>19.690000000000001</v>
      </c>
      <c r="L7" s="57">
        <v>4.91</v>
      </c>
      <c r="M7"/>
      <c r="N7"/>
    </row>
    <row r="8" spans="1:14" x14ac:dyDescent="0.25">
      <c r="A8" s="57" t="s">
        <v>26</v>
      </c>
      <c r="B8" s="57" t="s">
        <v>158</v>
      </c>
      <c r="C8" s="57" t="s">
        <v>445</v>
      </c>
      <c r="D8" s="57" t="s">
        <v>117</v>
      </c>
      <c r="E8" s="57" t="s">
        <v>24</v>
      </c>
      <c r="F8" s="57"/>
      <c r="G8" s="57" t="s">
        <v>173</v>
      </c>
      <c r="H8" s="57" t="s">
        <v>142</v>
      </c>
      <c r="I8" s="57" t="s">
        <v>319</v>
      </c>
      <c r="J8" s="57">
        <v>12</v>
      </c>
      <c r="K8" s="67">
        <v>41.6</v>
      </c>
      <c r="L8" s="57">
        <v>0</v>
      </c>
      <c r="M8"/>
      <c r="N8"/>
    </row>
    <row r="9" spans="1:14" x14ac:dyDescent="0.25">
      <c r="A9" s="57" t="s">
        <v>27</v>
      </c>
      <c r="B9" s="57" t="s">
        <v>167</v>
      </c>
      <c r="C9" s="57" t="s">
        <v>21</v>
      </c>
      <c r="D9" s="57" t="s">
        <v>17</v>
      </c>
      <c r="E9" s="57" t="s">
        <v>24</v>
      </c>
      <c r="F9" s="57" t="s">
        <v>408</v>
      </c>
      <c r="G9" s="57" t="s">
        <v>172</v>
      </c>
      <c r="H9" s="57" t="s">
        <v>141</v>
      </c>
      <c r="I9" s="57" t="s">
        <v>318</v>
      </c>
      <c r="J9" s="57">
        <v>4</v>
      </c>
      <c r="K9" s="67">
        <v>12.9</v>
      </c>
      <c r="L9" s="57">
        <v>47.25</v>
      </c>
      <c r="M9"/>
      <c r="N9"/>
    </row>
    <row r="10" spans="1:14" x14ac:dyDescent="0.25">
      <c r="A10" s="57" t="s">
        <v>119</v>
      </c>
      <c r="B10" s="57" t="s">
        <v>369</v>
      </c>
      <c r="C10" s="57" t="s">
        <v>465</v>
      </c>
      <c r="D10" s="57" t="s">
        <v>339</v>
      </c>
      <c r="E10" s="57" t="s">
        <v>24</v>
      </c>
      <c r="F10" s="57"/>
      <c r="G10" s="57" t="s">
        <v>216</v>
      </c>
      <c r="H10" s="57" t="s">
        <v>142</v>
      </c>
      <c r="I10" s="57" t="s">
        <v>322</v>
      </c>
      <c r="J10" s="57">
        <v>8</v>
      </c>
      <c r="K10" s="67">
        <v>22.35</v>
      </c>
      <c r="L10" s="57">
        <v>21.71</v>
      </c>
      <c r="M10"/>
      <c r="N10"/>
    </row>
    <row r="11" spans="1:14" x14ac:dyDescent="0.25">
      <c r="A11" s="57" t="s">
        <v>28</v>
      </c>
      <c r="B11" s="57" t="s">
        <v>345</v>
      </c>
      <c r="C11" s="57" t="s">
        <v>116</v>
      </c>
      <c r="D11" s="57" t="s">
        <v>117</v>
      </c>
      <c r="E11" s="57" t="s">
        <v>24</v>
      </c>
      <c r="F11" s="57"/>
      <c r="G11" s="57" t="s">
        <v>173</v>
      </c>
      <c r="H11" s="57" t="s">
        <v>142</v>
      </c>
      <c r="I11" s="57" t="s">
        <v>319</v>
      </c>
      <c r="J11" s="57">
        <v>12</v>
      </c>
      <c r="K11" s="67">
        <v>41.35</v>
      </c>
      <c r="L11" s="57">
        <v>0</v>
      </c>
      <c r="M11"/>
      <c r="N11"/>
    </row>
    <row r="12" spans="1:14" x14ac:dyDescent="0.25">
      <c r="A12" s="57" t="s">
        <v>29</v>
      </c>
      <c r="B12" s="57" t="s">
        <v>346</v>
      </c>
      <c r="C12" s="57" t="s">
        <v>465</v>
      </c>
      <c r="D12" s="57" t="s">
        <v>339</v>
      </c>
      <c r="E12" s="57" t="s">
        <v>24</v>
      </c>
      <c r="F12" s="57"/>
      <c r="G12" s="57" t="s">
        <v>177</v>
      </c>
      <c r="H12" s="57" t="s">
        <v>142</v>
      </c>
      <c r="I12" s="57" t="s">
        <v>323</v>
      </c>
      <c r="J12" s="57">
        <v>8</v>
      </c>
      <c r="K12" s="67">
        <v>45.15</v>
      </c>
      <c r="L12" s="57">
        <v>2.4</v>
      </c>
      <c r="M12"/>
      <c r="N12"/>
    </row>
    <row r="13" spans="1:14" x14ac:dyDescent="0.25">
      <c r="A13" s="57" t="s">
        <v>120</v>
      </c>
      <c r="B13" s="57" t="s">
        <v>396</v>
      </c>
      <c r="C13" s="57" t="s">
        <v>35</v>
      </c>
      <c r="D13" s="57" t="s">
        <v>339</v>
      </c>
      <c r="E13" s="57" t="s">
        <v>24</v>
      </c>
      <c r="F13" s="57"/>
      <c r="G13" s="57" t="s">
        <v>216</v>
      </c>
      <c r="H13" s="57" t="s">
        <v>142</v>
      </c>
      <c r="I13" s="57" t="s">
        <v>322</v>
      </c>
      <c r="J13" s="57">
        <v>8</v>
      </c>
      <c r="K13" s="67">
        <v>0</v>
      </c>
      <c r="L13" s="57">
        <v>43.5</v>
      </c>
      <c r="M13"/>
      <c r="N13"/>
    </row>
    <row r="14" spans="1:14" x14ac:dyDescent="0.25">
      <c r="A14" s="57" t="s">
        <v>30</v>
      </c>
      <c r="B14" s="57" t="s">
        <v>385</v>
      </c>
      <c r="C14" s="57" t="s">
        <v>116</v>
      </c>
      <c r="D14" s="57" t="s">
        <v>117</v>
      </c>
      <c r="E14" s="57" t="s">
        <v>24</v>
      </c>
      <c r="F14" s="57"/>
      <c r="G14" s="57" t="s">
        <v>173</v>
      </c>
      <c r="H14" s="57" t="s">
        <v>142</v>
      </c>
      <c r="I14" s="57" t="s">
        <v>319</v>
      </c>
      <c r="J14" s="57">
        <v>12</v>
      </c>
      <c r="K14" s="67">
        <v>0</v>
      </c>
      <c r="L14" s="57">
        <v>47</v>
      </c>
      <c r="M14"/>
      <c r="N14"/>
    </row>
    <row r="15" spans="1:14" x14ac:dyDescent="0.25">
      <c r="A15" s="57" t="s">
        <v>32</v>
      </c>
      <c r="B15" s="57" t="s">
        <v>341</v>
      </c>
      <c r="C15" s="57" t="s">
        <v>465</v>
      </c>
      <c r="D15" s="57" t="s">
        <v>339</v>
      </c>
      <c r="E15" s="57" t="s">
        <v>24</v>
      </c>
      <c r="F15" s="57"/>
      <c r="G15" s="57" t="s">
        <v>187</v>
      </c>
      <c r="H15" s="57" t="s">
        <v>142</v>
      </c>
      <c r="I15" s="57" t="s">
        <v>326</v>
      </c>
      <c r="J15" s="57">
        <v>16</v>
      </c>
      <c r="K15" s="67">
        <v>10.43</v>
      </c>
      <c r="L15" s="57">
        <v>4</v>
      </c>
      <c r="M15"/>
      <c r="N15"/>
    </row>
    <row r="16" spans="1:14" x14ac:dyDescent="0.25">
      <c r="A16" s="57" t="s">
        <v>121</v>
      </c>
      <c r="B16" s="57" t="s">
        <v>373</v>
      </c>
      <c r="C16" s="57" t="s">
        <v>35</v>
      </c>
      <c r="D16" s="57" t="s">
        <v>425</v>
      </c>
      <c r="E16" s="57" t="s">
        <v>160</v>
      </c>
      <c r="F16" s="57" t="s">
        <v>135</v>
      </c>
      <c r="G16" s="57" t="s">
        <v>215</v>
      </c>
      <c r="H16" s="57" t="s">
        <v>142</v>
      </c>
      <c r="I16" s="57" t="s">
        <v>321</v>
      </c>
      <c r="J16" s="57">
        <v>8</v>
      </c>
      <c r="K16" s="67">
        <v>14.79</v>
      </c>
      <c r="L16" s="57">
        <v>47.25</v>
      </c>
      <c r="M16"/>
      <c r="N16"/>
    </row>
    <row r="17" spans="1:14" x14ac:dyDescent="0.25">
      <c r="A17" s="57" t="s">
        <v>33</v>
      </c>
      <c r="B17" s="57" t="s">
        <v>455</v>
      </c>
      <c r="C17" s="57" t="s">
        <v>116</v>
      </c>
      <c r="D17" s="57" t="s">
        <v>117</v>
      </c>
      <c r="E17" s="57" t="s">
        <v>160</v>
      </c>
      <c r="F17" s="57"/>
      <c r="G17" s="57" t="s">
        <v>173</v>
      </c>
      <c r="H17" s="57" t="s">
        <v>142</v>
      </c>
      <c r="I17" s="57" t="s">
        <v>319</v>
      </c>
      <c r="J17" s="57">
        <v>12</v>
      </c>
      <c r="K17" s="67">
        <v>0</v>
      </c>
      <c r="L17" s="57">
        <v>34</v>
      </c>
      <c r="M17"/>
      <c r="N17"/>
    </row>
    <row r="18" spans="1:14" x14ac:dyDescent="0.25">
      <c r="A18" s="57" t="s">
        <v>34</v>
      </c>
      <c r="B18" s="57" t="s">
        <v>375</v>
      </c>
      <c r="C18" s="57" t="s">
        <v>35</v>
      </c>
      <c r="D18" s="57" t="s">
        <v>339</v>
      </c>
      <c r="E18" s="57" t="s">
        <v>24</v>
      </c>
      <c r="F18" s="57"/>
      <c r="G18" s="57" t="s">
        <v>174</v>
      </c>
      <c r="H18" s="57" t="s">
        <v>142</v>
      </c>
      <c r="I18" s="57" t="s">
        <v>320</v>
      </c>
      <c r="J18" s="57">
        <v>16</v>
      </c>
      <c r="K18" s="67">
        <v>23.6</v>
      </c>
      <c r="L18" s="57">
        <v>40</v>
      </c>
      <c r="M18"/>
      <c r="N18"/>
    </row>
    <row r="19" spans="1:14" x14ac:dyDescent="0.25">
      <c r="A19" s="57" t="s">
        <v>36</v>
      </c>
      <c r="B19" s="57" t="s">
        <v>371</v>
      </c>
      <c r="C19" s="57" t="s">
        <v>116</v>
      </c>
      <c r="D19" s="57" t="s">
        <v>117</v>
      </c>
      <c r="E19" s="57" t="s">
        <v>160</v>
      </c>
      <c r="F19" s="57"/>
      <c r="G19" s="57" t="s">
        <v>173</v>
      </c>
      <c r="H19" s="57" t="s">
        <v>142</v>
      </c>
      <c r="I19" s="57" t="s">
        <v>319</v>
      </c>
      <c r="J19" s="57">
        <v>12</v>
      </c>
      <c r="K19" s="67">
        <v>0</v>
      </c>
      <c r="L19" s="57">
        <v>54.5</v>
      </c>
      <c r="M19"/>
      <c r="N19"/>
    </row>
    <row r="20" spans="1:14" x14ac:dyDescent="0.25">
      <c r="A20" s="57" t="s">
        <v>37</v>
      </c>
      <c r="B20" s="57" t="s">
        <v>38</v>
      </c>
      <c r="C20" s="57" t="s">
        <v>42</v>
      </c>
      <c r="D20" s="57" t="s">
        <v>17</v>
      </c>
      <c r="E20" s="57" t="s">
        <v>160</v>
      </c>
      <c r="F20" s="57" t="s">
        <v>410</v>
      </c>
      <c r="G20" s="57" t="s">
        <v>182</v>
      </c>
      <c r="H20" s="57" t="s">
        <v>141</v>
      </c>
      <c r="I20" s="57" t="s">
        <v>324</v>
      </c>
      <c r="J20" s="57">
        <v>8</v>
      </c>
      <c r="K20" s="67">
        <v>13.5</v>
      </c>
      <c r="L20" s="57">
        <v>11</v>
      </c>
      <c r="M20"/>
      <c r="N20"/>
    </row>
    <row r="21" spans="1:14" x14ac:dyDescent="0.25">
      <c r="A21" s="57" t="s">
        <v>39</v>
      </c>
      <c r="B21" s="57" t="s">
        <v>40</v>
      </c>
      <c r="C21" s="57" t="s">
        <v>21</v>
      </c>
      <c r="D21" s="57" t="s">
        <v>17</v>
      </c>
      <c r="E21" s="57" t="s">
        <v>160</v>
      </c>
      <c r="F21" s="57" t="s">
        <v>408</v>
      </c>
      <c r="G21" s="57" t="s">
        <v>172</v>
      </c>
      <c r="H21" s="57" t="s">
        <v>141</v>
      </c>
      <c r="I21" s="57" t="s">
        <v>318</v>
      </c>
      <c r="J21" s="57">
        <v>4</v>
      </c>
      <c r="K21" s="67">
        <v>13</v>
      </c>
      <c r="L21" s="57">
        <v>47.25</v>
      </c>
      <c r="M21"/>
      <c r="N21"/>
    </row>
    <row r="22" spans="1:14" x14ac:dyDescent="0.25">
      <c r="A22" s="57" t="s">
        <v>41</v>
      </c>
      <c r="B22" s="57" t="s">
        <v>392</v>
      </c>
      <c r="C22" s="57" t="s">
        <v>35</v>
      </c>
      <c r="D22" s="57" t="s">
        <v>339</v>
      </c>
      <c r="E22" s="57" t="s">
        <v>160</v>
      </c>
      <c r="F22" s="57"/>
      <c r="G22" s="57" t="s">
        <v>393</v>
      </c>
      <c r="H22" s="57" t="s">
        <v>142</v>
      </c>
      <c r="I22" s="57" t="s">
        <v>398</v>
      </c>
      <c r="J22" s="57">
        <v>0</v>
      </c>
      <c r="K22" s="67">
        <v>14.19</v>
      </c>
      <c r="L22" s="57">
        <v>12.5</v>
      </c>
      <c r="M22"/>
      <c r="N22"/>
    </row>
    <row r="23" spans="1:14" x14ac:dyDescent="0.25">
      <c r="A23" s="57" t="s">
        <v>43</v>
      </c>
      <c r="B23" s="57" t="s">
        <v>459</v>
      </c>
      <c r="C23" s="57" t="s">
        <v>21</v>
      </c>
      <c r="D23" s="57" t="s">
        <v>17</v>
      </c>
      <c r="E23" s="57" t="s">
        <v>24</v>
      </c>
      <c r="F23" s="57" t="s">
        <v>457</v>
      </c>
      <c r="G23" s="57" t="s">
        <v>185</v>
      </c>
      <c r="H23" s="57" t="s">
        <v>141</v>
      </c>
      <c r="I23" s="57" t="s">
        <v>325</v>
      </c>
      <c r="J23" s="57">
        <v>8</v>
      </c>
      <c r="K23" s="67">
        <v>13</v>
      </c>
      <c r="L23" s="57">
        <v>11.25</v>
      </c>
      <c r="M23"/>
      <c r="N23"/>
    </row>
    <row r="24" spans="1:14" x14ac:dyDescent="0.25">
      <c r="A24" s="57" t="s">
        <v>44</v>
      </c>
      <c r="B24" s="57" t="s">
        <v>376</v>
      </c>
      <c r="C24" s="57" t="s">
        <v>21</v>
      </c>
      <c r="D24" s="57" t="s">
        <v>17</v>
      </c>
      <c r="E24" s="57" t="s">
        <v>160</v>
      </c>
      <c r="F24" s="57" t="s">
        <v>411</v>
      </c>
      <c r="G24" s="57" t="s">
        <v>182</v>
      </c>
      <c r="H24" s="57" t="s">
        <v>141</v>
      </c>
      <c r="I24" s="57" t="s">
        <v>324</v>
      </c>
      <c r="J24" s="57">
        <v>8</v>
      </c>
      <c r="K24" s="67">
        <v>12.9</v>
      </c>
      <c r="L24" s="57">
        <v>11</v>
      </c>
      <c r="M24"/>
      <c r="N24"/>
    </row>
    <row r="25" spans="1:14" x14ac:dyDescent="0.25">
      <c r="A25" s="57" t="s">
        <v>45</v>
      </c>
      <c r="B25" s="57" t="s">
        <v>439</v>
      </c>
      <c r="C25" s="57"/>
      <c r="D25" s="57"/>
      <c r="E25" s="57" t="s">
        <v>160</v>
      </c>
      <c r="F25" s="57"/>
      <c r="G25" s="57" t="s">
        <v>176</v>
      </c>
      <c r="H25" s="57" t="s">
        <v>142</v>
      </c>
      <c r="I25" s="57" t="s">
        <v>370</v>
      </c>
      <c r="J25" s="57">
        <v>8</v>
      </c>
      <c r="K25" s="67">
        <v>12.7</v>
      </c>
      <c r="L25" s="57">
        <v>11</v>
      </c>
      <c r="M25"/>
      <c r="N25"/>
    </row>
    <row r="26" spans="1:14" x14ac:dyDescent="0.25">
      <c r="A26" s="57" t="s">
        <v>46</v>
      </c>
      <c r="B26" s="57" t="s">
        <v>419</v>
      </c>
      <c r="C26" s="57" t="s">
        <v>21</v>
      </c>
      <c r="D26" s="57" t="s">
        <v>17</v>
      </c>
      <c r="E26" s="57" t="s">
        <v>160</v>
      </c>
      <c r="F26" s="57" t="s">
        <v>408</v>
      </c>
      <c r="G26" s="57" t="s">
        <v>172</v>
      </c>
      <c r="H26" s="57" t="s">
        <v>141</v>
      </c>
      <c r="I26" s="57" t="s">
        <v>318</v>
      </c>
      <c r="J26" s="57">
        <v>4</v>
      </c>
      <c r="K26" s="67">
        <v>13.79</v>
      </c>
      <c r="L26" s="57">
        <v>47.25</v>
      </c>
      <c r="M26"/>
      <c r="N26"/>
    </row>
    <row r="27" spans="1:14" x14ac:dyDescent="0.25">
      <c r="A27" s="57" t="s">
        <v>47</v>
      </c>
      <c r="B27" s="57" t="s">
        <v>433</v>
      </c>
      <c r="C27" s="57"/>
      <c r="D27" s="57"/>
      <c r="E27" s="57" t="s">
        <v>160</v>
      </c>
      <c r="F27" s="57"/>
      <c r="G27" s="57" t="s">
        <v>187</v>
      </c>
      <c r="H27" s="57" t="s">
        <v>142</v>
      </c>
      <c r="I27" s="57" t="s">
        <v>326</v>
      </c>
      <c r="J27" s="57">
        <v>16</v>
      </c>
      <c r="K27" s="67">
        <v>13.1</v>
      </c>
      <c r="L27" s="57">
        <v>11.25</v>
      </c>
      <c r="M27"/>
      <c r="N27"/>
    </row>
    <row r="28" spans="1:14" x14ac:dyDescent="0.25">
      <c r="A28" s="57" t="s">
        <v>48</v>
      </c>
      <c r="B28" s="57" t="s">
        <v>343</v>
      </c>
      <c r="C28" s="57" t="s">
        <v>21</v>
      </c>
      <c r="D28" s="57" t="s">
        <v>17</v>
      </c>
      <c r="E28" s="57" t="s">
        <v>160</v>
      </c>
      <c r="F28" s="57" t="s">
        <v>408</v>
      </c>
      <c r="G28" s="57" t="s">
        <v>172</v>
      </c>
      <c r="H28" s="57" t="s">
        <v>141</v>
      </c>
      <c r="I28" s="57" t="s">
        <v>318</v>
      </c>
      <c r="J28" s="57">
        <v>4</v>
      </c>
      <c r="K28" s="67">
        <v>13.4</v>
      </c>
      <c r="L28" s="57">
        <v>0.9</v>
      </c>
      <c r="M28"/>
      <c r="N28"/>
    </row>
    <row r="29" spans="1:14" x14ac:dyDescent="0.25">
      <c r="A29" s="57" t="s">
        <v>49</v>
      </c>
      <c r="B29" s="57" t="s">
        <v>366</v>
      </c>
      <c r="C29" s="57" t="s">
        <v>35</v>
      </c>
      <c r="D29" s="57" t="s">
        <v>425</v>
      </c>
      <c r="E29" s="57" t="s">
        <v>160</v>
      </c>
      <c r="F29" s="57"/>
      <c r="G29" s="57" t="s">
        <v>176</v>
      </c>
      <c r="H29" s="57" t="s">
        <v>142</v>
      </c>
      <c r="I29" s="57" t="s">
        <v>370</v>
      </c>
      <c r="J29" s="57">
        <v>8</v>
      </c>
      <c r="K29" s="67">
        <v>0</v>
      </c>
      <c r="L29" s="57">
        <v>10.18</v>
      </c>
      <c r="M29"/>
      <c r="N29"/>
    </row>
    <row r="30" spans="1:14" x14ac:dyDescent="0.25">
      <c r="A30" s="57" t="s">
        <v>50</v>
      </c>
      <c r="B30" s="57" t="s">
        <v>59</v>
      </c>
      <c r="C30" s="57" t="s">
        <v>21</v>
      </c>
      <c r="D30" s="57" t="s">
        <v>22</v>
      </c>
      <c r="E30" s="57" t="s">
        <v>24</v>
      </c>
      <c r="F30" s="57" t="s">
        <v>408</v>
      </c>
      <c r="G30" s="57" t="s">
        <v>172</v>
      </c>
      <c r="H30" s="57" t="s">
        <v>141</v>
      </c>
      <c r="I30" s="57" t="s">
        <v>318</v>
      </c>
      <c r="J30" s="57">
        <v>4</v>
      </c>
      <c r="K30" s="67">
        <v>14.09</v>
      </c>
      <c r="L30" s="57">
        <v>47.25</v>
      </c>
      <c r="M30"/>
      <c r="N30"/>
    </row>
    <row r="31" spans="1:14" x14ac:dyDescent="0.25">
      <c r="A31" s="57" t="s">
        <v>125</v>
      </c>
      <c r="B31" s="57" t="s">
        <v>394</v>
      </c>
      <c r="C31" s="57" t="s">
        <v>35</v>
      </c>
      <c r="D31" s="57" t="s">
        <v>339</v>
      </c>
      <c r="E31" s="57" t="s">
        <v>160</v>
      </c>
      <c r="F31" s="57"/>
      <c r="G31" s="57" t="s">
        <v>395</v>
      </c>
      <c r="H31" s="57" t="s">
        <v>142</v>
      </c>
      <c r="I31" s="57" t="s">
        <v>399</v>
      </c>
      <c r="J31" s="57">
        <v>0</v>
      </c>
      <c r="K31" s="67">
        <v>21.1</v>
      </c>
      <c r="L31" s="57">
        <v>19.66</v>
      </c>
      <c r="M31"/>
      <c r="N31"/>
    </row>
    <row r="32" spans="1:14" x14ac:dyDescent="0.25">
      <c r="A32" s="57" t="s">
        <v>52</v>
      </c>
      <c r="B32" s="57" t="s">
        <v>53</v>
      </c>
      <c r="C32" s="57" t="s">
        <v>21</v>
      </c>
      <c r="D32" s="57" t="s">
        <v>22</v>
      </c>
      <c r="E32" s="57" t="s">
        <v>24</v>
      </c>
      <c r="F32" s="57" t="s">
        <v>408</v>
      </c>
      <c r="G32" s="57" t="s">
        <v>172</v>
      </c>
      <c r="H32" s="57" t="s">
        <v>141</v>
      </c>
      <c r="I32" s="57" t="s">
        <v>318</v>
      </c>
      <c r="J32" s="57">
        <v>4</v>
      </c>
      <c r="K32" s="67">
        <v>14.6</v>
      </c>
      <c r="L32" s="57">
        <v>47.25</v>
      </c>
      <c r="M32"/>
      <c r="N32"/>
    </row>
    <row r="33" spans="1:14" x14ac:dyDescent="0.25">
      <c r="A33" s="57" t="s">
        <v>54</v>
      </c>
      <c r="B33" s="57"/>
      <c r="C33" s="57"/>
      <c r="D33" s="57"/>
      <c r="E33" s="57"/>
      <c r="F33" s="57"/>
      <c r="G33" s="57"/>
      <c r="H33" s="57"/>
      <c r="I33" s="57"/>
      <c r="J33" s="57">
        <v>0</v>
      </c>
      <c r="K33" s="67">
        <v>0</v>
      </c>
      <c r="L33" s="57">
        <v>0</v>
      </c>
      <c r="M33"/>
      <c r="N33"/>
    </row>
    <row r="34" spans="1:14" x14ac:dyDescent="0.25">
      <c r="A34" s="57" t="s">
        <v>55</v>
      </c>
      <c r="B34" s="57" t="s">
        <v>401</v>
      </c>
      <c r="C34" s="57" t="s">
        <v>450</v>
      </c>
      <c r="D34" s="57" t="s">
        <v>339</v>
      </c>
      <c r="E34" s="57" t="s">
        <v>160</v>
      </c>
      <c r="F34" s="57" t="s">
        <v>412</v>
      </c>
      <c r="G34" s="57" t="s">
        <v>215</v>
      </c>
      <c r="H34" s="57" t="s">
        <v>142</v>
      </c>
      <c r="I34" s="57" t="s">
        <v>321</v>
      </c>
      <c r="J34" s="57">
        <v>8</v>
      </c>
      <c r="K34" s="67">
        <v>13.49</v>
      </c>
      <c r="L34" s="57">
        <v>11</v>
      </c>
      <c r="M34"/>
      <c r="N34"/>
    </row>
    <row r="35" spans="1:14" x14ac:dyDescent="0.25">
      <c r="A35" s="57" t="s">
        <v>126</v>
      </c>
      <c r="B35" s="57" t="s">
        <v>402</v>
      </c>
      <c r="C35" s="57" t="s">
        <v>35</v>
      </c>
      <c r="D35" s="57" t="s">
        <v>339</v>
      </c>
      <c r="E35" s="57" t="s">
        <v>24</v>
      </c>
      <c r="F35" s="57"/>
      <c r="G35" s="57" t="s">
        <v>177</v>
      </c>
      <c r="H35" s="57" t="s">
        <v>142</v>
      </c>
      <c r="I35" s="57" t="s">
        <v>323</v>
      </c>
      <c r="J35" s="57">
        <v>8</v>
      </c>
      <c r="K35" s="67">
        <v>0</v>
      </c>
      <c r="L35" s="57">
        <v>19.66</v>
      </c>
      <c r="M35"/>
      <c r="N35"/>
    </row>
    <row r="36" spans="1:14" x14ac:dyDescent="0.25">
      <c r="A36" s="57" t="s">
        <v>56</v>
      </c>
      <c r="B36" s="57"/>
      <c r="C36" s="57" t="s">
        <v>31</v>
      </c>
      <c r="D36" s="57" t="s">
        <v>17</v>
      </c>
      <c r="E36" s="57" t="s">
        <v>160</v>
      </c>
      <c r="F36" s="57"/>
      <c r="G36" s="57" t="s">
        <v>199</v>
      </c>
      <c r="H36" s="57" t="s">
        <v>141</v>
      </c>
      <c r="I36" s="57" t="s">
        <v>331</v>
      </c>
      <c r="J36" s="57">
        <v>4</v>
      </c>
      <c r="K36" s="67">
        <v>16.489999999999998</v>
      </c>
      <c r="L36" s="57">
        <v>54.5</v>
      </c>
      <c r="M36"/>
      <c r="N36"/>
    </row>
    <row r="37" spans="1:14" x14ac:dyDescent="0.25">
      <c r="A37" s="57" t="s">
        <v>57</v>
      </c>
      <c r="B37" s="57"/>
      <c r="C37" s="57"/>
      <c r="D37" s="57"/>
      <c r="E37" s="57"/>
      <c r="F37" s="57"/>
      <c r="G37" s="57"/>
      <c r="H37" s="57"/>
      <c r="I37" s="57"/>
      <c r="J37" s="57">
        <v>0</v>
      </c>
      <c r="K37" s="67">
        <v>0</v>
      </c>
      <c r="L37" s="57">
        <v>0</v>
      </c>
      <c r="M37"/>
      <c r="N37"/>
    </row>
    <row r="38" spans="1:14" x14ac:dyDescent="0.25">
      <c r="A38" s="57" t="s">
        <v>58</v>
      </c>
      <c r="B38" s="57" t="s">
        <v>344</v>
      </c>
      <c r="C38" s="57" t="s">
        <v>21</v>
      </c>
      <c r="D38" s="57" t="s">
        <v>22</v>
      </c>
      <c r="E38" s="57" t="s">
        <v>160</v>
      </c>
      <c r="F38" s="57" t="s">
        <v>408</v>
      </c>
      <c r="G38" s="57" t="s">
        <v>172</v>
      </c>
      <c r="H38" s="57" t="s">
        <v>141</v>
      </c>
      <c r="I38" s="57" t="s">
        <v>318</v>
      </c>
      <c r="J38" s="57">
        <v>4</v>
      </c>
      <c r="K38" s="67">
        <v>14.1</v>
      </c>
      <c r="L38" s="57">
        <v>47.25</v>
      </c>
      <c r="M38"/>
      <c r="N38"/>
    </row>
    <row r="39" spans="1:14" x14ac:dyDescent="0.25">
      <c r="A39" s="57" t="s">
        <v>60</v>
      </c>
      <c r="B39" s="57"/>
      <c r="C39" s="57"/>
      <c r="D39" s="57"/>
      <c r="E39" s="57"/>
      <c r="F39" s="57"/>
      <c r="G39" s="57"/>
      <c r="H39" s="57"/>
      <c r="I39" s="57"/>
      <c r="J39" s="57">
        <v>0</v>
      </c>
      <c r="K39" s="67">
        <v>0</v>
      </c>
      <c r="L39" s="57">
        <v>43.5</v>
      </c>
      <c r="M39"/>
      <c r="N39"/>
    </row>
    <row r="40" spans="1:14" x14ac:dyDescent="0.25">
      <c r="A40" s="57" t="s">
        <v>61</v>
      </c>
      <c r="B40" s="57" t="s">
        <v>417</v>
      </c>
      <c r="C40" s="57" t="s">
        <v>21</v>
      </c>
      <c r="D40" s="57" t="s">
        <v>22</v>
      </c>
      <c r="E40" s="57" t="s">
        <v>160</v>
      </c>
      <c r="F40" s="57"/>
      <c r="G40" s="57" t="s">
        <v>172</v>
      </c>
      <c r="H40" s="57" t="s">
        <v>141</v>
      </c>
      <c r="I40" s="57" t="s">
        <v>318</v>
      </c>
      <c r="J40" s="57">
        <v>4</v>
      </c>
      <c r="K40" s="67">
        <v>13.6</v>
      </c>
      <c r="L40" s="57">
        <v>42.5</v>
      </c>
      <c r="M40"/>
      <c r="N40"/>
    </row>
    <row r="41" spans="1:14" x14ac:dyDescent="0.25">
      <c r="A41" s="57" t="s">
        <v>62</v>
      </c>
      <c r="B41" s="57"/>
      <c r="C41" s="57"/>
      <c r="D41" s="57"/>
      <c r="E41" s="57"/>
      <c r="F41" s="57"/>
      <c r="G41" s="57"/>
      <c r="H41" s="57"/>
      <c r="I41" s="57"/>
      <c r="J41" s="57">
        <v>0</v>
      </c>
      <c r="K41" s="67">
        <v>0</v>
      </c>
      <c r="L41" s="57">
        <v>0</v>
      </c>
      <c r="M41"/>
      <c r="N41"/>
    </row>
    <row r="42" spans="1:14" x14ac:dyDescent="0.25">
      <c r="A42" s="57" t="s">
        <v>63</v>
      </c>
      <c r="B42" s="57" t="s">
        <v>16</v>
      </c>
      <c r="C42" s="57" t="s">
        <v>227</v>
      </c>
      <c r="D42" s="57" t="s">
        <v>67</v>
      </c>
      <c r="E42" s="57" t="s">
        <v>24</v>
      </c>
      <c r="F42" s="57" t="s">
        <v>469</v>
      </c>
      <c r="G42" s="57" t="s">
        <v>420</v>
      </c>
      <c r="H42" s="57" t="s">
        <v>141</v>
      </c>
      <c r="I42" s="57" t="s">
        <v>421</v>
      </c>
      <c r="J42" s="57">
        <v>4</v>
      </c>
      <c r="K42" s="67">
        <v>12.69</v>
      </c>
      <c r="L42" s="57">
        <v>44.5</v>
      </c>
      <c r="M42"/>
      <c r="N42"/>
    </row>
    <row r="43" spans="1:14" x14ac:dyDescent="0.25">
      <c r="A43" s="57" t="s">
        <v>65</v>
      </c>
      <c r="B43" s="57" t="s">
        <v>337</v>
      </c>
      <c r="C43" s="57" t="s">
        <v>42</v>
      </c>
      <c r="D43" s="57" t="s">
        <v>383</v>
      </c>
      <c r="E43" s="57" t="s">
        <v>160</v>
      </c>
      <c r="F43" s="57"/>
      <c r="G43" s="57" t="s">
        <v>195</v>
      </c>
      <c r="H43" s="57" t="s">
        <v>141</v>
      </c>
      <c r="I43" s="57" t="s">
        <v>329</v>
      </c>
      <c r="J43" s="57">
        <v>4</v>
      </c>
      <c r="K43" s="67">
        <v>14.6</v>
      </c>
      <c r="L43" s="57">
        <v>32</v>
      </c>
      <c r="M43"/>
      <c r="N43"/>
    </row>
    <row r="44" spans="1:14" x14ac:dyDescent="0.25">
      <c r="A44" s="57" t="s">
        <v>66</v>
      </c>
      <c r="B44" s="57" t="s">
        <v>440</v>
      </c>
      <c r="C44" s="57" t="s">
        <v>227</v>
      </c>
      <c r="D44" s="57" t="s">
        <v>67</v>
      </c>
      <c r="E44" s="57" t="s">
        <v>24</v>
      </c>
      <c r="F44" s="57"/>
      <c r="G44" s="57" t="s">
        <v>178</v>
      </c>
      <c r="H44" s="57" t="s">
        <v>141</v>
      </c>
      <c r="I44" s="57" t="s">
        <v>441</v>
      </c>
      <c r="J44" s="57">
        <v>4</v>
      </c>
      <c r="K44" s="67">
        <v>12.5</v>
      </c>
      <c r="L44" s="57">
        <v>44.5</v>
      </c>
      <c r="M44"/>
      <c r="N44"/>
    </row>
    <row r="45" spans="1:14" x14ac:dyDescent="0.25">
      <c r="A45" s="57" t="s">
        <v>68</v>
      </c>
      <c r="B45" s="57"/>
      <c r="C45" s="57"/>
      <c r="D45" s="57"/>
      <c r="E45" s="57"/>
      <c r="F45" s="57"/>
      <c r="G45" s="57"/>
      <c r="H45" s="57"/>
      <c r="I45" s="57"/>
      <c r="J45" s="57">
        <v>0</v>
      </c>
      <c r="K45" s="67">
        <v>0</v>
      </c>
      <c r="L45" s="57">
        <v>0</v>
      </c>
      <c r="M45"/>
      <c r="N45"/>
    </row>
    <row r="46" spans="1:14" x14ac:dyDescent="0.25">
      <c r="A46" s="57" t="s">
        <v>69</v>
      </c>
      <c r="B46" s="57" t="s">
        <v>437</v>
      </c>
      <c r="C46" s="57" t="s">
        <v>64</v>
      </c>
      <c r="D46" s="57" t="s">
        <v>67</v>
      </c>
      <c r="E46" s="57" t="s">
        <v>24</v>
      </c>
      <c r="F46" s="57"/>
      <c r="G46" s="57" t="s">
        <v>193</v>
      </c>
      <c r="H46" s="57" t="s">
        <v>141</v>
      </c>
      <c r="I46" s="57" t="s">
        <v>328</v>
      </c>
      <c r="J46" s="57">
        <v>4</v>
      </c>
      <c r="K46" s="67">
        <v>13.7</v>
      </c>
      <c r="L46" s="57">
        <v>32.25</v>
      </c>
      <c r="M46"/>
      <c r="N46"/>
    </row>
    <row r="47" spans="1:14" x14ac:dyDescent="0.25">
      <c r="A47" s="57" t="s">
        <v>70</v>
      </c>
      <c r="B47" s="57"/>
      <c r="C47" s="57"/>
      <c r="D47" s="57"/>
      <c r="E47" s="57"/>
      <c r="F47" s="57"/>
      <c r="G47" s="57"/>
      <c r="H47" s="57"/>
      <c r="I47" s="57"/>
      <c r="J47" s="57">
        <v>0</v>
      </c>
      <c r="K47" s="67">
        <v>0</v>
      </c>
      <c r="L47" s="57">
        <v>0</v>
      </c>
      <c r="M47"/>
      <c r="N47"/>
    </row>
    <row r="48" spans="1:14" x14ac:dyDescent="0.25">
      <c r="A48" s="57" t="s">
        <v>71</v>
      </c>
      <c r="B48" s="57" t="s">
        <v>452</v>
      </c>
      <c r="C48" s="57" t="s">
        <v>21</v>
      </c>
      <c r="D48" s="57" t="s">
        <v>67</v>
      </c>
      <c r="E48" s="57" t="s">
        <v>160</v>
      </c>
      <c r="F48" s="57"/>
      <c r="G48" s="57" t="s">
        <v>273</v>
      </c>
      <c r="H48" s="57" t="s">
        <v>141</v>
      </c>
      <c r="I48" s="57" t="s">
        <v>453</v>
      </c>
      <c r="J48" s="57">
        <v>4</v>
      </c>
      <c r="K48" s="67">
        <v>13</v>
      </c>
      <c r="L48" s="57">
        <v>42.25</v>
      </c>
      <c r="M48"/>
      <c r="N48"/>
    </row>
    <row r="49" spans="1:14" x14ac:dyDescent="0.25">
      <c r="A49" s="57" t="s">
        <v>72</v>
      </c>
      <c r="B49" s="57"/>
      <c r="C49" s="57"/>
      <c r="D49" s="57"/>
      <c r="E49" s="57"/>
      <c r="F49" s="57"/>
      <c r="G49" s="57"/>
      <c r="H49" s="57"/>
      <c r="I49" s="57"/>
      <c r="J49" s="57">
        <v>0</v>
      </c>
      <c r="K49" s="67">
        <v>0</v>
      </c>
      <c r="L49" s="57">
        <v>0</v>
      </c>
      <c r="M49"/>
      <c r="N49"/>
    </row>
    <row r="50" spans="1:14" x14ac:dyDescent="0.25">
      <c r="A50" s="57" t="s">
        <v>73</v>
      </c>
      <c r="B50" s="57" t="s">
        <v>74</v>
      </c>
      <c r="C50" s="57" t="s">
        <v>35</v>
      </c>
      <c r="D50" s="57" t="s">
        <v>79</v>
      </c>
      <c r="E50" s="57" t="s">
        <v>160</v>
      </c>
      <c r="F50" s="57"/>
      <c r="G50" s="57" t="s">
        <v>198</v>
      </c>
      <c r="H50" s="57" t="s">
        <v>141</v>
      </c>
      <c r="I50" s="57" t="s">
        <v>330</v>
      </c>
      <c r="J50" s="57">
        <v>4</v>
      </c>
      <c r="K50" s="67">
        <v>13.1</v>
      </c>
      <c r="L50" s="57">
        <v>43.5</v>
      </c>
      <c r="M50"/>
      <c r="N50"/>
    </row>
    <row r="51" spans="1:14" x14ac:dyDescent="0.25">
      <c r="A51" s="57" t="s">
        <v>75</v>
      </c>
      <c r="B51" s="57" t="s">
        <v>164</v>
      </c>
      <c r="C51" s="57" t="s">
        <v>42</v>
      </c>
      <c r="D51" s="57" t="s">
        <v>363</v>
      </c>
      <c r="E51" s="57" t="s">
        <v>160</v>
      </c>
      <c r="F51" s="57"/>
      <c r="G51" s="57" t="s">
        <v>198</v>
      </c>
      <c r="H51" s="57" t="s">
        <v>141</v>
      </c>
      <c r="I51" s="57" t="s">
        <v>330</v>
      </c>
      <c r="J51" s="57">
        <v>4</v>
      </c>
      <c r="K51" s="67">
        <v>14.6</v>
      </c>
      <c r="L51" s="57">
        <v>43.5</v>
      </c>
      <c r="M51"/>
      <c r="N51"/>
    </row>
    <row r="52" spans="1:14" x14ac:dyDescent="0.25">
      <c r="A52" s="57" t="s">
        <v>76</v>
      </c>
      <c r="B52" s="57" t="s">
        <v>432</v>
      </c>
      <c r="C52" s="57" t="s">
        <v>35</v>
      </c>
      <c r="D52" s="57" t="s">
        <v>339</v>
      </c>
      <c r="E52" s="57" t="s">
        <v>160</v>
      </c>
      <c r="F52" s="57"/>
      <c r="G52" s="57" t="s">
        <v>215</v>
      </c>
      <c r="H52" s="57" t="s">
        <v>142</v>
      </c>
      <c r="I52" s="57" t="s">
        <v>321</v>
      </c>
      <c r="J52" s="57">
        <v>8</v>
      </c>
      <c r="K52" s="67">
        <v>13.6</v>
      </c>
      <c r="L52" s="57">
        <v>43.5</v>
      </c>
      <c r="M52"/>
      <c r="N52"/>
    </row>
    <row r="53" spans="1:14" x14ac:dyDescent="0.25">
      <c r="A53" s="57" t="s">
        <v>77</v>
      </c>
      <c r="B53" s="57"/>
      <c r="C53" s="57"/>
      <c r="D53" s="57"/>
      <c r="E53" s="57"/>
      <c r="F53" s="57"/>
      <c r="G53" s="57"/>
      <c r="H53" s="57"/>
      <c r="I53" s="57"/>
      <c r="J53" s="57">
        <v>0</v>
      </c>
      <c r="K53" s="67">
        <v>0</v>
      </c>
      <c r="L53" s="57">
        <v>0</v>
      </c>
      <c r="M53"/>
      <c r="N53"/>
    </row>
    <row r="54" spans="1:14" x14ac:dyDescent="0.25">
      <c r="A54" s="57" t="s">
        <v>78</v>
      </c>
      <c r="B54" s="57" t="s">
        <v>428</v>
      </c>
      <c r="C54" s="57" t="s">
        <v>31</v>
      </c>
      <c r="D54" s="57" t="s">
        <v>378</v>
      </c>
      <c r="E54" s="57" t="s">
        <v>160</v>
      </c>
      <c r="F54" s="57"/>
      <c r="G54" s="57" t="s">
        <v>199</v>
      </c>
      <c r="H54" s="57" t="s">
        <v>141</v>
      </c>
      <c r="I54" s="57" t="s">
        <v>331</v>
      </c>
      <c r="J54" s="57">
        <v>4</v>
      </c>
      <c r="K54" s="67">
        <v>13.29</v>
      </c>
      <c r="L54" s="57">
        <v>47</v>
      </c>
      <c r="M54"/>
      <c r="N54"/>
    </row>
    <row r="55" spans="1:14" x14ac:dyDescent="0.25">
      <c r="A55" s="57" t="s">
        <v>80</v>
      </c>
      <c r="B55" s="57" t="s">
        <v>159</v>
      </c>
      <c r="C55" s="57" t="s">
        <v>42</v>
      </c>
      <c r="D55" s="57" t="s">
        <v>338</v>
      </c>
      <c r="E55" s="57" t="s">
        <v>24</v>
      </c>
      <c r="F55" s="57"/>
      <c r="G55" s="57" t="s">
        <v>198</v>
      </c>
      <c r="H55" s="57" t="s">
        <v>141</v>
      </c>
      <c r="I55" s="57" t="s">
        <v>330</v>
      </c>
      <c r="J55" s="57">
        <v>4</v>
      </c>
      <c r="K55" s="67">
        <v>14.2</v>
      </c>
      <c r="L55" s="57">
        <v>43.5</v>
      </c>
      <c r="M55"/>
      <c r="N55"/>
    </row>
    <row r="56" spans="1:14" x14ac:dyDescent="0.25">
      <c r="A56" s="57" t="s">
        <v>81</v>
      </c>
      <c r="B56" s="57" t="s">
        <v>406</v>
      </c>
      <c r="C56" s="57" t="s">
        <v>64</v>
      </c>
      <c r="D56" s="57" t="s">
        <v>67</v>
      </c>
      <c r="E56" s="57" t="s">
        <v>160</v>
      </c>
      <c r="F56" s="57"/>
      <c r="G56" s="57" t="s">
        <v>201</v>
      </c>
      <c r="H56" s="57" t="s">
        <v>141</v>
      </c>
      <c r="I56" s="57" t="s">
        <v>407</v>
      </c>
      <c r="J56" s="57">
        <v>4</v>
      </c>
      <c r="K56" s="67">
        <v>12.49</v>
      </c>
      <c r="L56" s="57">
        <v>49.5</v>
      </c>
      <c r="M56"/>
      <c r="N56"/>
    </row>
    <row r="57" spans="1:14" x14ac:dyDescent="0.25">
      <c r="A57" s="57" t="s">
        <v>82</v>
      </c>
      <c r="B57" s="57" t="s">
        <v>442</v>
      </c>
      <c r="C57" s="57" t="s">
        <v>42</v>
      </c>
      <c r="D57" s="57" t="s">
        <v>384</v>
      </c>
      <c r="E57" s="57" t="s">
        <v>160</v>
      </c>
      <c r="F57" s="57"/>
      <c r="G57" s="57" t="s">
        <v>195</v>
      </c>
      <c r="H57" s="57" t="s">
        <v>141</v>
      </c>
      <c r="I57" s="57" t="s">
        <v>329</v>
      </c>
      <c r="J57" s="57">
        <v>4</v>
      </c>
      <c r="K57" s="67">
        <v>13.3</v>
      </c>
      <c r="L57" s="57">
        <v>32</v>
      </c>
      <c r="M57"/>
      <c r="N57"/>
    </row>
    <row r="58" spans="1:14" x14ac:dyDescent="0.25">
      <c r="A58" s="57" t="s">
        <v>83</v>
      </c>
      <c r="B58" s="57" t="s">
        <v>380</v>
      </c>
      <c r="C58" s="57" t="s">
        <v>21</v>
      </c>
      <c r="D58" s="57" t="s">
        <v>67</v>
      </c>
      <c r="E58" s="57" t="s">
        <v>160</v>
      </c>
      <c r="F58" s="57" t="s">
        <v>340</v>
      </c>
      <c r="G58" s="57" t="s">
        <v>203</v>
      </c>
      <c r="H58" s="57" t="s">
        <v>141</v>
      </c>
      <c r="I58" s="57" t="s">
        <v>332</v>
      </c>
      <c r="J58" s="57">
        <v>4</v>
      </c>
      <c r="K58" s="67">
        <v>14.29</v>
      </c>
      <c r="L58" s="57">
        <v>64.5</v>
      </c>
      <c r="M58"/>
      <c r="N58"/>
    </row>
    <row r="59" spans="1:14" x14ac:dyDescent="0.25">
      <c r="A59" s="57" t="s">
        <v>84</v>
      </c>
      <c r="B59" s="57" t="s">
        <v>431</v>
      </c>
      <c r="C59" s="57" t="s">
        <v>42</v>
      </c>
      <c r="D59" s="57" t="s">
        <v>338</v>
      </c>
      <c r="E59" s="57" t="s">
        <v>24</v>
      </c>
      <c r="F59" s="57" t="s">
        <v>470</v>
      </c>
      <c r="G59" s="57" t="s">
        <v>198</v>
      </c>
      <c r="H59" s="57" t="s">
        <v>141</v>
      </c>
      <c r="I59" s="57" t="s">
        <v>330</v>
      </c>
      <c r="J59" s="57">
        <v>4</v>
      </c>
      <c r="K59" s="67">
        <v>14.6</v>
      </c>
      <c r="L59" s="57">
        <v>43.5</v>
      </c>
      <c r="M59"/>
      <c r="N59"/>
    </row>
    <row r="60" spans="1:14" x14ac:dyDescent="0.25">
      <c r="A60" s="57" t="s">
        <v>85</v>
      </c>
      <c r="B60" s="57" t="s">
        <v>122</v>
      </c>
      <c r="C60" s="57" t="s">
        <v>21</v>
      </c>
      <c r="D60" s="57" t="s">
        <v>67</v>
      </c>
      <c r="E60" s="57" t="s">
        <v>24</v>
      </c>
      <c r="F60" s="57"/>
      <c r="G60" s="57" t="s">
        <v>192</v>
      </c>
      <c r="H60" s="57" t="s">
        <v>141</v>
      </c>
      <c r="I60" s="57" t="s">
        <v>327</v>
      </c>
      <c r="J60" s="57">
        <v>4</v>
      </c>
      <c r="K60" s="67">
        <v>13.1</v>
      </c>
      <c r="L60" s="57">
        <v>32</v>
      </c>
      <c r="M60"/>
      <c r="N60"/>
    </row>
    <row r="61" spans="1:14" x14ac:dyDescent="0.25">
      <c r="A61" s="57" t="s">
        <v>86</v>
      </c>
      <c r="B61" s="57" t="s">
        <v>405</v>
      </c>
      <c r="C61" s="57" t="s">
        <v>42</v>
      </c>
      <c r="D61" s="57" t="s">
        <v>384</v>
      </c>
      <c r="E61" s="57" t="s">
        <v>160</v>
      </c>
      <c r="F61" s="57"/>
      <c r="G61" s="57" t="s">
        <v>195</v>
      </c>
      <c r="H61" s="57" t="s">
        <v>141</v>
      </c>
      <c r="I61" s="57" t="s">
        <v>329</v>
      </c>
      <c r="J61" s="57">
        <v>4</v>
      </c>
      <c r="K61" s="67">
        <v>13.61</v>
      </c>
      <c r="L61" s="57">
        <v>32</v>
      </c>
      <c r="M61"/>
      <c r="N61"/>
    </row>
    <row r="62" spans="1:14" x14ac:dyDescent="0.25">
      <c r="A62" s="57" t="s">
        <v>87</v>
      </c>
      <c r="B62" s="57" t="s">
        <v>400</v>
      </c>
      <c r="C62" s="57" t="s">
        <v>64</v>
      </c>
      <c r="D62" s="57" t="s">
        <v>67</v>
      </c>
      <c r="E62" s="57" t="s">
        <v>160</v>
      </c>
      <c r="F62" s="57" t="s">
        <v>340</v>
      </c>
      <c r="G62" s="57" t="s">
        <v>205</v>
      </c>
      <c r="H62" s="57" t="s">
        <v>141</v>
      </c>
      <c r="I62" s="57" t="s">
        <v>333</v>
      </c>
      <c r="J62" s="57">
        <v>4</v>
      </c>
      <c r="K62" s="67">
        <v>13.8</v>
      </c>
      <c r="L62" s="57">
        <v>79</v>
      </c>
      <c r="M62"/>
      <c r="N62"/>
    </row>
    <row r="63" spans="1:14" x14ac:dyDescent="0.25">
      <c r="A63" s="57" t="s">
        <v>88</v>
      </c>
      <c r="B63" s="57" t="s">
        <v>418</v>
      </c>
      <c r="C63" s="57" t="s">
        <v>42</v>
      </c>
      <c r="D63" s="57" t="s">
        <v>384</v>
      </c>
      <c r="E63" s="57" t="s">
        <v>24</v>
      </c>
      <c r="F63" s="57"/>
      <c r="G63" s="57" t="s">
        <v>198</v>
      </c>
      <c r="H63" s="57" t="s">
        <v>141</v>
      </c>
      <c r="I63" s="57" t="s">
        <v>330</v>
      </c>
      <c r="J63" s="57">
        <v>4</v>
      </c>
      <c r="K63" s="67">
        <v>14.8</v>
      </c>
      <c r="L63" s="57">
        <v>43.5</v>
      </c>
      <c r="M63"/>
      <c r="N63"/>
    </row>
    <row r="64" spans="1:14" x14ac:dyDescent="0.25">
      <c r="A64" s="57" t="s">
        <v>89</v>
      </c>
      <c r="B64" s="57" t="s">
        <v>342</v>
      </c>
      <c r="C64" s="57" t="s">
        <v>42</v>
      </c>
      <c r="D64" s="57" t="s">
        <v>413</v>
      </c>
      <c r="E64" s="57" t="s">
        <v>160</v>
      </c>
      <c r="F64" s="57"/>
      <c r="G64" s="57" t="s">
        <v>198</v>
      </c>
      <c r="H64" s="57" t="s">
        <v>141</v>
      </c>
      <c r="I64" s="57" t="s">
        <v>330</v>
      </c>
      <c r="J64" s="57">
        <v>4</v>
      </c>
      <c r="K64" s="67">
        <v>13.2</v>
      </c>
      <c r="L64" s="57">
        <v>43.5</v>
      </c>
      <c r="M64"/>
      <c r="N64"/>
    </row>
    <row r="65" spans="1:14" x14ac:dyDescent="0.25">
      <c r="A65" s="57" t="s">
        <v>90</v>
      </c>
      <c r="B65" s="57" t="s">
        <v>361</v>
      </c>
      <c r="C65" s="57" t="s">
        <v>42</v>
      </c>
      <c r="D65" s="57" t="s">
        <v>363</v>
      </c>
      <c r="E65" s="57" t="s">
        <v>18</v>
      </c>
      <c r="F65" s="57" t="s">
        <v>422</v>
      </c>
      <c r="G65" s="57" t="s">
        <v>198</v>
      </c>
      <c r="H65" s="57" t="s">
        <v>141</v>
      </c>
      <c r="I65" s="57" t="s">
        <v>330</v>
      </c>
      <c r="J65" s="57">
        <v>4</v>
      </c>
      <c r="K65" s="67">
        <v>13.4</v>
      </c>
      <c r="L65" s="57">
        <v>43.5</v>
      </c>
      <c r="M65"/>
      <c r="N65"/>
    </row>
    <row r="66" spans="1:14" x14ac:dyDescent="0.25">
      <c r="A66" s="57" t="s">
        <v>91</v>
      </c>
      <c r="B66" s="57" t="s">
        <v>434</v>
      </c>
      <c r="C66" s="57" t="s">
        <v>42</v>
      </c>
      <c r="D66" s="57" t="s">
        <v>378</v>
      </c>
      <c r="E66" s="57" t="s">
        <v>160</v>
      </c>
      <c r="F66" s="57"/>
      <c r="G66" s="57" t="s">
        <v>281</v>
      </c>
      <c r="H66" s="57" t="s">
        <v>141</v>
      </c>
      <c r="I66" s="57" t="s">
        <v>435</v>
      </c>
      <c r="J66" s="57">
        <v>4</v>
      </c>
      <c r="K66" s="67">
        <v>13.59</v>
      </c>
      <c r="L66" s="57">
        <v>56</v>
      </c>
      <c r="M66"/>
      <c r="N66"/>
    </row>
    <row r="67" spans="1:14" x14ac:dyDescent="0.25">
      <c r="A67" s="57" t="s">
        <v>92</v>
      </c>
      <c r="B67" s="57" t="s">
        <v>427</v>
      </c>
      <c r="C67" s="57" t="s">
        <v>42</v>
      </c>
      <c r="D67" s="57" t="s">
        <v>363</v>
      </c>
      <c r="E67" s="57" t="s">
        <v>160</v>
      </c>
      <c r="F67" s="57"/>
      <c r="G67" s="57" t="s">
        <v>198</v>
      </c>
      <c r="H67" s="57" t="s">
        <v>141</v>
      </c>
      <c r="I67" s="57" t="s">
        <v>330</v>
      </c>
      <c r="J67" s="57">
        <v>4</v>
      </c>
      <c r="K67" s="67">
        <v>14.09</v>
      </c>
      <c r="L67" s="57">
        <v>43.5</v>
      </c>
      <c r="M67"/>
      <c r="N67"/>
    </row>
    <row r="68" spans="1:14" x14ac:dyDescent="0.25">
      <c r="A68" s="57" t="s">
        <v>93</v>
      </c>
      <c r="B68" s="57" t="s">
        <v>403</v>
      </c>
      <c r="C68" s="57" t="s">
        <v>35</v>
      </c>
      <c r="D68" s="57" t="s">
        <v>79</v>
      </c>
      <c r="E68" s="57" t="s">
        <v>160</v>
      </c>
      <c r="F68" s="57"/>
      <c r="G68" s="57" t="s">
        <v>198</v>
      </c>
      <c r="H68" s="57" t="s">
        <v>141</v>
      </c>
      <c r="I68" s="57" t="s">
        <v>330</v>
      </c>
      <c r="J68" s="57">
        <v>4</v>
      </c>
      <c r="K68" s="67">
        <v>12.1</v>
      </c>
      <c r="L68" s="57">
        <v>43.5</v>
      </c>
      <c r="M68"/>
      <c r="N68"/>
    </row>
    <row r="69" spans="1:14" x14ac:dyDescent="0.25">
      <c r="A69" s="57" t="s">
        <v>94</v>
      </c>
      <c r="B69" s="57" t="s">
        <v>95</v>
      </c>
      <c r="C69" s="57" t="s">
        <v>42</v>
      </c>
      <c r="D69" s="57" t="s">
        <v>413</v>
      </c>
      <c r="E69" s="57" t="s">
        <v>160</v>
      </c>
      <c r="F69" s="57"/>
      <c r="G69" s="57" t="s">
        <v>198</v>
      </c>
      <c r="H69" s="57" t="s">
        <v>141</v>
      </c>
      <c r="I69" s="57" t="s">
        <v>330</v>
      </c>
      <c r="J69" s="57">
        <v>4</v>
      </c>
      <c r="K69" s="67">
        <v>14.8</v>
      </c>
      <c r="L69" s="57">
        <v>43.5</v>
      </c>
      <c r="M69"/>
      <c r="N69"/>
    </row>
    <row r="70" spans="1:14" x14ac:dyDescent="0.25">
      <c r="A70" s="57" t="s">
        <v>96</v>
      </c>
      <c r="B70" s="57" t="s">
        <v>362</v>
      </c>
      <c r="C70" s="57" t="s">
        <v>21</v>
      </c>
      <c r="D70" s="57" t="s">
        <v>67</v>
      </c>
      <c r="E70" s="57" t="s">
        <v>160</v>
      </c>
      <c r="F70" s="57" t="s">
        <v>414</v>
      </c>
      <c r="G70" s="57" t="s">
        <v>207</v>
      </c>
      <c r="H70" s="57" t="s">
        <v>141</v>
      </c>
      <c r="I70" s="57" t="s">
        <v>334</v>
      </c>
      <c r="J70" s="57">
        <v>4</v>
      </c>
      <c r="K70" s="67">
        <v>13.5</v>
      </c>
      <c r="L70" s="57">
        <v>50.5</v>
      </c>
      <c r="M70"/>
      <c r="N70"/>
    </row>
    <row r="71" spans="1:14" x14ac:dyDescent="0.25">
      <c r="A71" s="57" t="s">
        <v>97</v>
      </c>
      <c r="B71" s="57"/>
      <c r="C71" s="57"/>
      <c r="D71" s="57"/>
      <c r="E71" s="57"/>
      <c r="F71" s="57"/>
      <c r="G71" s="57"/>
      <c r="H71" s="57"/>
      <c r="I71" s="57"/>
      <c r="J71" s="57">
        <v>0</v>
      </c>
      <c r="K71" s="67">
        <v>0</v>
      </c>
      <c r="L71" s="57">
        <v>0</v>
      </c>
      <c r="M71"/>
      <c r="N71"/>
    </row>
    <row r="72" spans="1:14" x14ac:dyDescent="0.25">
      <c r="A72" s="57" t="s">
        <v>98</v>
      </c>
      <c r="B72" s="57" t="s">
        <v>381</v>
      </c>
      <c r="C72" s="57" t="s">
        <v>21</v>
      </c>
      <c r="D72" s="57" t="s">
        <v>378</v>
      </c>
      <c r="E72" s="57" t="s">
        <v>160</v>
      </c>
      <c r="F72" s="57" t="s">
        <v>340</v>
      </c>
      <c r="G72" s="57" t="s">
        <v>256</v>
      </c>
      <c r="H72" s="57" t="s">
        <v>141</v>
      </c>
      <c r="I72" s="57" t="s">
        <v>382</v>
      </c>
      <c r="J72" s="57">
        <v>4</v>
      </c>
      <c r="K72" s="67">
        <v>12.5</v>
      </c>
      <c r="L72" s="57">
        <v>43</v>
      </c>
      <c r="M72"/>
      <c r="N72"/>
    </row>
    <row r="73" spans="1:14" x14ac:dyDescent="0.25">
      <c r="A73" s="57" t="s">
        <v>123</v>
      </c>
      <c r="B73" s="57" t="s">
        <v>135</v>
      </c>
      <c r="C73" s="57" t="s">
        <v>135</v>
      </c>
      <c r="D73" s="57" t="s">
        <v>135</v>
      </c>
      <c r="E73" s="57" t="s">
        <v>135</v>
      </c>
      <c r="F73" s="57" t="s">
        <v>135</v>
      </c>
      <c r="G73" s="57"/>
      <c r="H73" s="57"/>
      <c r="I73" s="57"/>
      <c r="J73" s="57">
        <v>0</v>
      </c>
      <c r="K73" s="67">
        <v>0</v>
      </c>
      <c r="L73" s="57">
        <v>0</v>
      </c>
      <c r="M73"/>
      <c r="N73"/>
    </row>
    <row r="74" spans="1:14" x14ac:dyDescent="0.25">
      <c r="A74" s="57" t="s">
        <v>99</v>
      </c>
      <c r="B74" s="57" t="s">
        <v>374</v>
      </c>
      <c r="C74" s="57" t="s">
        <v>42</v>
      </c>
      <c r="D74" s="57" t="s">
        <v>413</v>
      </c>
      <c r="E74" s="57" t="s">
        <v>160</v>
      </c>
      <c r="F74" s="57"/>
      <c r="G74" s="57" t="s">
        <v>195</v>
      </c>
      <c r="H74" s="57" t="s">
        <v>141</v>
      </c>
      <c r="I74" s="57" t="s">
        <v>329</v>
      </c>
      <c r="J74" s="57">
        <v>4</v>
      </c>
      <c r="K74" s="67">
        <v>12.8</v>
      </c>
      <c r="L74" s="57">
        <v>32</v>
      </c>
      <c r="M74"/>
      <c r="N74"/>
    </row>
    <row r="75" spans="1:14" x14ac:dyDescent="0.25">
      <c r="A75" s="57" t="s">
        <v>100</v>
      </c>
      <c r="B75" s="57" t="s">
        <v>423</v>
      </c>
      <c r="C75" s="57" t="s">
        <v>21</v>
      </c>
      <c r="D75" s="57" t="s">
        <v>425</v>
      </c>
      <c r="E75" s="57" t="s">
        <v>160</v>
      </c>
      <c r="F75" s="57" t="s">
        <v>415</v>
      </c>
      <c r="G75" s="57" t="s">
        <v>424</v>
      </c>
      <c r="H75" s="57" t="s">
        <v>142</v>
      </c>
      <c r="I75" s="57" t="s">
        <v>426</v>
      </c>
      <c r="J75" s="57">
        <v>8</v>
      </c>
      <c r="K75" s="67">
        <v>0</v>
      </c>
      <c r="L75" s="57">
        <v>0.36</v>
      </c>
      <c r="M75"/>
      <c r="N75"/>
    </row>
    <row r="76" spans="1:14" x14ac:dyDescent="0.25">
      <c r="A76" s="57" t="s">
        <v>101</v>
      </c>
      <c r="B76" s="57" t="s">
        <v>102</v>
      </c>
      <c r="C76" s="57" t="s">
        <v>21</v>
      </c>
      <c r="D76" s="57" t="s">
        <v>79</v>
      </c>
      <c r="E76" s="57" t="s">
        <v>160</v>
      </c>
      <c r="F76" s="57" t="s">
        <v>416</v>
      </c>
      <c r="G76" s="57" t="s">
        <v>212</v>
      </c>
      <c r="H76" s="57" t="s">
        <v>141</v>
      </c>
      <c r="I76" s="57" t="s">
        <v>335</v>
      </c>
      <c r="J76" s="57">
        <v>32</v>
      </c>
      <c r="K76" s="67">
        <v>16.2</v>
      </c>
      <c r="L76" s="57">
        <v>1.1499999999999999</v>
      </c>
      <c r="M76"/>
      <c r="N76"/>
    </row>
    <row r="77" spans="1:14" x14ac:dyDescent="0.25">
      <c r="A77" s="57" t="s">
        <v>103</v>
      </c>
      <c r="B77" s="57" t="s">
        <v>104</v>
      </c>
      <c r="C77" s="57" t="s">
        <v>387</v>
      </c>
      <c r="D77" s="57" t="s">
        <v>105</v>
      </c>
      <c r="E77" s="57" t="s">
        <v>160</v>
      </c>
      <c r="F77" s="57"/>
      <c r="G77" s="57" t="s">
        <v>213</v>
      </c>
      <c r="H77" s="57" t="s">
        <v>141</v>
      </c>
      <c r="I77" s="57" t="s">
        <v>336</v>
      </c>
      <c r="J77" s="57">
        <v>8</v>
      </c>
      <c r="K77" s="67">
        <v>0</v>
      </c>
      <c r="L77" s="57">
        <v>4.5599999999999996</v>
      </c>
      <c r="M77"/>
      <c r="N77"/>
    </row>
    <row r="78" spans="1:14" x14ac:dyDescent="0.25">
      <c r="L78"/>
    </row>
  </sheetData>
  <conditionalFormatting sqref="L2:L77">
    <cfRule type="cellIs" dxfId="176" priority="1" operator="equal">
      <formula>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E78"/>
  <sheetViews>
    <sheetView workbookViewId="0">
      <selection activeCell="M19" sqref="M19"/>
    </sheetView>
  </sheetViews>
  <sheetFormatPr defaultRowHeight="15" x14ac:dyDescent="0.25"/>
  <cols>
    <col min="1" max="1" width="17.5703125" customWidth="1"/>
    <col min="2" max="2" width="15.42578125" bestFit="1" customWidth="1"/>
    <col min="3" max="3" width="11.140625" bestFit="1" customWidth="1"/>
    <col min="4" max="4" width="12.140625" bestFit="1" customWidth="1"/>
    <col min="5" max="5" width="10.85546875" bestFit="1" customWidth="1"/>
  </cols>
  <sheetData>
    <row r="1" spans="1:5" s="67" customFormat="1" x14ac:dyDescent="0.25">
      <c r="A1" s="67" t="s">
        <v>360</v>
      </c>
    </row>
    <row r="2" spans="1:5" x14ac:dyDescent="0.25">
      <c r="A2" t="s">
        <v>1</v>
      </c>
      <c r="B2" t="s">
        <v>107</v>
      </c>
      <c r="C2" t="s">
        <v>354</v>
      </c>
      <c r="D2" t="s">
        <v>353</v>
      </c>
      <c r="E2" t="s">
        <v>231</v>
      </c>
    </row>
    <row r="3" spans="1:5" x14ac:dyDescent="0.25">
      <c r="A3" t="s">
        <v>14</v>
      </c>
      <c r="B3">
        <v>42.25</v>
      </c>
      <c r="C3" s="67">
        <v>0</v>
      </c>
      <c r="E3" t="s">
        <v>355</v>
      </c>
    </row>
    <row r="4" spans="1:5" x14ac:dyDescent="0.25">
      <c r="A4" t="s">
        <v>20</v>
      </c>
      <c r="B4">
        <v>47.25</v>
      </c>
      <c r="C4" s="67">
        <v>15.3</v>
      </c>
    </row>
    <row r="5" spans="1:5" x14ac:dyDescent="0.25">
      <c r="A5" t="s">
        <v>114</v>
      </c>
      <c r="B5">
        <v>32</v>
      </c>
      <c r="C5" s="67">
        <v>0</v>
      </c>
      <c r="E5" t="s">
        <v>356</v>
      </c>
    </row>
    <row r="6" spans="1:5" x14ac:dyDescent="0.25">
      <c r="A6" t="s">
        <v>23</v>
      </c>
      <c r="B6">
        <v>16.8</v>
      </c>
      <c r="C6" s="67">
        <v>41.46</v>
      </c>
    </row>
    <row r="7" spans="1:5" x14ac:dyDescent="0.25">
      <c r="A7" t="s">
        <v>25</v>
      </c>
      <c r="B7">
        <v>2.5</v>
      </c>
      <c r="C7" s="67">
        <v>0</v>
      </c>
      <c r="E7" t="s">
        <v>355</v>
      </c>
    </row>
    <row r="8" spans="1:5" x14ac:dyDescent="0.25">
      <c r="A8" t="s">
        <v>118</v>
      </c>
      <c r="B8">
        <v>4.91</v>
      </c>
      <c r="C8" s="67">
        <v>19.690000000000001</v>
      </c>
    </row>
    <row r="9" spans="1:5" x14ac:dyDescent="0.25">
      <c r="A9" t="s">
        <v>26</v>
      </c>
      <c r="B9">
        <v>0</v>
      </c>
      <c r="C9" s="67">
        <v>41.6</v>
      </c>
    </row>
    <row r="10" spans="1:5" x14ac:dyDescent="0.25">
      <c r="A10" t="s">
        <v>27</v>
      </c>
      <c r="B10">
        <v>47.25</v>
      </c>
      <c r="C10" s="67">
        <v>12.9</v>
      </c>
    </row>
    <row r="11" spans="1:5" x14ac:dyDescent="0.25">
      <c r="A11" t="s">
        <v>119</v>
      </c>
      <c r="B11">
        <v>21.71</v>
      </c>
      <c r="C11" s="67">
        <v>22.35</v>
      </c>
    </row>
    <row r="12" spans="1:5" x14ac:dyDescent="0.25">
      <c r="A12" t="s">
        <v>28</v>
      </c>
      <c r="B12">
        <v>0</v>
      </c>
      <c r="C12" s="67">
        <v>41.35</v>
      </c>
    </row>
    <row r="13" spans="1:5" x14ac:dyDescent="0.25">
      <c r="A13" t="s">
        <v>29</v>
      </c>
      <c r="B13">
        <v>2.4</v>
      </c>
      <c r="C13" s="67">
        <v>45.15</v>
      </c>
    </row>
    <row r="14" spans="1:5" x14ac:dyDescent="0.25">
      <c r="A14" t="s">
        <v>120</v>
      </c>
      <c r="B14">
        <v>43.5</v>
      </c>
      <c r="C14" s="67">
        <v>0</v>
      </c>
      <c r="E14" t="s">
        <v>355</v>
      </c>
    </row>
    <row r="15" spans="1:5" x14ac:dyDescent="0.25">
      <c r="A15" t="s">
        <v>30</v>
      </c>
      <c r="B15">
        <v>47</v>
      </c>
      <c r="C15" s="67">
        <v>0</v>
      </c>
      <c r="E15" t="s">
        <v>355</v>
      </c>
    </row>
    <row r="16" spans="1:5" x14ac:dyDescent="0.25">
      <c r="A16" t="s">
        <v>32</v>
      </c>
      <c r="B16">
        <v>4</v>
      </c>
      <c r="C16" s="67">
        <v>10.43</v>
      </c>
    </row>
    <row r="17" spans="1:5" x14ac:dyDescent="0.25">
      <c r="A17" t="s">
        <v>121</v>
      </c>
      <c r="B17">
        <v>47.25</v>
      </c>
      <c r="C17" s="67">
        <v>14.79</v>
      </c>
    </row>
    <row r="18" spans="1:5" x14ac:dyDescent="0.25">
      <c r="A18" t="s">
        <v>33</v>
      </c>
      <c r="B18">
        <v>34</v>
      </c>
      <c r="C18" s="67">
        <v>0</v>
      </c>
      <c r="E18" t="s">
        <v>355</v>
      </c>
    </row>
    <row r="19" spans="1:5" x14ac:dyDescent="0.25">
      <c r="A19" t="s">
        <v>34</v>
      </c>
      <c r="B19">
        <v>40</v>
      </c>
      <c r="C19" s="67">
        <v>23.6</v>
      </c>
    </row>
    <row r="20" spans="1:5" x14ac:dyDescent="0.25">
      <c r="A20" t="s">
        <v>36</v>
      </c>
      <c r="B20">
        <v>54.5</v>
      </c>
      <c r="C20" s="67">
        <v>0</v>
      </c>
      <c r="E20" t="s">
        <v>355</v>
      </c>
    </row>
    <row r="21" spans="1:5" x14ac:dyDescent="0.25">
      <c r="A21" t="s">
        <v>37</v>
      </c>
      <c r="B21">
        <v>11</v>
      </c>
      <c r="C21" s="67">
        <v>13.5</v>
      </c>
    </row>
    <row r="22" spans="1:5" x14ac:dyDescent="0.25">
      <c r="A22" t="s">
        <v>39</v>
      </c>
      <c r="B22">
        <v>47.25</v>
      </c>
      <c r="C22" s="67">
        <v>13</v>
      </c>
    </row>
    <row r="23" spans="1:5" x14ac:dyDescent="0.25">
      <c r="A23" t="s">
        <v>41</v>
      </c>
      <c r="B23">
        <v>12.5</v>
      </c>
      <c r="C23" s="67">
        <v>14.19</v>
      </c>
    </row>
    <row r="24" spans="1:5" x14ac:dyDescent="0.25">
      <c r="A24" t="s">
        <v>43</v>
      </c>
      <c r="B24">
        <v>11.25</v>
      </c>
      <c r="C24" s="67">
        <v>13</v>
      </c>
    </row>
    <row r="25" spans="1:5" x14ac:dyDescent="0.25">
      <c r="A25" t="s">
        <v>44</v>
      </c>
      <c r="B25">
        <v>11</v>
      </c>
      <c r="C25" s="67">
        <v>12.9</v>
      </c>
    </row>
    <row r="26" spans="1:5" x14ac:dyDescent="0.25">
      <c r="A26" t="s">
        <v>45</v>
      </c>
      <c r="B26">
        <v>11</v>
      </c>
      <c r="C26" s="67">
        <v>12.7</v>
      </c>
    </row>
    <row r="27" spans="1:5" x14ac:dyDescent="0.25">
      <c r="A27" t="s">
        <v>46</v>
      </c>
      <c r="B27">
        <v>47.25</v>
      </c>
      <c r="C27" s="67">
        <v>13.79</v>
      </c>
    </row>
    <row r="28" spans="1:5" x14ac:dyDescent="0.25">
      <c r="A28" t="s">
        <v>47</v>
      </c>
      <c r="B28">
        <v>11.25</v>
      </c>
      <c r="C28" s="67">
        <v>13.1</v>
      </c>
    </row>
    <row r="29" spans="1:5" x14ac:dyDescent="0.25">
      <c r="A29" t="s">
        <v>48</v>
      </c>
      <c r="B29">
        <v>0.9</v>
      </c>
      <c r="C29" s="67">
        <v>13.4</v>
      </c>
    </row>
    <row r="30" spans="1:5" x14ac:dyDescent="0.25">
      <c r="A30" t="s">
        <v>49</v>
      </c>
      <c r="B30">
        <v>10.18</v>
      </c>
      <c r="C30" s="67">
        <v>0</v>
      </c>
      <c r="E30" t="s">
        <v>355</v>
      </c>
    </row>
    <row r="31" spans="1:5" x14ac:dyDescent="0.25">
      <c r="A31" t="s">
        <v>50</v>
      </c>
      <c r="B31">
        <v>47.25</v>
      </c>
      <c r="C31" s="67">
        <v>14.09</v>
      </c>
    </row>
    <row r="32" spans="1:5" x14ac:dyDescent="0.25">
      <c r="A32" t="s">
        <v>125</v>
      </c>
      <c r="B32">
        <v>19.66</v>
      </c>
      <c r="C32" s="67">
        <v>21.1</v>
      </c>
    </row>
    <row r="33" spans="1:5" x14ac:dyDescent="0.25">
      <c r="A33" t="s">
        <v>52</v>
      </c>
      <c r="B33">
        <v>47.25</v>
      </c>
      <c r="C33" s="67">
        <v>14.6</v>
      </c>
    </row>
    <row r="34" spans="1:5" x14ac:dyDescent="0.25">
      <c r="A34" t="s">
        <v>54</v>
      </c>
      <c r="B34">
        <v>0</v>
      </c>
      <c r="C34" s="67">
        <v>0</v>
      </c>
      <c r="E34" t="s">
        <v>357</v>
      </c>
    </row>
    <row r="35" spans="1:5" x14ac:dyDescent="0.25">
      <c r="A35" t="s">
        <v>55</v>
      </c>
      <c r="B35">
        <v>11</v>
      </c>
      <c r="C35" s="67">
        <v>13.49</v>
      </c>
    </row>
    <row r="36" spans="1:5" x14ac:dyDescent="0.25">
      <c r="A36" t="s">
        <v>126</v>
      </c>
      <c r="B36">
        <v>19.66</v>
      </c>
      <c r="C36" s="67">
        <v>0</v>
      </c>
      <c r="E36" t="s">
        <v>355</v>
      </c>
    </row>
    <row r="37" spans="1:5" x14ac:dyDescent="0.25">
      <c r="A37" t="s">
        <v>56</v>
      </c>
      <c r="B37">
        <v>54.5</v>
      </c>
      <c r="C37" s="67">
        <v>16.489999999999998</v>
      </c>
    </row>
    <row r="38" spans="1:5" x14ac:dyDescent="0.25">
      <c r="A38" t="s">
        <v>57</v>
      </c>
      <c r="B38">
        <v>0</v>
      </c>
      <c r="C38" s="67">
        <v>0</v>
      </c>
      <c r="E38" t="s">
        <v>357</v>
      </c>
    </row>
    <row r="39" spans="1:5" x14ac:dyDescent="0.25">
      <c r="A39" t="s">
        <v>58</v>
      </c>
      <c r="B39">
        <v>47.25</v>
      </c>
      <c r="C39" s="67">
        <v>14.1</v>
      </c>
    </row>
    <row r="40" spans="1:5" x14ac:dyDescent="0.25">
      <c r="A40" t="s">
        <v>60</v>
      </c>
      <c r="B40">
        <v>43.5</v>
      </c>
      <c r="C40" s="67">
        <v>0</v>
      </c>
      <c r="E40" t="s">
        <v>357</v>
      </c>
    </row>
    <row r="41" spans="1:5" x14ac:dyDescent="0.25">
      <c r="A41" t="s">
        <v>61</v>
      </c>
      <c r="B41">
        <v>42.5</v>
      </c>
      <c r="C41" s="67">
        <v>13.6</v>
      </c>
    </row>
    <row r="42" spans="1:5" x14ac:dyDescent="0.25">
      <c r="A42" t="s">
        <v>62</v>
      </c>
      <c r="B42">
        <v>0</v>
      </c>
      <c r="C42" s="67">
        <v>0</v>
      </c>
      <c r="E42" t="s">
        <v>357</v>
      </c>
    </row>
    <row r="43" spans="1:5" x14ac:dyDescent="0.25">
      <c r="A43" t="s">
        <v>63</v>
      </c>
      <c r="B43">
        <v>44.5</v>
      </c>
      <c r="C43" s="67">
        <v>12.69</v>
      </c>
    </row>
    <row r="44" spans="1:5" x14ac:dyDescent="0.25">
      <c r="A44" t="s">
        <v>65</v>
      </c>
      <c r="B44">
        <v>32</v>
      </c>
      <c r="C44" s="67">
        <v>14.6</v>
      </c>
    </row>
    <row r="45" spans="1:5" x14ac:dyDescent="0.25">
      <c r="A45" t="s">
        <v>66</v>
      </c>
      <c r="B45">
        <v>44.5</v>
      </c>
      <c r="C45" s="67">
        <v>12.5</v>
      </c>
    </row>
    <row r="46" spans="1:5" x14ac:dyDescent="0.25">
      <c r="A46" t="s">
        <v>68</v>
      </c>
      <c r="B46">
        <v>0</v>
      </c>
      <c r="C46" s="67">
        <v>0</v>
      </c>
      <c r="E46" t="s">
        <v>357</v>
      </c>
    </row>
    <row r="47" spans="1:5" x14ac:dyDescent="0.25">
      <c r="A47" t="s">
        <v>69</v>
      </c>
      <c r="B47">
        <v>32.25</v>
      </c>
      <c r="C47" s="67">
        <v>13.7</v>
      </c>
    </row>
    <row r="48" spans="1:5" x14ac:dyDescent="0.25">
      <c r="A48" t="s">
        <v>70</v>
      </c>
      <c r="B48">
        <v>0</v>
      </c>
      <c r="C48" s="67">
        <v>0</v>
      </c>
      <c r="E48" t="s">
        <v>358</v>
      </c>
    </row>
    <row r="49" spans="1:5" x14ac:dyDescent="0.25">
      <c r="A49" t="s">
        <v>71</v>
      </c>
      <c r="B49">
        <v>42.25</v>
      </c>
      <c r="C49" s="67">
        <v>13</v>
      </c>
    </row>
    <row r="50" spans="1:5" x14ac:dyDescent="0.25">
      <c r="A50" t="s">
        <v>72</v>
      </c>
      <c r="B50">
        <v>0</v>
      </c>
      <c r="C50" s="67">
        <v>0</v>
      </c>
      <c r="E50" t="s">
        <v>357</v>
      </c>
    </row>
    <row r="51" spans="1:5" x14ac:dyDescent="0.25">
      <c r="A51" t="s">
        <v>73</v>
      </c>
      <c r="B51">
        <v>43.5</v>
      </c>
      <c r="C51" s="67">
        <v>13.1</v>
      </c>
    </row>
    <row r="52" spans="1:5" x14ac:dyDescent="0.25">
      <c r="A52" t="s">
        <v>75</v>
      </c>
      <c r="B52">
        <v>43.5</v>
      </c>
      <c r="C52" s="67">
        <v>14.6</v>
      </c>
    </row>
    <row r="53" spans="1:5" x14ac:dyDescent="0.25">
      <c r="A53" t="s">
        <v>76</v>
      </c>
      <c r="B53">
        <v>43.5</v>
      </c>
      <c r="C53" s="67">
        <v>13.6</v>
      </c>
    </row>
    <row r="54" spans="1:5" x14ac:dyDescent="0.25">
      <c r="A54" t="s">
        <v>77</v>
      </c>
      <c r="B54">
        <v>0</v>
      </c>
      <c r="C54" s="67">
        <v>0</v>
      </c>
      <c r="E54" t="s">
        <v>357</v>
      </c>
    </row>
    <row r="55" spans="1:5" x14ac:dyDescent="0.25">
      <c r="A55" t="s">
        <v>78</v>
      </c>
      <c r="B55">
        <v>47</v>
      </c>
      <c r="C55" s="67">
        <v>13.29</v>
      </c>
    </row>
    <row r="56" spans="1:5" x14ac:dyDescent="0.25">
      <c r="A56" t="s">
        <v>80</v>
      </c>
      <c r="B56">
        <v>43.5</v>
      </c>
      <c r="C56" s="67">
        <v>14.2</v>
      </c>
    </row>
    <row r="57" spans="1:5" x14ac:dyDescent="0.25">
      <c r="A57" t="s">
        <v>81</v>
      </c>
      <c r="B57">
        <v>49.5</v>
      </c>
      <c r="C57" s="67">
        <v>12.49</v>
      </c>
    </row>
    <row r="58" spans="1:5" x14ac:dyDescent="0.25">
      <c r="A58" t="s">
        <v>82</v>
      </c>
      <c r="B58">
        <v>32</v>
      </c>
      <c r="C58" s="67">
        <v>13.3</v>
      </c>
    </row>
    <row r="59" spans="1:5" x14ac:dyDescent="0.25">
      <c r="A59" t="s">
        <v>83</v>
      </c>
      <c r="B59">
        <v>64.5</v>
      </c>
      <c r="C59" s="67">
        <v>14.29</v>
      </c>
    </row>
    <row r="60" spans="1:5" x14ac:dyDescent="0.25">
      <c r="A60" t="s">
        <v>84</v>
      </c>
      <c r="B60">
        <v>43.5</v>
      </c>
      <c r="C60" s="67">
        <v>14.6</v>
      </c>
    </row>
    <row r="61" spans="1:5" x14ac:dyDescent="0.25">
      <c r="A61" t="s">
        <v>85</v>
      </c>
      <c r="B61">
        <v>32</v>
      </c>
      <c r="C61" s="67">
        <v>13.1</v>
      </c>
    </row>
    <row r="62" spans="1:5" x14ac:dyDescent="0.25">
      <c r="A62" t="s">
        <v>86</v>
      </c>
      <c r="B62">
        <v>32</v>
      </c>
      <c r="C62" s="67">
        <v>13.61</v>
      </c>
    </row>
    <row r="63" spans="1:5" x14ac:dyDescent="0.25">
      <c r="A63" t="s">
        <v>87</v>
      </c>
      <c r="B63">
        <v>79</v>
      </c>
      <c r="C63" s="67">
        <v>13.8</v>
      </c>
    </row>
    <row r="64" spans="1:5" x14ac:dyDescent="0.25">
      <c r="A64" t="s">
        <v>88</v>
      </c>
      <c r="B64">
        <v>43.5</v>
      </c>
      <c r="C64" s="67">
        <v>14.8</v>
      </c>
    </row>
    <row r="65" spans="1:5" x14ac:dyDescent="0.25">
      <c r="A65" t="s">
        <v>89</v>
      </c>
      <c r="B65">
        <v>43.5</v>
      </c>
      <c r="C65" s="67">
        <v>13.2</v>
      </c>
    </row>
    <row r="66" spans="1:5" x14ac:dyDescent="0.25">
      <c r="A66" t="s">
        <v>90</v>
      </c>
      <c r="B66">
        <v>43.5</v>
      </c>
      <c r="C66" s="67">
        <v>13.4</v>
      </c>
    </row>
    <row r="67" spans="1:5" x14ac:dyDescent="0.25">
      <c r="A67" t="s">
        <v>91</v>
      </c>
      <c r="B67">
        <v>56</v>
      </c>
      <c r="C67" s="67">
        <v>13.59</v>
      </c>
    </row>
    <row r="68" spans="1:5" x14ac:dyDescent="0.25">
      <c r="A68" t="s">
        <v>92</v>
      </c>
      <c r="B68">
        <v>43.5</v>
      </c>
      <c r="C68" s="67">
        <v>14.09</v>
      </c>
    </row>
    <row r="69" spans="1:5" x14ac:dyDescent="0.25">
      <c r="A69" t="s">
        <v>93</v>
      </c>
      <c r="B69">
        <v>43.5</v>
      </c>
      <c r="C69" s="67">
        <v>12.1</v>
      </c>
    </row>
    <row r="70" spans="1:5" x14ac:dyDescent="0.25">
      <c r="A70" t="s">
        <v>94</v>
      </c>
      <c r="B70">
        <v>43.5</v>
      </c>
      <c r="C70" s="67">
        <v>14.8</v>
      </c>
    </row>
    <row r="71" spans="1:5" x14ac:dyDescent="0.25">
      <c r="A71" t="s">
        <v>96</v>
      </c>
      <c r="B71">
        <v>50.5</v>
      </c>
      <c r="C71" s="67">
        <v>13.5</v>
      </c>
    </row>
    <row r="72" spans="1:5" x14ac:dyDescent="0.25">
      <c r="A72" t="s">
        <v>97</v>
      </c>
      <c r="B72">
        <v>0</v>
      </c>
      <c r="C72" s="67">
        <v>0</v>
      </c>
      <c r="E72" t="s">
        <v>357</v>
      </c>
    </row>
    <row r="73" spans="1:5" x14ac:dyDescent="0.25">
      <c r="A73" t="s">
        <v>98</v>
      </c>
      <c r="B73">
        <v>43</v>
      </c>
      <c r="C73" s="67">
        <v>12.5</v>
      </c>
    </row>
    <row r="74" spans="1:5" x14ac:dyDescent="0.25">
      <c r="A74" t="s">
        <v>123</v>
      </c>
      <c r="B74">
        <v>0</v>
      </c>
      <c r="C74" s="67">
        <v>0</v>
      </c>
      <c r="E74" t="s">
        <v>357</v>
      </c>
    </row>
    <row r="75" spans="1:5" x14ac:dyDescent="0.25">
      <c r="A75" t="s">
        <v>99</v>
      </c>
      <c r="B75">
        <v>32</v>
      </c>
      <c r="C75" s="67">
        <v>12.8</v>
      </c>
    </row>
    <row r="76" spans="1:5" x14ac:dyDescent="0.25">
      <c r="A76" t="s">
        <v>100</v>
      </c>
      <c r="B76">
        <v>0.36</v>
      </c>
      <c r="C76" s="67">
        <v>0</v>
      </c>
      <c r="E76" t="s">
        <v>359</v>
      </c>
    </row>
    <row r="77" spans="1:5" x14ac:dyDescent="0.25">
      <c r="A77" t="s">
        <v>101</v>
      </c>
      <c r="B77">
        <v>1.1499999999999999</v>
      </c>
      <c r="C77" s="67">
        <v>16.2</v>
      </c>
    </row>
    <row r="78" spans="1:5" x14ac:dyDescent="0.25">
      <c r="A78" t="s">
        <v>103</v>
      </c>
      <c r="B78">
        <v>4.5599999999999996</v>
      </c>
      <c r="C78" s="67">
        <v>0</v>
      </c>
      <c r="E78" t="s">
        <v>359</v>
      </c>
    </row>
  </sheetData>
  <conditionalFormatting sqref="B3:B78">
    <cfRule type="cellIs" dxfId="175" priority="1" operator="equal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D127"/>
  <sheetViews>
    <sheetView topLeftCell="A109" zoomScaleNormal="100" workbookViewId="0">
      <selection activeCell="H125" sqref="H125"/>
    </sheetView>
  </sheetViews>
  <sheetFormatPr defaultRowHeight="15" x14ac:dyDescent="0.25"/>
  <cols>
    <col min="1" max="1" width="21" bestFit="1" customWidth="1"/>
    <col min="2" max="2" width="14.7109375" style="67" bestFit="1" customWidth="1"/>
  </cols>
  <sheetData>
    <row r="1" spans="1:4" x14ac:dyDescent="0.25">
      <c r="A1" t="s">
        <v>233</v>
      </c>
      <c r="B1" s="67" t="s">
        <v>140</v>
      </c>
      <c r="C1" t="s">
        <v>317</v>
      </c>
      <c r="D1" t="s">
        <v>229</v>
      </c>
    </row>
    <row r="2" spans="1:4" x14ac:dyDescent="0.25">
      <c r="A2" t="s">
        <v>234</v>
      </c>
      <c r="B2" s="67" t="s">
        <v>141</v>
      </c>
      <c r="C2" s="66">
        <v>1</v>
      </c>
      <c r="D2">
        <v>4</v>
      </c>
    </row>
    <row r="3" spans="1:4" x14ac:dyDescent="0.25">
      <c r="A3" t="s">
        <v>235</v>
      </c>
      <c r="B3" s="67" t="s">
        <v>141</v>
      </c>
      <c r="C3" s="66">
        <v>2</v>
      </c>
      <c r="D3">
        <v>0</v>
      </c>
    </row>
    <row r="4" spans="1:4" x14ac:dyDescent="0.25">
      <c r="A4" t="s">
        <v>236</v>
      </c>
      <c r="B4" s="67" t="s">
        <v>141</v>
      </c>
      <c r="C4" s="66">
        <v>3</v>
      </c>
      <c r="D4">
        <v>4</v>
      </c>
    </row>
    <row r="5" spans="1:4" x14ac:dyDescent="0.25">
      <c r="A5" t="s">
        <v>237</v>
      </c>
      <c r="B5" s="67" t="s">
        <v>141</v>
      </c>
      <c r="C5" s="66">
        <v>4</v>
      </c>
      <c r="D5">
        <v>4</v>
      </c>
    </row>
    <row r="6" spans="1:4" x14ac:dyDescent="0.25">
      <c r="A6" t="s">
        <v>238</v>
      </c>
      <c r="B6" s="67" t="s">
        <v>141</v>
      </c>
      <c r="C6" s="66">
        <v>5</v>
      </c>
      <c r="D6">
        <v>0</v>
      </c>
    </row>
    <row r="7" spans="1:4" x14ac:dyDescent="0.25">
      <c r="A7" t="s">
        <v>162</v>
      </c>
      <c r="B7" s="67" t="s">
        <v>142</v>
      </c>
      <c r="C7" s="66">
        <v>6</v>
      </c>
      <c r="D7">
        <v>8</v>
      </c>
    </row>
    <row r="8" spans="1:4" x14ac:dyDescent="0.25">
      <c r="A8" t="s">
        <v>239</v>
      </c>
      <c r="B8" s="67" t="s">
        <v>141</v>
      </c>
      <c r="C8" s="66">
        <v>7</v>
      </c>
      <c r="D8">
        <v>0</v>
      </c>
    </row>
    <row r="9" spans="1:4" x14ac:dyDescent="0.25">
      <c r="A9" t="s">
        <v>240</v>
      </c>
      <c r="B9" s="67" t="s">
        <v>141</v>
      </c>
      <c r="C9" s="66">
        <v>8</v>
      </c>
      <c r="D9">
        <v>0</v>
      </c>
    </row>
    <row r="10" spans="1:4" x14ac:dyDescent="0.25">
      <c r="A10" t="s">
        <v>241</v>
      </c>
      <c r="B10" s="67" t="s">
        <v>141</v>
      </c>
      <c r="C10" s="66">
        <v>9</v>
      </c>
      <c r="D10">
        <v>0</v>
      </c>
    </row>
    <row r="11" spans="1:4" x14ac:dyDescent="0.25">
      <c r="A11" t="s">
        <v>242</v>
      </c>
      <c r="B11" s="67" t="s">
        <v>141</v>
      </c>
      <c r="C11" s="66">
        <v>10</v>
      </c>
      <c r="D11">
        <v>4</v>
      </c>
    </row>
    <row r="12" spans="1:4" x14ac:dyDescent="0.25">
      <c r="A12" t="s">
        <v>243</v>
      </c>
      <c r="B12" s="67" t="s">
        <v>141</v>
      </c>
      <c r="C12" s="66">
        <v>11</v>
      </c>
      <c r="D12">
        <v>4</v>
      </c>
    </row>
    <row r="13" spans="1:4" x14ac:dyDescent="0.25">
      <c r="A13" t="s">
        <v>244</v>
      </c>
      <c r="B13" s="67" t="s">
        <v>141</v>
      </c>
      <c r="C13" s="66">
        <v>12</v>
      </c>
      <c r="D13">
        <v>4</v>
      </c>
    </row>
    <row r="14" spans="1:4" x14ac:dyDescent="0.25">
      <c r="A14" t="s">
        <v>245</v>
      </c>
      <c r="B14" s="67" t="s">
        <v>141</v>
      </c>
      <c r="C14" s="66">
        <v>13</v>
      </c>
      <c r="D14">
        <v>4</v>
      </c>
    </row>
    <row r="15" spans="1:4" x14ac:dyDescent="0.25">
      <c r="A15" t="s">
        <v>246</v>
      </c>
      <c r="B15" s="67" t="s">
        <v>141</v>
      </c>
      <c r="C15" s="66">
        <v>14</v>
      </c>
      <c r="D15">
        <v>4</v>
      </c>
    </row>
    <row r="16" spans="1:4" x14ac:dyDescent="0.25">
      <c r="A16" t="s">
        <v>247</v>
      </c>
      <c r="B16" s="67" t="s">
        <v>141</v>
      </c>
      <c r="C16" s="66">
        <v>15</v>
      </c>
      <c r="D16">
        <v>4</v>
      </c>
    </row>
    <row r="17" spans="1:4" x14ac:dyDescent="0.25">
      <c r="A17" t="s">
        <v>248</v>
      </c>
      <c r="B17" s="67" t="s">
        <v>141</v>
      </c>
      <c r="C17" s="66">
        <v>16</v>
      </c>
      <c r="D17">
        <v>4</v>
      </c>
    </row>
    <row r="18" spans="1:4" x14ac:dyDescent="0.25">
      <c r="A18" t="s">
        <v>249</v>
      </c>
      <c r="B18" s="67" t="s">
        <v>141</v>
      </c>
      <c r="C18" s="66">
        <v>17</v>
      </c>
      <c r="D18">
        <v>4</v>
      </c>
    </row>
    <row r="19" spans="1:4" x14ac:dyDescent="0.25">
      <c r="A19" t="s">
        <v>250</v>
      </c>
      <c r="B19" s="67" t="s">
        <v>141</v>
      </c>
      <c r="C19" s="66">
        <v>18</v>
      </c>
      <c r="D19">
        <v>0</v>
      </c>
    </row>
    <row r="20" spans="1:4" x14ac:dyDescent="0.25">
      <c r="A20" t="s">
        <v>251</v>
      </c>
      <c r="B20" s="67" t="s">
        <v>141</v>
      </c>
      <c r="C20" s="66">
        <v>19</v>
      </c>
      <c r="D20">
        <v>4</v>
      </c>
    </row>
    <row r="21" spans="1:4" x14ac:dyDescent="0.25">
      <c r="A21" t="s">
        <v>252</v>
      </c>
      <c r="B21" s="67" t="s">
        <v>141</v>
      </c>
      <c r="C21" s="66">
        <v>20</v>
      </c>
      <c r="D21">
        <v>4</v>
      </c>
    </row>
    <row r="22" spans="1:4" x14ac:dyDescent="0.25">
      <c r="A22" t="s">
        <v>253</v>
      </c>
      <c r="B22" s="67" t="s">
        <v>141</v>
      </c>
      <c r="C22" s="66">
        <v>21</v>
      </c>
      <c r="D22">
        <v>4</v>
      </c>
    </row>
    <row r="23" spans="1:4" x14ac:dyDescent="0.25">
      <c r="A23" t="s">
        <v>254</v>
      </c>
      <c r="B23" s="67" t="s">
        <v>141</v>
      </c>
      <c r="C23" s="66">
        <v>22</v>
      </c>
      <c r="D23">
        <v>4</v>
      </c>
    </row>
    <row r="24" spans="1:4" x14ac:dyDescent="0.25">
      <c r="A24" t="s">
        <v>255</v>
      </c>
      <c r="C24" s="66">
        <v>23</v>
      </c>
      <c r="D24">
        <v>0</v>
      </c>
    </row>
    <row r="25" spans="1:4" x14ac:dyDescent="0.25">
      <c r="A25" t="s">
        <v>204</v>
      </c>
      <c r="B25" s="67" t="s">
        <v>141</v>
      </c>
      <c r="C25" s="66">
        <v>24</v>
      </c>
      <c r="D25">
        <v>4</v>
      </c>
    </row>
    <row r="26" spans="1:4" x14ac:dyDescent="0.25">
      <c r="A26" t="s">
        <v>195</v>
      </c>
      <c r="B26" s="67" t="s">
        <v>141</v>
      </c>
      <c r="C26" s="66">
        <v>25</v>
      </c>
      <c r="D26">
        <v>4</v>
      </c>
    </row>
    <row r="27" spans="1:4" x14ac:dyDescent="0.25">
      <c r="A27" t="s">
        <v>198</v>
      </c>
      <c r="B27" s="67" t="s">
        <v>141</v>
      </c>
      <c r="C27" s="66">
        <v>26</v>
      </c>
      <c r="D27">
        <v>4</v>
      </c>
    </row>
    <row r="28" spans="1:4" x14ac:dyDescent="0.25">
      <c r="A28" t="s">
        <v>208</v>
      </c>
      <c r="B28" s="67" t="s">
        <v>141</v>
      </c>
      <c r="C28" s="66">
        <v>27</v>
      </c>
      <c r="D28">
        <v>4</v>
      </c>
    </row>
    <row r="29" spans="1:4" x14ac:dyDescent="0.25">
      <c r="A29" t="s">
        <v>256</v>
      </c>
      <c r="B29" s="67" t="s">
        <v>141</v>
      </c>
      <c r="C29" s="66">
        <v>28</v>
      </c>
      <c r="D29">
        <v>4</v>
      </c>
    </row>
    <row r="30" spans="1:4" x14ac:dyDescent="0.25">
      <c r="A30" t="s">
        <v>257</v>
      </c>
      <c r="B30" s="67" t="s">
        <v>141</v>
      </c>
      <c r="C30" s="66">
        <v>29</v>
      </c>
      <c r="D30">
        <v>4</v>
      </c>
    </row>
    <row r="31" spans="1:4" x14ac:dyDescent="0.25">
      <c r="A31" t="s">
        <v>258</v>
      </c>
      <c r="B31" s="67" t="s">
        <v>141</v>
      </c>
      <c r="C31" s="66">
        <v>30</v>
      </c>
      <c r="D31">
        <v>4</v>
      </c>
    </row>
    <row r="32" spans="1:4" x14ac:dyDescent="0.25">
      <c r="A32" t="s">
        <v>259</v>
      </c>
      <c r="B32" s="67" t="s">
        <v>141</v>
      </c>
      <c r="C32" s="66">
        <v>31</v>
      </c>
      <c r="D32">
        <v>4</v>
      </c>
    </row>
    <row r="33" spans="1:4" x14ac:dyDescent="0.25">
      <c r="A33" t="s">
        <v>260</v>
      </c>
      <c r="B33" s="67" t="s">
        <v>141</v>
      </c>
      <c r="C33" s="66">
        <v>32</v>
      </c>
      <c r="D33">
        <v>4</v>
      </c>
    </row>
    <row r="34" spans="1:4" x14ac:dyDescent="0.25">
      <c r="A34" t="s">
        <v>206</v>
      </c>
      <c r="B34" s="67" t="s">
        <v>141</v>
      </c>
      <c r="C34" s="66">
        <v>33</v>
      </c>
      <c r="D34">
        <v>4</v>
      </c>
    </row>
    <row r="35" spans="1:4" x14ac:dyDescent="0.25">
      <c r="A35" t="s">
        <v>261</v>
      </c>
      <c r="B35" s="67" t="s">
        <v>141</v>
      </c>
      <c r="C35" s="66">
        <v>34</v>
      </c>
      <c r="D35">
        <v>0</v>
      </c>
    </row>
    <row r="36" spans="1:4" x14ac:dyDescent="0.25">
      <c r="A36" t="s">
        <v>262</v>
      </c>
      <c r="B36" s="67" t="s">
        <v>141</v>
      </c>
      <c r="C36" s="66">
        <v>35</v>
      </c>
      <c r="D36">
        <v>4</v>
      </c>
    </row>
    <row r="37" spans="1:4" x14ac:dyDescent="0.25">
      <c r="A37" t="s">
        <v>263</v>
      </c>
      <c r="B37" s="67" t="s">
        <v>141</v>
      </c>
      <c r="C37" s="66">
        <v>36</v>
      </c>
      <c r="D37">
        <v>4</v>
      </c>
    </row>
    <row r="38" spans="1:4" x14ac:dyDescent="0.25">
      <c r="A38" t="s">
        <v>264</v>
      </c>
      <c r="B38" s="67" t="s">
        <v>141</v>
      </c>
      <c r="C38" s="66">
        <v>37</v>
      </c>
      <c r="D38">
        <v>4</v>
      </c>
    </row>
    <row r="39" spans="1:4" x14ac:dyDescent="0.25">
      <c r="A39" t="s">
        <v>265</v>
      </c>
      <c r="B39" s="67" t="s">
        <v>141</v>
      </c>
      <c r="C39" s="66">
        <v>38</v>
      </c>
      <c r="D39">
        <v>4</v>
      </c>
    </row>
    <row r="40" spans="1:4" x14ac:dyDescent="0.25">
      <c r="A40" t="s">
        <v>266</v>
      </c>
      <c r="C40" s="66">
        <v>39</v>
      </c>
      <c r="D40">
        <v>0</v>
      </c>
    </row>
    <row r="41" spans="1:4" x14ac:dyDescent="0.25">
      <c r="A41" t="s">
        <v>267</v>
      </c>
      <c r="C41" s="66">
        <v>40</v>
      </c>
      <c r="D41">
        <v>0</v>
      </c>
    </row>
    <row r="42" spans="1:4" x14ac:dyDescent="0.25">
      <c r="A42" t="s">
        <v>268</v>
      </c>
      <c r="C42" s="66">
        <v>41</v>
      </c>
      <c r="D42">
        <v>0</v>
      </c>
    </row>
    <row r="43" spans="1:4" x14ac:dyDescent="0.25">
      <c r="A43" t="s">
        <v>269</v>
      </c>
      <c r="C43" s="66">
        <v>42</v>
      </c>
      <c r="D43">
        <v>0</v>
      </c>
    </row>
    <row r="44" spans="1:4" x14ac:dyDescent="0.25">
      <c r="A44" t="s">
        <v>270</v>
      </c>
      <c r="B44" s="67" t="s">
        <v>141</v>
      </c>
      <c r="C44" s="66">
        <v>43</v>
      </c>
      <c r="D44">
        <v>4</v>
      </c>
    </row>
    <row r="45" spans="1:4" x14ac:dyDescent="0.25">
      <c r="A45" t="s">
        <v>271</v>
      </c>
      <c r="B45" s="67" t="s">
        <v>141</v>
      </c>
      <c r="C45" s="66">
        <v>44</v>
      </c>
      <c r="D45">
        <v>4</v>
      </c>
    </row>
    <row r="46" spans="1:4" x14ac:dyDescent="0.25">
      <c r="A46" t="s">
        <v>272</v>
      </c>
      <c r="B46" s="67" t="s">
        <v>141</v>
      </c>
      <c r="C46" s="66">
        <v>45</v>
      </c>
      <c r="D46">
        <v>4</v>
      </c>
    </row>
    <row r="47" spans="1:4" x14ac:dyDescent="0.25">
      <c r="A47" t="s">
        <v>273</v>
      </c>
      <c r="B47" s="67" t="s">
        <v>141</v>
      </c>
      <c r="C47" s="66">
        <v>46</v>
      </c>
      <c r="D47">
        <v>4</v>
      </c>
    </row>
    <row r="48" spans="1:4" x14ac:dyDescent="0.25">
      <c r="A48" t="s">
        <v>274</v>
      </c>
      <c r="B48" s="67" t="s">
        <v>141</v>
      </c>
      <c r="C48" s="66">
        <v>47</v>
      </c>
      <c r="D48">
        <v>4</v>
      </c>
    </row>
    <row r="49" spans="1:4" x14ac:dyDescent="0.25">
      <c r="A49" t="s">
        <v>275</v>
      </c>
      <c r="B49" s="67" t="s">
        <v>141</v>
      </c>
      <c r="C49" s="66">
        <v>48</v>
      </c>
      <c r="D49">
        <v>4</v>
      </c>
    </row>
    <row r="50" spans="1:4" x14ac:dyDescent="0.25">
      <c r="A50" t="s">
        <v>207</v>
      </c>
      <c r="B50" s="67" t="s">
        <v>141</v>
      </c>
      <c r="C50" s="66">
        <v>49</v>
      </c>
      <c r="D50">
        <v>4</v>
      </c>
    </row>
    <row r="51" spans="1:4" x14ac:dyDescent="0.25">
      <c r="A51" t="s">
        <v>276</v>
      </c>
      <c r="C51" s="66">
        <v>50</v>
      </c>
      <c r="D51">
        <v>0</v>
      </c>
    </row>
    <row r="52" spans="1:4" x14ac:dyDescent="0.25">
      <c r="A52" t="s">
        <v>277</v>
      </c>
      <c r="C52" s="66">
        <v>51</v>
      </c>
      <c r="D52">
        <v>0</v>
      </c>
    </row>
    <row r="53" spans="1:4" x14ac:dyDescent="0.25">
      <c r="A53" t="s">
        <v>192</v>
      </c>
      <c r="B53" s="67" t="s">
        <v>141</v>
      </c>
      <c r="C53" s="66">
        <v>52</v>
      </c>
      <c r="D53">
        <v>4</v>
      </c>
    </row>
    <row r="54" spans="1:4" x14ac:dyDescent="0.25">
      <c r="A54" t="s">
        <v>196</v>
      </c>
      <c r="B54" s="67" t="s">
        <v>141</v>
      </c>
      <c r="C54" s="66">
        <v>53</v>
      </c>
      <c r="D54">
        <v>4</v>
      </c>
    </row>
    <row r="55" spans="1:4" x14ac:dyDescent="0.25">
      <c r="A55" t="s">
        <v>278</v>
      </c>
      <c r="B55" s="67" t="s">
        <v>141</v>
      </c>
      <c r="C55" s="66">
        <v>54</v>
      </c>
      <c r="D55">
        <v>4</v>
      </c>
    </row>
    <row r="56" spans="1:4" x14ac:dyDescent="0.25">
      <c r="A56" t="s">
        <v>279</v>
      </c>
      <c r="B56" s="67" t="s">
        <v>141</v>
      </c>
      <c r="C56" s="66">
        <v>55</v>
      </c>
      <c r="D56">
        <v>4</v>
      </c>
    </row>
    <row r="57" spans="1:4" x14ac:dyDescent="0.25">
      <c r="A57" t="s">
        <v>280</v>
      </c>
      <c r="B57" s="67" t="s">
        <v>141</v>
      </c>
      <c r="C57" s="66">
        <v>56</v>
      </c>
      <c r="D57">
        <v>4</v>
      </c>
    </row>
    <row r="58" spans="1:4" x14ac:dyDescent="0.25">
      <c r="A58" t="s">
        <v>281</v>
      </c>
      <c r="B58" s="67" t="s">
        <v>141</v>
      </c>
      <c r="C58" s="66">
        <v>57</v>
      </c>
      <c r="D58">
        <v>4</v>
      </c>
    </row>
    <row r="59" spans="1:4" x14ac:dyDescent="0.25">
      <c r="A59" t="s">
        <v>282</v>
      </c>
      <c r="B59" s="67" t="s">
        <v>141</v>
      </c>
      <c r="C59" s="66">
        <v>58</v>
      </c>
      <c r="D59">
        <v>4</v>
      </c>
    </row>
    <row r="60" spans="1:4" x14ac:dyDescent="0.25">
      <c r="A60" t="s">
        <v>283</v>
      </c>
      <c r="B60" s="67" t="s">
        <v>141</v>
      </c>
      <c r="C60" s="66">
        <v>59</v>
      </c>
      <c r="D60">
        <v>4</v>
      </c>
    </row>
    <row r="61" spans="1:4" x14ac:dyDescent="0.25">
      <c r="A61" t="s">
        <v>284</v>
      </c>
      <c r="B61" s="67" t="s">
        <v>141</v>
      </c>
      <c r="C61" s="66">
        <v>60</v>
      </c>
      <c r="D61">
        <v>4</v>
      </c>
    </row>
    <row r="62" spans="1:4" x14ac:dyDescent="0.25">
      <c r="A62" t="s">
        <v>285</v>
      </c>
      <c r="B62" s="67" t="s">
        <v>141</v>
      </c>
      <c r="C62" s="66">
        <v>61</v>
      </c>
      <c r="D62">
        <v>4</v>
      </c>
    </row>
    <row r="63" spans="1:4" x14ac:dyDescent="0.25">
      <c r="A63" t="s">
        <v>286</v>
      </c>
      <c r="B63" s="67" t="s">
        <v>141</v>
      </c>
      <c r="C63" s="66">
        <v>62</v>
      </c>
      <c r="D63">
        <v>4</v>
      </c>
    </row>
    <row r="64" spans="1:4" x14ac:dyDescent="0.25">
      <c r="A64" t="s">
        <v>287</v>
      </c>
      <c r="B64" s="67" t="s">
        <v>141</v>
      </c>
      <c r="C64" s="66">
        <v>63</v>
      </c>
      <c r="D64">
        <v>4</v>
      </c>
    </row>
    <row r="65" spans="1:4" x14ac:dyDescent="0.25">
      <c r="A65" t="s">
        <v>178</v>
      </c>
      <c r="B65" s="67" t="s">
        <v>141</v>
      </c>
      <c r="C65" s="66">
        <v>64</v>
      </c>
      <c r="D65">
        <v>4</v>
      </c>
    </row>
    <row r="66" spans="1:4" x14ac:dyDescent="0.25">
      <c r="A66" t="s">
        <v>288</v>
      </c>
      <c r="C66" s="66">
        <v>65</v>
      </c>
      <c r="D66">
        <v>4</v>
      </c>
    </row>
    <row r="67" spans="1:4" x14ac:dyDescent="0.25">
      <c r="A67" t="s">
        <v>193</v>
      </c>
      <c r="B67" s="67" t="s">
        <v>141</v>
      </c>
      <c r="C67" s="66">
        <v>66</v>
      </c>
      <c r="D67">
        <v>4</v>
      </c>
    </row>
    <row r="68" spans="1:4" x14ac:dyDescent="0.25">
      <c r="A68" t="s">
        <v>289</v>
      </c>
      <c r="C68" s="66">
        <v>67</v>
      </c>
      <c r="D68">
        <v>4</v>
      </c>
    </row>
    <row r="69" spans="1:4" x14ac:dyDescent="0.25">
      <c r="A69" t="s">
        <v>16</v>
      </c>
      <c r="B69" s="67" t="s">
        <v>141</v>
      </c>
      <c r="C69" s="66">
        <v>68</v>
      </c>
      <c r="D69">
        <v>4</v>
      </c>
    </row>
    <row r="70" spans="1:4" x14ac:dyDescent="0.25">
      <c r="A70" t="s">
        <v>290</v>
      </c>
      <c r="C70" s="66">
        <v>69</v>
      </c>
      <c r="D70">
        <v>4</v>
      </c>
    </row>
    <row r="71" spans="1:4" x14ac:dyDescent="0.25">
      <c r="A71" t="s">
        <v>291</v>
      </c>
      <c r="C71" s="66">
        <v>70</v>
      </c>
      <c r="D71">
        <v>4</v>
      </c>
    </row>
    <row r="72" spans="1:4" x14ac:dyDescent="0.25">
      <c r="A72" t="s">
        <v>292</v>
      </c>
      <c r="C72" s="66">
        <v>71</v>
      </c>
      <c r="D72">
        <v>4</v>
      </c>
    </row>
    <row r="73" spans="1:4" x14ac:dyDescent="0.25">
      <c r="A73" t="s">
        <v>199</v>
      </c>
      <c r="B73" s="67" t="s">
        <v>141</v>
      </c>
      <c r="C73" s="66">
        <v>72</v>
      </c>
      <c r="D73">
        <v>4</v>
      </c>
    </row>
    <row r="74" spans="1:4" x14ac:dyDescent="0.25">
      <c r="A74" t="s">
        <v>293</v>
      </c>
      <c r="C74" s="66">
        <v>73</v>
      </c>
      <c r="D74">
        <v>4</v>
      </c>
    </row>
    <row r="75" spans="1:4" x14ac:dyDescent="0.25">
      <c r="A75" t="s">
        <v>201</v>
      </c>
      <c r="B75" s="67" t="s">
        <v>141</v>
      </c>
      <c r="C75" s="66">
        <v>74</v>
      </c>
      <c r="D75">
        <v>4</v>
      </c>
    </row>
    <row r="76" spans="1:4" x14ac:dyDescent="0.25">
      <c r="A76" t="s">
        <v>168</v>
      </c>
      <c r="C76" s="66">
        <v>75</v>
      </c>
      <c r="D76">
        <v>0</v>
      </c>
    </row>
    <row r="77" spans="1:4" x14ac:dyDescent="0.25">
      <c r="A77" t="s">
        <v>182</v>
      </c>
      <c r="B77" s="67" t="s">
        <v>141</v>
      </c>
      <c r="C77" s="66">
        <v>76</v>
      </c>
      <c r="D77">
        <v>8</v>
      </c>
    </row>
    <row r="78" spans="1:4" x14ac:dyDescent="0.25">
      <c r="A78" t="s">
        <v>183</v>
      </c>
      <c r="B78" s="67" t="s">
        <v>141</v>
      </c>
      <c r="C78" s="66">
        <v>77</v>
      </c>
      <c r="D78">
        <v>8</v>
      </c>
    </row>
    <row r="79" spans="1:4" x14ac:dyDescent="0.25">
      <c r="A79" t="s">
        <v>294</v>
      </c>
      <c r="C79" s="66">
        <v>78</v>
      </c>
      <c r="D79">
        <v>8</v>
      </c>
    </row>
    <row r="80" spans="1:4" x14ac:dyDescent="0.25">
      <c r="A80" t="s">
        <v>295</v>
      </c>
      <c r="C80" s="66">
        <v>79</v>
      </c>
      <c r="D80">
        <v>8</v>
      </c>
    </row>
    <row r="81" spans="1:4" x14ac:dyDescent="0.25">
      <c r="A81" t="s">
        <v>163</v>
      </c>
      <c r="B81" s="67" t="s">
        <v>142</v>
      </c>
      <c r="C81" s="66">
        <v>80</v>
      </c>
      <c r="D81">
        <v>8</v>
      </c>
    </row>
    <row r="82" spans="1:4" x14ac:dyDescent="0.25">
      <c r="A82" t="s">
        <v>210</v>
      </c>
      <c r="B82" s="67" t="s">
        <v>141</v>
      </c>
      <c r="C82" s="66">
        <v>81</v>
      </c>
      <c r="D82">
        <v>64</v>
      </c>
    </row>
    <row r="83" spans="1:4" x14ac:dyDescent="0.25">
      <c r="A83" t="s">
        <v>185</v>
      </c>
      <c r="B83" s="67" t="s">
        <v>141</v>
      </c>
      <c r="C83" s="66">
        <v>82</v>
      </c>
      <c r="D83">
        <v>8</v>
      </c>
    </row>
    <row r="84" spans="1:4" x14ac:dyDescent="0.25">
      <c r="A84" t="s">
        <v>212</v>
      </c>
      <c r="B84" s="67" t="s">
        <v>141</v>
      </c>
      <c r="C84" s="66">
        <v>83</v>
      </c>
      <c r="D84">
        <v>32</v>
      </c>
    </row>
    <row r="85" spans="1:4" x14ac:dyDescent="0.25">
      <c r="A85" t="s">
        <v>296</v>
      </c>
      <c r="C85" s="66">
        <v>84</v>
      </c>
      <c r="D85">
        <v>8</v>
      </c>
    </row>
    <row r="86" spans="1:4" x14ac:dyDescent="0.25">
      <c r="A86" t="s">
        <v>297</v>
      </c>
      <c r="C86" s="66">
        <v>85</v>
      </c>
      <c r="D86">
        <v>0</v>
      </c>
    </row>
    <row r="87" spans="1:4" x14ac:dyDescent="0.25">
      <c r="A87" t="s">
        <v>298</v>
      </c>
      <c r="C87" s="66">
        <v>86</v>
      </c>
      <c r="D87">
        <v>8</v>
      </c>
    </row>
    <row r="88" spans="1:4" x14ac:dyDescent="0.25">
      <c r="A88" t="s">
        <v>299</v>
      </c>
      <c r="C88" s="66">
        <v>87</v>
      </c>
      <c r="D88">
        <v>0</v>
      </c>
    </row>
    <row r="89" spans="1:4" x14ac:dyDescent="0.25">
      <c r="A89" t="s">
        <v>300</v>
      </c>
      <c r="C89" s="66">
        <v>88</v>
      </c>
      <c r="D89">
        <v>0</v>
      </c>
    </row>
    <row r="90" spans="1:4" x14ac:dyDescent="0.25">
      <c r="A90" t="s">
        <v>301</v>
      </c>
      <c r="C90" s="66">
        <v>89</v>
      </c>
      <c r="D90">
        <v>0</v>
      </c>
    </row>
    <row r="91" spans="1:4" x14ac:dyDescent="0.25">
      <c r="A91" t="s">
        <v>302</v>
      </c>
      <c r="C91" s="66">
        <v>90</v>
      </c>
      <c r="D91">
        <v>0</v>
      </c>
    </row>
    <row r="92" spans="1:4" x14ac:dyDescent="0.25">
      <c r="A92" t="s">
        <v>181</v>
      </c>
      <c r="B92" s="67" t="s">
        <v>141</v>
      </c>
      <c r="C92" s="66">
        <v>91</v>
      </c>
      <c r="D92">
        <v>4</v>
      </c>
    </row>
    <row r="93" spans="1:4" x14ac:dyDescent="0.25">
      <c r="A93" t="s">
        <v>303</v>
      </c>
      <c r="C93" s="66">
        <v>92</v>
      </c>
      <c r="D93">
        <v>0</v>
      </c>
    </row>
    <row r="94" spans="1:4" x14ac:dyDescent="0.25">
      <c r="A94" t="s">
        <v>304</v>
      </c>
      <c r="C94" s="66">
        <v>93</v>
      </c>
      <c r="D94">
        <v>0</v>
      </c>
    </row>
    <row r="95" spans="1:4" x14ac:dyDescent="0.25">
      <c r="A95" t="s">
        <v>203</v>
      </c>
      <c r="B95" s="67" t="s">
        <v>141</v>
      </c>
      <c r="C95" s="66">
        <v>94</v>
      </c>
      <c r="D95">
        <v>4</v>
      </c>
    </row>
    <row r="96" spans="1:4" x14ac:dyDescent="0.25">
      <c r="A96" t="s">
        <v>205</v>
      </c>
      <c r="B96" s="67" t="s">
        <v>141</v>
      </c>
      <c r="C96" s="66">
        <v>95</v>
      </c>
      <c r="D96">
        <v>4</v>
      </c>
    </row>
    <row r="97" spans="1:4" x14ac:dyDescent="0.25">
      <c r="A97" t="s">
        <v>305</v>
      </c>
      <c r="C97" s="66">
        <v>96</v>
      </c>
      <c r="D97">
        <v>0</v>
      </c>
    </row>
    <row r="98" spans="1:4" x14ac:dyDescent="0.25">
      <c r="A98" t="s">
        <v>179</v>
      </c>
      <c r="B98" s="67" t="s">
        <v>141</v>
      </c>
      <c r="C98" s="66">
        <v>97</v>
      </c>
      <c r="D98">
        <v>4</v>
      </c>
    </row>
    <row r="99" spans="1:4" x14ac:dyDescent="0.25">
      <c r="A99" t="s">
        <v>306</v>
      </c>
      <c r="C99" s="66">
        <v>98</v>
      </c>
      <c r="D99">
        <v>0</v>
      </c>
    </row>
    <row r="100" spans="1:4" x14ac:dyDescent="0.25">
      <c r="A100" t="s">
        <v>307</v>
      </c>
      <c r="C100" s="66">
        <v>99</v>
      </c>
      <c r="D100">
        <v>0</v>
      </c>
    </row>
    <row r="101" spans="1:4" x14ac:dyDescent="0.25">
      <c r="A101" t="s">
        <v>188</v>
      </c>
      <c r="B101" s="67" t="s">
        <v>141</v>
      </c>
      <c r="C101" s="66">
        <v>100</v>
      </c>
      <c r="D101">
        <v>4</v>
      </c>
    </row>
    <row r="102" spans="1:4" s="67" customFormat="1" x14ac:dyDescent="0.25">
      <c r="A102" s="67" t="s">
        <v>365</v>
      </c>
      <c r="B102" s="67" t="s">
        <v>142</v>
      </c>
      <c r="C102" s="66">
        <v>120</v>
      </c>
      <c r="D102" s="67">
        <v>16</v>
      </c>
    </row>
    <row r="103" spans="1:4" x14ac:dyDescent="0.25">
      <c r="A103" t="s">
        <v>308</v>
      </c>
      <c r="C103" s="66">
        <v>101</v>
      </c>
      <c r="D103">
        <v>0</v>
      </c>
    </row>
    <row r="104" spans="1:4" x14ac:dyDescent="0.25">
      <c r="A104" t="s">
        <v>309</v>
      </c>
      <c r="C104" s="66">
        <v>102</v>
      </c>
      <c r="D104">
        <v>0</v>
      </c>
    </row>
    <row r="105" spans="1:4" x14ac:dyDescent="0.25">
      <c r="A105" t="s">
        <v>310</v>
      </c>
      <c r="C105" s="66">
        <v>103</v>
      </c>
      <c r="D105">
        <v>0</v>
      </c>
    </row>
    <row r="106" spans="1:4" x14ac:dyDescent="0.25">
      <c r="A106" t="s">
        <v>255</v>
      </c>
      <c r="C106" s="66">
        <v>104</v>
      </c>
      <c r="D106">
        <v>0</v>
      </c>
    </row>
    <row r="107" spans="1:4" x14ac:dyDescent="0.25">
      <c r="A107" t="s">
        <v>213</v>
      </c>
      <c r="B107" s="67" t="s">
        <v>141</v>
      </c>
      <c r="C107" s="66">
        <v>105</v>
      </c>
      <c r="D107">
        <v>8</v>
      </c>
    </row>
    <row r="108" spans="1:4" x14ac:dyDescent="0.25">
      <c r="A108" t="s">
        <v>311</v>
      </c>
      <c r="C108" s="66">
        <v>106</v>
      </c>
      <c r="D108">
        <v>0</v>
      </c>
    </row>
    <row r="109" spans="1:4" x14ac:dyDescent="0.25">
      <c r="A109" t="s">
        <v>312</v>
      </c>
      <c r="C109" s="66">
        <v>107</v>
      </c>
      <c r="D109">
        <v>0</v>
      </c>
    </row>
    <row r="110" spans="1:4" x14ac:dyDescent="0.25">
      <c r="A110" t="s">
        <v>313</v>
      </c>
      <c r="C110" s="66">
        <v>108</v>
      </c>
      <c r="D110">
        <v>4</v>
      </c>
    </row>
    <row r="111" spans="1:4" x14ac:dyDescent="0.25">
      <c r="A111" t="s">
        <v>314</v>
      </c>
      <c r="C111" s="66">
        <v>109</v>
      </c>
      <c r="D111">
        <v>0</v>
      </c>
    </row>
    <row r="112" spans="1:4" x14ac:dyDescent="0.25">
      <c r="A112" t="s">
        <v>172</v>
      </c>
      <c r="B112" s="67" t="s">
        <v>141</v>
      </c>
      <c r="C112" s="66">
        <v>110</v>
      </c>
      <c r="D112">
        <v>4</v>
      </c>
    </row>
    <row r="113" spans="1:4" x14ac:dyDescent="0.25">
      <c r="A113" t="s">
        <v>174</v>
      </c>
      <c r="B113" s="67" t="s">
        <v>142</v>
      </c>
      <c r="C113" s="66">
        <v>111</v>
      </c>
      <c r="D113">
        <v>16</v>
      </c>
    </row>
    <row r="114" spans="1:4" x14ac:dyDescent="0.25">
      <c r="A114" t="s">
        <v>176</v>
      </c>
      <c r="B114" s="67" t="s">
        <v>142</v>
      </c>
      <c r="C114" s="66">
        <v>112</v>
      </c>
      <c r="D114">
        <v>8</v>
      </c>
    </row>
    <row r="115" spans="1:4" x14ac:dyDescent="0.25">
      <c r="A115" t="s">
        <v>216</v>
      </c>
      <c r="B115" s="67" t="s">
        <v>142</v>
      </c>
      <c r="C115" s="66">
        <v>113</v>
      </c>
      <c r="D115">
        <v>8</v>
      </c>
    </row>
    <row r="116" spans="1:4" x14ac:dyDescent="0.25">
      <c r="A116" t="s">
        <v>215</v>
      </c>
      <c r="B116" s="67" t="s">
        <v>142</v>
      </c>
      <c r="C116" s="66">
        <v>114</v>
      </c>
      <c r="D116">
        <v>8</v>
      </c>
    </row>
    <row r="117" spans="1:4" x14ac:dyDescent="0.25">
      <c r="A117" t="s">
        <v>177</v>
      </c>
      <c r="B117" s="67" t="s">
        <v>142</v>
      </c>
      <c r="C117" s="66">
        <v>115</v>
      </c>
      <c r="D117">
        <v>8</v>
      </c>
    </row>
    <row r="118" spans="1:4" x14ac:dyDescent="0.25">
      <c r="A118" t="s">
        <v>187</v>
      </c>
      <c r="B118" s="67" t="s">
        <v>142</v>
      </c>
      <c r="C118" s="66">
        <v>116</v>
      </c>
      <c r="D118">
        <v>16</v>
      </c>
    </row>
    <row r="119" spans="1:4" x14ac:dyDescent="0.25">
      <c r="A119" t="s">
        <v>173</v>
      </c>
      <c r="B119" s="67" t="s">
        <v>142</v>
      </c>
      <c r="C119" s="66">
        <v>117</v>
      </c>
      <c r="D119">
        <v>12</v>
      </c>
    </row>
    <row r="120" spans="1:4" x14ac:dyDescent="0.25">
      <c r="A120" t="s">
        <v>315</v>
      </c>
      <c r="C120" s="66">
        <v>118</v>
      </c>
      <c r="D120">
        <v>0</v>
      </c>
    </row>
    <row r="121" spans="1:4" x14ac:dyDescent="0.25">
      <c r="A121" t="s">
        <v>316</v>
      </c>
      <c r="C121" s="66">
        <v>119</v>
      </c>
      <c r="D121">
        <v>0</v>
      </c>
    </row>
    <row r="122" spans="1:4" x14ac:dyDescent="0.25">
      <c r="A122" t="s">
        <v>372</v>
      </c>
      <c r="B122" s="67" t="s">
        <v>142</v>
      </c>
      <c r="C122" s="66">
        <v>120</v>
      </c>
      <c r="D122">
        <v>1</v>
      </c>
    </row>
    <row r="123" spans="1:4" x14ac:dyDescent="0.25">
      <c r="A123" t="s">
        <v>391</v>
      </c>
      <c r="B123" s="67" t="s">
        <v>142</v>
      </c>
      <c r="C123" s="66">
        <v>121</v>
      </c>
      <c r="D123">
        <v>16</v>
      </c>
    </row>
    <row r="124" spans="1:4" x14ac:dyDescent="0.25">
      <c r="A124" t="s">
        <v>395</v>
      </c>
      <c r="B124" s="67" t="s">
        <v>142</v>
      </c>
      <c r="C124" s="66">
        <v>122</v>
      </c>
      <c r="D124">
        <v>0</v>
      </c>
    </row>
    <row r="125" spans="1:4" x14ac:dyDescent="0.25">
      <c r="A125" t="s">
        <v>393</v>
      </c>
      <c r="B125" s="67" t="s">
        <v>142</v>
      </c>
      <c r="C125" s="66">
        <v>123</v>
      </c>
      <c r="D125">
        <v>0</v>
      </c>
    </row>
    <row r="126" spans="1:4" x14ac:dyDescent="0.25">
      <c r="A126" s="99" t="s">
        <v>420</v>
      </c>
      <c r="B126" s="99" t="s">
        <v>141</v>
      </c>
      <c r="C126" s="66">
        <v>68</v>
      </c>
      <c r="D126" s="99">
        <v>4</v>
      </c>
    </row>
    <row r="127" spans="1:4" x14ac:dyDescent="0.25">
      <c r="A127" t="s">
        <v>424</v>
      </c>
      <c r="B127" s="67" t="s">
        <v>142</v>
      </c>
      <c r="C127" s="66">
        <v>124</v>
      </c>
      <c r="D127">
        <v>8</v>
      </c>
    </row>
  </sheetData>
  <conditionalFormatting sqref="D2:D127">
    <cfRule type="cellIs" dxfId="174" priority="2" operator="equal">
      <formula>0</formula>
    </cfRule>
  </conditionalFormatting>
  <conditionalFormatting sqref="D126">
    <cfRule type="cellIs" dxfId="17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0 e 5 0 8 1 8 - a d 6 c - 4 3 8 3 - 9 d 6 2 - 2 a 0 0 6 8 a 6 3 7 2 b "   s q m i d = " e b 7 a 8 2 f 9 - 3 d 0 6 - 4 0 b 0 - b 8 3 9 - b 0 d d 9 6 8 7 0 4 0 b "   x m l n s = " h t t p : / / s c h e m a s . m i c r o s o f t . c o m / D a t a M a s h u p " > A A A A A G E O A A B Q S w M E F A A C A A g A y H 5 w V Z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M h +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f n B V y f L 7 5 1 Q L A A D l P g A A E w A c A E Z v c m 1 1 b G F z L 1 N l Y 3 R p b 2 4 x L m 0 g o h g A K K A U A A A A A A A A A A A A A A A A A A A A A A A A A A A A 7 V t t b 9 s 4 E v 4 e o P + B Y H A H e 0 / r t a S k l 7 2 9 L B A 4 b T d 3 T Z r G y f W D V 0 g V m 4 m F y p J X k p M G h v / 7 8 U 1 8 E y k 7 b 7 c 9 o A G K S u R w Z j g z 5 D w c y i U a V 0 m e g S H 7 3 / / l 1 d a r r X I a F 2 g C 3 i c Z C n c O w D 7 Y r u K r F H W 2 A P 6 r 7 u c I 0 H f 6 S v 5 G 4 o n 8 n R b 5 Z E G 5 E Q Y n + X 6 F v l Y e 0 G i O 8 3 R S 9 2 g d g z z N i 0 E + Q Z a + Y Z L m 1 k F E z r C K q 0 V p G 0 U 7 z t A s L r 6 w f t E d M c q l a F h C P F / o A d j 4 t 6 I 0 q 6 2 u a q B z b I p D V M V J W m I j p a h 6 R a m G + a I Y I 9 z y 5 u s Y p b 3 B o i h Q V n 3 K i y 9 X e f 6 l 0 1 2 O T u I Z 2 o f K c B i t R o M 8 q z B d 5 D E u 2 3 A w j b M b L g Z i d u f E 6 L 3 z I s 7 K 6 7 y Y Y V M t Z h n p L D t M p L d c U q Z Y Y + Y l P N m V h 2 f 1 D m W o i F N r 3 0 m O m 4 6 y 6 v V O j / T T t k F 8 m 1 T 3 e v u q + 2 o r y a y 6 U Z u M w C E q x 0 U y p / G 0 D + B p X J R Y z p R H C 0 g y + l J O E a r A Z + I z P v m z + O 4 z i L M J K O N b T F a B K n d Q f o Y g 0 s K T t 1 N R E + a D B 7 l A 1 0 L z w l O c w F r 9 h q 1 Z e + B o D x 3 t O 4 7 2 X U f 7 a 0 f 7 3 x 3 t e 4 7 2 n x 3 t f l / r W H V F x J 6 h D J t 1 A h h d K e 3 F O n h z x 7 C q b j H I d g 1 o G I w 2 Y z 9 X 0 L A Y Z H s J N A z G F o J h L S i 2 F 2 j Y C 7 L N B R r m g n J r g a Y F o L a z Q N U O 5 0 U y I 3 Y 4 x / Z x B g 2 x g 2 k w Y g o + f 4 + O 7 h F W p h u E K V p o u F V a K P h u 4 O y X t m o h 4 m Z b o y y 3 Y L s w H o l r S H 5 u 1 U b z i I M Q + 4 m 7 6 W 2 S p t j 4 h / l d J r 1 E G k l L x 3 C j J z w j G Z y h e R q P M c X b Q I 1 1 2 v i f O F 2 g j i 7 E g 5 j Q g z 6 O W 0 5 V a O T t M n y n D F U P L M M n M n Y 3 k V E H 7 M F k g k e b m V v K w / 3 M / B 1 d I b w K G o M 8 g O L x l N n + N J 5 g n x R V Z 8 Q 6 I / B X M K r D N / J A i B n 0 Y V d M 9 m A + R x l R h e R h I X 2 Q z 6 7 w m M 7 S q a h X g x V p t 2 N U 3 O g 5 W j I 8 Q W W F J v / K E z I f T a a 3 r D c O Z a B s 1 H K 2 R x j 8 O 8 k m v f f o u v q w q F A h p L / 5 O o 8 p U 6 t 8 1 k u f h V k t + v J d T L 6 K R W t k d J b E 6 7 Q t 1 r + D W O H Z Y w P P 8 y p O 6 9 F d W + q T 9 J t k Q s f 8 a 3 y i C b c t T M 3 L u j w 1 E t s U l J H J X 2 l Q J t d g p F g j A v / 8 F W S L N C V 4 I 2 M h y + N V p f K A 3 8 W B a 0 S 0 L l U G M 0 A p x j 2 E a 3 M N U 1 n U 0 A k q n c u 5 O X 2 P D P T 6 z h V t O L B e 1 s O 8 w H E O z v I 7 R R h p 7 D h 1 I j 6 y L K 8 P x Q R L P S j H e K k k 2 Y 2 e 9 G f 5 L e b z A d u w a K b + I U r x 2 U K m P F U n T 8 l T W r 6 R e U X P H 4 0 d 3 q Z r a + w r h j J C R J t S T u Z r R z K 0 S 0 3 h t u l 7 V i s + e b Y t M 9 O j 3 Y g I j N y d U 7 O j 9 w P w x w I V 9 6 B A 1 5 g 6 w 2 C a o / K 7 a Z 6 u h f Q u o P 6 Y Y 1 I D 5 z / f Y c n i I g M j a e F i P S V 9 Q s n N t K p H Z o v Z F S r W H r p 0 Z 6 l b Y P s h i 1 v 0 t E A l n r 3 t w H M w H q O y 7 B 3 G 2 E N x i T o Y f p A E S q 1 V d u D g H 7 9 f H B 4 c / 3 6 d Z O P p 5 V z M / 3 J y d T n 4 c B z 0 Z p M r 2 P X A a F C g u E I n e I o 3 M S H A G s 9 R Q b a I / a p Y o I j v b Z e 6 C V n A Y j W Y P s v R c D z F 0 b u P D 9 F H F Z r t Q x s 5 8 S f R 9 z F n L q t 8 3 b W Y t T D y B D + v G h h B i T A H R j D O K 8 3 A W X k K E z u B G s g K d n i L t 1 8 H d r D q 1 Y I d N A F A l 2 c i c X 2 D q L v r f N Z C i t X U s v R H 3 G j N z t Z p Y G 4 f 6 V q i 6 X g 0 n C b X O D c s c H g W E f g B j B R R k Q E H L n 4 8 I 5 6 0 y p K q Y A G c 0 C l j c D 9 O 0 X k y Q + / j s o r A T y D Y 2 + v 3 T T B 8 h u J U M U O L W C E P G m M U 0 G E 3 b k R 2 2 r N F l u G U C h k G k a 8 U R k B 6 b j B 1 e / P H Z p o 1 9 I H a S E M / i 0 5 b V K e R z k e n o G r a K A z N H w g T L B N 1 5 F T q 3 0 e l 1 2 M 8 e 9 x w j M l S w Y l H C m N C H y n e 0 9 7 z u f J K o o i + q m F l z d 4 G + D D D t R k + u r v U M + E L 4 R N D w / 8 f 0 z 7 F l h v W r J p G d 0 A I a g p o w Q + N A 5 o 0 L W y U X N g L 1 K s s 9 A k 2 6 y p Q r V G Z t m c P T I B p S N E A r Q U U q F S 3 V A y p m 0 y F J o f x / b c K S 3 5 L y i o v 7 h + I T v i o B k j B M 8 A R C g 6 1 n M R 2 M X K 2 s S M T z o x v v G R s 7 6 g 8 w r N A t 0 m + K L H x O i M d u U R d J V L Z S r Z E K u m Q k a q q h h f 6 0 W E d I Z g n r y 0 9 F A C Z s p 8 X A 7 X U T 5 4 Z A 1 k X p I D w b W c q 9 3 r e b L j M h B d z A k M n Q N s T X b U A O 4 q y I B t P 5 H K 2 s 9 A c z E F F n 4 E J Y 4 C r m K D p Z R Z l n H D P O q t v G e 7 p M P Y 2 T v u b g T x K W U t T I 4 B K w 0 q R / 4 N e 0 N 9 5 j Y X 5 f S r L E O W 3 i e I C I K V T M J q 2 O c v S F b k 5 o 6 U p s p 3 G C d 4 B D E r M y t / 9 C + z y W O j 5 u y w c L H o F a / T y u V 7 B M + m 1 2 1 f 0 2 g n c i o V r F A u 4 Y u E z K R a o B u N q P Z H l n s p y T 5 m q N t f B 9 p q Z 0 j s v T F V H I I k W G n n E P e Y i O j 3 9 r T X U K B 9 I q W z 8 A g u / 1 h D h n C C l s 3 E M I w V H K D x V C E F X s P + I 2 1 y c P p / t C r e l f q A U c N y V I w m d H f d y 7 s s 2 x w 1 b y 7 W a I U L H f x a 9 5 P Z s l r R 0 W O 7 q p S D d 3 s m B p d l p 4 E 6 z V m b i T s d t X Y V E f F g x l 1 m o Y Q H Y G X F n 0 J T I o k u 5 c 2 o r k h s y N y 6 O b 8 k g V 9 k 3 o j z 4 H u X f o / z F o j x 4 4 S h X a 9 W t Y R 5 + D / P v Y f 5 i Y R 7 + + Z v 5 I T 6 W 3 Q 8 X M z x l t f x R Q x y e c 9 Y H P S e 0 X X A 9 q n 7 K + T 3 P b e T a m t 5 D C 6 D G l W W j h q e h U 4 Y p / x e X t I a W T 7 S S M U n 7 8 V i d 9 F o r 2 s 1 i 1 O a G / o M q m W D Z q C j 6 a k 3 R V B v 3 T n P + L R 6 f w t D / W N c 2 5 W y G / o X 4 Z K 8 x M Z 8 2 8 d 5 t 3 r T N 3 u v p D X 3 6 V L c F o i 2 g X 9 x t G Z U s n v d c R S x h G 3 t 5 i o 1 2 l K 4 4 6 4 1 u 7 k w 1 W g p W N V u R s 2 3 m X h 8 l t q C g n A L q K M I + q B 0 V X B S 8 h T m A P T I H B M L w g Y g s i 4 l D h 4 l N C 7 T Y O W y z c / g A O 4 e b 2 z k U d g 6 f 2 8 6 h s H N Y 2 z m s 7 R x K O 4 f c z q G w c 2 h u b P x o L i r z 7 b e r c l 5 y B M + V 7 5 O y 6 h 3 H X z v L E V 9 r k T f i T i d P T K 1 o 1 T V l 0 x 2 w t W 6 g i G L 7 p T j t 0 2 0 g A n / D T 4 F 4 I i a J T C m b 3 W H W 3 P X t S d R 4 a H c E f g X 9 1 v v T B 5 Y W 9 a 1 Q r z B i B E I 2 N T 5 F 8 U S c H X X B T y A 0 p L V X d J R Q A 7 K o s 8 1 2 Q s p 5 m y 3 O + p k E k F m W e Z f m V 2 s c R q O O 0 0 l X k S B k 6 t M t l c 9 J t g a y N Z S t N G I j s 3 J 1 g L e B I i m / t K k h F I C C W v q y c 0 I x Z O 9 t k c 9 I M a 1 D K 2 p n B A O q t y L 8 S 1 I P 9 D 0 Q d L v Y 9 X 4 o C 3 B v s k n 5 K a m m 1 h H w A H Y p q V Z 4 x v r u 8 M I c / K G O G y i n t / G 9 i 2 E H U k r 3 1 Y Q q d w G / T n d a m g s 2 3 Z Q 3 3 1 N c W A k E G 6 C l N T h J c e E z Y y a O L g S o E E C C m q A l o b V s w t Y t C 5 r L T y 4 R 5 6 e G 9 X W O 5 U B a r j m R 2 h 2 x 0 Z d o i r G / s T O o 8 7 T X 9 q H b 2 o / r a s e b z Y G 9 O b Q 2 1 2 5 u 8 G Y x c Y o K f M q r 4 h u k C m j p C 9 1 9 I p B s n W r s m a d l F n e N j w f r M F Q 7 m l / 2 u r / Y 5 2 d e P T q f U t l p j N M / S K w 7 m 4 f g z Q s + 8 g z 9 A p W f h 6 6 r 1 u j 8 0 x e d Y 3 X w w G 5 U Z B y r J n C Q 2 1 d T H f 4 m u W O V i R V h j 3 i D 2 h r w j 9 9 f V o 2 v J j a s m 5 h f e l q + h N T z h j 0 r M C i g / 7 J I / x G N t S D B 8 a r 7 w z z G k W I V 3 3 5 Z K v C v G 4 V x G Q I q c 3 E + + B G M S F / j 1 g 8 V Z I X F 2 b g V N E t 2 U B 2 h T G a 7 t h u Z C w f s 9 P 6 U f Z 4 g u 4 U C 7 4 p 8 M W 8 U 9 G h r x 6 a e G R M r W t n Q T i g c 9 O R 3 9 N z X u e w 2 Y 0 5 1 A j 1 E 4 W 2 p U 5 u m Q W 2 Y U Q 7 g H b Y x y l c R k p 6 d Z S z U + g G E D j i 4 R U V M g L F q t M Z A i x / 0 0 Q q B O X 6 1 U V F V c 5 C y 4 / I V 2 f K 7 E V G O N f i q F W D t x y L 1 8 U u R I G 7 g u 1 r K 0 l n / 8 l 9 Q S w E C L Q A U A A I A C A D I f n B V k T / W P K s A A A D 6 A A A A E g A A A A A A A A A A A A A A A A A A A A A A Q 2 9 u Z m l n L 1 B h Y 2 t h Z 2 U u e G 1 s U E s B A i 0 A F A A C A A g A y H 5 w V Q / K 6 a u k A A A A 6 Q A A A B M A A A A A A A A A A A A A A A A A 9 w A A A F t D b 2 5 0 Z W 5 0 X 1 R 5 c G V z X S 5 4 b W x Q S w E C L Q A U A A I A C A D I f n B V y f L 7 5 1 Q L A A D l P g A A E w A A A A A A A A A A A A A A A A D o A Q A A R m 9 y b X V s Y X M v U 2 V j d G l v b j E u b V B L B Q Y A A A A A A w A D A M I A A A C J D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1 A A A A A A A A F D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h d G V z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Z T k 1 Z j R m Z i 0 1 O D F j L T R k Z D U t O T U x N i 0 x M T I 4 Y z V i M 2 U 1 Z D k i I C 8 + P E V u d H J 5 I F R 5 c G U 9 I k Z p b G x M Y X N 0 V X B k Y X R l Z C I g V m F s d W U 9 I m Q y M D I y L T E x L T E 2 V D I w O j U 0 O j E 3 L j I w M z I 2 M z l a I i A v P j x F b n R y e S B U e X B l P S J G a W x s Q 2 9 s d W 1 u V H l w Z X M i I F Z h b H V l P S J z Q n d Z R 0 J n W U d C Z 1 l B Q W d J Q 0 J B W U d B d 1 V H Q m d B Q U F B Q U F B Q U F B Q U E 9 P S I g L z 4 8 R W 5 0 c n k g V H l w Z T 0 i R m l s b E N v b H V t b k 5 h b W V z I i B W Y W x 1 Z T 0 i c 1 s m c X V v d D t Q c m 9 k d W N 0 a W 9 u R G F 0 Z S Z x d W 9 0 O y w m c X V v d D t Q c m 9 k d W N 0 a W 9 u T G l u Z U 5 v J n F 1 b 3 Q 7 L C Z x d W 9 0 O 1 N o a W Z 0 T m 8 m c X V v d D s s J n F 1 b 3 Q 7 T W 9 s Z E 5 v J n F 1 b 3 Q 7 L C Z x d W 9 0 O 0 N v b G 9 y Q 2 9 k Z S Z x d W 9 0 O y w m c X V v d D t T a W x v T m 8 m c X V v d D s s J n F 1 b 3 Q 7 T G l u Z V N 0 Y X R 1 c y Z x d W 9 0 O y w m c X V v d D t N Y W N o a W 5 l T W 9 k Z W w m c X V v d D s s J n F 1 b 3 Q 7 U 2 h p Z n R D b 3 V u d G V y J n F 1 b 3 Q 7 L C Z x d W 9 0 O 0 N v d W 5 0 Z X J T d G F y d C Z x d W 9 0 O y w m c X V v d D t D b 3 V u d G V y U 3 R v c C Z x d W 9 0 O y w m c X V v d D t D b 3 V u d G V y T G F z d C Z x d W 9 0 O y w m c X V v d D t D e W N s Z V R p b W V M Y X N 0 J n F 1 b 3 Q 7 L C Z x d W 9 0 O 1 N 0 Y X R 1 c 1 J l b W F y a 3 M m c X V v d D s s J n F 1 b 3 Q 7 T W 9 s Z F R 5 c G U m c X V v d D s s J n F 1 b 3 Q 7 V G 9 0 Y W x D Y X Z p d H k m c X V v d D s s J n F 1 b 3 Q 7 Q 2 F 2 a X R 5 V 2 V p Z 2 h 0 J n F 1 b 3 Q 7 L C Z x d W 9 0 O 0 d l b m V y Y W x U e X B l J n F 1 b 3 Q 7 L C Z x d W 9 0 O 1 B y b 2 R 1 Y 3 R U e X B l J n F 1 b 3 Q 7 L C Z x d W 9 0 O 1 F 0 e S Z x d W 9 0 O y w m c X V v d D t V L V J h d G U m c X V v d D s s J n F 1 b 3 Q 7 d m F s M C Z x d W 9 0 O y w m c X V v d D t 2 Y W w x J n F 1 b 3 Q 7 L C Z x d W 9 0 O 3 Z h b D I m c X V v d D s s J n F 1 b 3 Q 7 d m F s M y Z x d W 9 0 O y w m c X V v d D t D I y Z x d W 9 0 O y w m c X V v d D t Q U E g x J n F 1 b 3 Q 7 L C Z x d W 9 0 O 1 B Q S D I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g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e S 9 V c G R h d G V k I F N o a W Z 0 Q 2 9 1 b n R l c i 5 7 U H J v Z H V j d G l v b k R h d G U s M H 0 m c X V v d D s s J n F 1 b 3 Q 7 U 2 V j d G l v b j E v R G F 5 L 1 V w Z G F 0 Z W Q g U 2 h p Z n R D b 3 V u d G V y L n t Q c m 9 k d W N 0 a W 9 u T G l u Z U 5 v L D F 9 J n F 1 b 3 Q 7 L C Z x d W 9 0 O 1 N l Y 3 R p b 2 4 x L 0 R h e S 9 V c G R h d G V k I F N o a W Z 0 Q 2 9 1 b n R l c i 5 7 U 2 h p Z n R O b y w y f S Z x d W 9 0 O y w m c X V v d D t T Z W N 0 a W 9 u M S 9 E Y X k v V X B k Y X R l Z C B T a G l m d E N v d W 5 0 Z X I u e 0 1 v b G R O b y w z f S Z x d W 9 0 O y w m c X V v d D t T Z W N 0 a W 9 u M S 9 E Y X k v V X B k Y X R l Z C B T a G l m d E N v d W 5 0 Z X I u e 0 N v b G 9 y Q 2 9 k Z S w 0 f S Z x d W 9 0 O y w m c X V v d D t T Z W N 0 a W 9 u M S 9 E Y X k v V X B k Y X R l Z C B T a G l m d E N v d W 5 0 Z X I u e 1 N p b G 9 O b y w 1 f S Z x d W 9 0 O y w m c X V v d D t T Z W N 0 a W 9 u M S 9 E Y X k v V X B k Y X R l Z C B T a G l m d E N v d W 5 0 Z X I u e 0 x p b m V T d G F 0 d X M s N n 0 m c X V v d D s s J n F 1 b 3 Q 7 U 2 V j d G l v b j E v R G F 5 L 1 V w Z G F 0 Z W Q g U 2 h p Z n R D b 3 V u d G V y L n t N Y W N o a W 5 l T W 9 k Z W w s N 3 0 m c X V v d D s s J n F 1 b 3 Q 7 U 2 V j d G l v b j E v R G F 5 L 1 V w Z G F 0 Z W Q g U 2 h p Z n R D b 3 V u d G V y L n t T a G l m d E N v d W 5 0 Z X I s O H 0 m c X V v d D s s J n F 1 b 3 Q 7 U 2 V j d G l v b j E v R G F 5 L 1 V w Z G F 0 Z W Q g U 2 h p Z n R D b 3 V u d G V y L n t D b 3 V u d G V y U 3 R h c n Q s O X 0 m c X V v d D s s J n F 1 b 3 Q 7 U 2 V j d G l v b j E v R G F 5 L 1 V w Z G F 0 Z W Q g U 2 h p Z n R D b 3 V u d G V y L n t D b 3 V u d G V y U 3 R v c C w x M H 0 m c X V v d D s s J n F 1 b 3 Q 7 U 2 V j d G l v b j E v R G F 5 L 1 V w Z G F 0 Z W Q g U 2 h p Z n R D b 3 V u d G V y L n t D b 3 V u d G V y T G F z d C w x M X 0 m c X V v d D s s J n F 1 b 3 Q 7 U 2 V j d G l v b j E v R G F 5 L 1 V w Z G F 0 Z W Q g U 2 h p Z n R D b 3 V u d G V y L n t D e W N s Z V R p b W V M Y X N 0 L D E y f S Z x d W 9 0 O y w m c X V v d D t T Z W N 0 a W 9 u M S 9 E Y X k v V X B k Y X R l Z C B T a G l m d E N v d W 5 0 Z X I u e 1 N 0 Y X R 1 c 1 J l b W F y a 3 M s M T N 9 J n F 1 b 3 Q 7 L C Z x d W 9 0 O 1 N l Y 3 R p b 2 4 x L 0 R h e S 9 V c G R h d G V k I F N o a W Z 0 Q 2 9 1 b n R l c i 5 7 T W 9 s Z F R 5 c G U s M T R 9 J n F 1 b 3 Q 7 L C Z x d W 9 0 O 1 N l Y 3 R p b 2 4 x L 0 R h e S 9 V c G R h d G V k I F N o a W Z 0 Q 2 9 1 b n R l c i 5 7 V G 9 0 Y W x D Y X Z p d H k s M T V 9 J n F 1 b 3 Q 7 L C Z x d W 9 0 O 1 N l Y 3 R p b 2 4 x L 0 R h e S 9 V c G R h d G V k I F N o a W Z 0 Q 2 9 1 b n R l c i 5 7 Q 2 F 2 a X R 5 V 2 V p Z 2 h 0 L D E 2 f S Z x d W 9 0 O y w m c X V v d D t T Z W N 0 a W 9 u M S 9 E Y X k v V X B k Y X R l Z C B T a G l m d E N v d W 5 0 Z X I u e 0 d l b m V y Y W x U e X B l L D E 3 f S Z x d W 9 0 O y w m c X V v d D t T Z W N 0 a W 9 u M S 9 E Y X k v V X B k Y X R l Z C B T a G l m d E N v d W 5 0 Z X I u e 1 B y b 2 R 1 Y 3 R U e X B l L D E 4 f S Z x d W 9 0 O y w m c X V v d D t T Z W N 0 a W 9 u M S 9 E Y X k v Q W R k Z W Q g U X R 5 L n t R d H k s M T l 9 J n F 1 b 3 Q 7 L C Z x d W 9 0 O 1 N l Y 3 R p b 2 4 x L 0 R h e S 9 B Z G R l Z C B V L V J h d G U u e 1 U t U m F 0 Z S w y M H 0 m c X V v d D s s J n F 1 b 3 Q 7 U 2 V j d G l v b j E v R G F 5 L 0 F k Z G V k I H Z h b D A u e 3 Z h b D A s M j F 9 J n F 1 b 3 Q 7 L C Z x d W 9 0 O 1 N l Y 3 R p b 2 4 x L 0 R h e S 9 B Z G R l Z C B 2 Y W w x L n t 2 Y W w x L D I y f S Z x d W 9 0 O y w m c X V v d D t T Z W N 0 a W 9 u M S 9 E Y X k v Q W R k Z W Q g d m F s M i 5 7 d m F s M i w y M 3 0 m c X V v d D s s J n F 1 b 3 Q 7 U 2 V j d G l v b j E v R G F 5 L 0 F k Z G V k I H Z h b D M u e 3 Z h b D M s M j R 9 J n F 1 b 3 Q 7 L C Z x d W 9 0 O 1 N l Y 3 R p b 2 4 x L 0 R h e S 9 B Z G R l Z C B D I y 5 7 Q y M s M j V 9 J n F 1 b 3 Q 7 L C Z x d W 9 0 O 1 N l Y 3 R p b 2 4 x L 0 R h e S 9 B Z G R l Z C B Q U E g x L n t Q U E g x L D I 2 f S Z x d W 9 0 O y w m c X V v d D t T Z W N 0 a W 9 u M S 9 E Y X k v Q W R k Z W Q g U F B I M i 5 7 U F B I M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R h e S 9 V c G R h d G V k I F N o a W Z 0 Q 2 9 1 b n R l c i 5 7 U H J v Z H V j d G l v b k R h d G U s M H 0 m c X V v d D s s J n F 1 b 3 Q 7 U 2 V j d G l v b j E v R G F 5 L 1 V w Z G F 0 Z W Q g U 2 h p Z n R D b 3 V u d G V y L n t Q c m 9 k d W N 0 a W 9 u T G l u Z U 5 v L D F 9 J n F 1 b 3 Q 7 L C Z x d W 9 0 O 1 N l Y 3 R p b 2 4 x L 0 R h e S 9 V c G R h d G V k I F N o a W Z 0 Q 2 9 1 b n R l c i 5 7 U 2 h p Z n R O b y w y f S Z x d W 9 0 O y w m c X V v d D t T Z W N 0 a W 9 u M S 9 E Y X k v V X B k Y X R l Z C B T a G l m d E N v d W 5 0 Z X I u e 0 1 v b G R O b y w z f S Z x d W 9 0 O y w m c X V v d D t T Z W N 0 a W 9 u M S 9 E Y X k v V X B k Y X R l Z C B T a G l m d E N v d W 5 0 Z X I u e 0 N v b G 9 y Q 2 9 k Z S w 0 f S Z x d W 9 0 O y w m c X V v d D t T Z W N 0 a W 9 u M S 9 E Y X k v V X B k Y X R l Z C B T a G l m d E N v d W 5 0 Z X I u e 1 N p b G 9 O b y w 1 f S Z x d W 9 0 O y w m c X V v d D t T Z W N 0 a W 9 u M S 9 E Y X k v V X B k Y X R l Z C B T a G l m d E N v d W 5 0 Z X I u e 0 x p b m V T d G F 0 d X M s N n 0 m c X V v d D s s J n F 1 b 3 Q 7 U 2 V j d G l v b j E v R G F 5 L 1 V w Z G F 0 Z W Q g U 2 h p Z n R D b 3 V u d G V y L n t N Y W N o a W 5 l T W 9 k Z W w s N 3 0 m c X V v d D s s J n F 1 b 3 Q 7 U 2 V j d G l v b j E v R G F 5 L 1 V w Z G F 0 Z W Q g U 2 h p Z n R D b 3 V u d G V y L n t T a G l m d E N v d W 5 0 Z X I s O H 0 m c X V v d D s s J n F 1 b 3 Q 7 U 2 V j d G l v b j E v R G F 5 L 1 V w Z G F 0 Z W Q g U 2 h p Z n R D b 3 V u d G V y L n t D b 3 V u d G V y U 3 R h c n Q s O X 0 m c X V v d D s s J n F 1 b 3 Q 7 U 2 V j d G l v b j E v R G F 5 L 1 V w Z G F 0 Z W Q g U 2 h p Z n R D b 3 V u d G V y L n t D b 3 V u d G V y U 3 R v c C w x M H 0 m c X V v d D s s J n F 1 b 3 Q 7 U 2 V j d G l v b j E v R G F 5 L 1 V w Z G F 0 Z W Q g U 2 h p Z n R D b 3 V u d G V y L n t D b 3 V u d G V y T G F z d C w x M X 0 m c X V v d D s s J n F 1 b 3 Q 7 U 2 V j d G l v b j E v R G F 5 L 1 V w Z G F 0 Z W Q g U 2 h p Z n R D b 3 V u d G V y L n t D e W N s Z V R p b W V M Y X N 0 L D E y f S Z x d W 9 0 O y w m c X V v d D t T Z W N 0 a W 9 u M S 9 E Y X k v V X B k Y X R l Z C B T a G l m d E N v d W 5 0 Z X I u e 1 N 0 Y X R 1 c 1 J l b W F y a 3 M s M T N 9 J n F 1 b 3 Q 7 L C Z x d W 9 0 O 1 N l Y 3 R p b 2 4 x L 0 R h e S 9 V c G R h d G V k I F N o a W Z 0 Q 2 9 1 b n R l c i 5 7 T W 9 s Z F R 5 c G U s M T R 9 J n F 1 b 3 Q 7 L C Z x d W 9 0 O 1 N l Y 3 R p b 2 4 x L 0 R h e S 9 V c G R h d G V k I F N o a W Z 0 Q 2 9 1 b n R l c i 5 7 V G 9 0 Y W x D Y X Z p d H k s M T V 9 J n F 1 b 3 Q 7 L C Z x d W 9 0 O 1 N l Y 3 R p b 2 4 x L 0 R h e S 9 V c G R h d G V k I F N o a W Z 0 Q 2 9 1 b n R l c i 5 7 Q 2 F 2 a X R 5 V 2 V p Z 2 h 0 L D E 2 f S Z x d W 9 0 O y w m c X V v d D t T Z W N 0 a W 9 u M S 9 E Y X k v V X B k Y X R l Z C B T a G l m d E N v d W 5 0 Z X I u e 0 d l b m V y Y W x U e X B l L D E 3 f S Z x d W 9 0 O y w m c X V v d D t T Z W N 0 a W 9 u M S 9 E Y X k v V X B k Y X R l Z C B T a G l m d E N v d W 5 0 Z X I u e 1 B y b 2 R 1 Y 3 R U e X B l L D E 4 f S Z x d W 9 0 O y w m c X V v d D t T Z W N 0 a W 9 u M S 9 E Y X k v Q W R k Z W Q g U X R 5 L n t R d H k s M T l 9 J n F 1 b 3 Q 7 L C Z x d W 9 0 O 1 N l Y 3 R p b 2 4 x L 0 R h e S 9 B Z G R l Z C B V L V J h d G U u e 1 U t U m F 0 Z S w y M H 0 m c X V v d D s s J n F 1 b 3 Q 7 U 2 V j d G l v b j E v R G F 5 L 0 F k Z G V k I H Z h b D A u e 3 Z h b D A s M j F 9 J n F 1 b 3 Q 7 L C Z x d W 9 0 O 1 N l Y 3 R p b 2 4 x L 0 R h e S 9 B Z G R l Z C B 2 Y W w x L n t 2 Y W w x L D I y f S Z x d W 9 0 O y w m c X V v d D t T Z W N 0 a W 9 u M S 9 E Y X k v Q W R k Z W Q g d m F s M i 5 7 d m F s M i w y M 3 0 m c X V v d D s s J n F 1 b 3 Q 7 U 2 V j d G l v b j E v R G F 5 L 0 F k Z G V k I H Z h b D M u e 3 Z h b D M s M j R 9 J n F 1 b 3 Q 7 L C Z x d W 9 0 O 1 N l Y 3 R p b 2 4 x L 0 R h e S 9 B Z G R l Z C B D I y 5 7 Q y M s M j V 9 J n F 1 b 3 Q 7 L C Z x d W 9 0 O 1 N l Y 3 R p b 2 4 x L 0 R h e S 9 B Z G R l Z C B Q U E g x L n t Q U E g x L D I 2 f S Z x d W 9 0 O y w m c X V v d D t T Z W N 0 a W 9 u M S 9 E Y X k v Q W R k Z W Q g U F B I M i 5 7 U F B I M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X 1 B y b 2 R 1 Y 3 R p b 2 5 M a W 5 l U 3 R h d H V z S G l z d G 9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G a W x 0 Z X I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x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l m d D E i I C 8 + P E V u d H J 5 I F R 5 c G U 9 I k Z p b G x l Z E N v b X B s Z X R l U m V z d W x 0 V G 9 X b 3 J r c 2 h l Z X Q i I F Z h b H V l P S J s M S I g L z 4 8 R W 5 0 c n k g V H l w Z T 0 i U m V j b 3 Z l c n l U Y X J n Z X R S b 3 c i I F Z h b H V l P S J s M y I g L z 4 8 R W 5 0 c n k g V H l w Z T 0 i U m V j b 3 Z l c n l U Y X J n Z X R D b 2 x 1 b W 4 i I F Z h b H V l P S J s M S I g L z 4 8 R W 5 0 c n k g V H l w Z T 0 i U m V j b 3 Z l c n l U Y X J n Z X R T a G V l d C I g V m F s d W U 9 I n N T a G l m d D E i I C 8 + P E V u d H J 5 I F R 5 c G U 9 I l F 1 Z X J 5 S U Q i I F Z h b H V l P S J z M T l h Y m V i Y T E t Y z M 2 Z i 0 0 Z m U 5 L W J k M G I t O T B h Y 2 J k N G U w Z G Y 5 I i A v P j x F b n R y e S B U e X B l P S J O Y X Z p Z 2 F 0 a W 9 u U 3 R l c E 5 h b W U i I F Z h b H V l P S J z T m F 2 a W d h d G l v b i I g L z 4 8 R W 5 0 c n k g V H l w Z T 0 i R m l s b E x h c 3 R V c G R h d G V k I i B W Y W x 1 Z T 0 i Z D I w M j I t M T E t M T Z U M j A 6 N T Q 6 M T Y u N D c w M D Q 1 M V o i I C 8 + P E V u d H J 5 I F R 5 c G U 9 I k Z p b G x D b 2 x 1 b W 5 U e X B l c y I g V m F s d W U 9 I n N D U V l H Q m d Z R 0 J n W U R B d 0 1 E Q l F Z Q U F B Q U F B Q U F B Q U F B Q U F B Q U F B Q T 0 9 I i A v P j x F b n R y e S B U e X B l P S J G a W x s Q 2 9 s d W 1 u T m F t Z X M i I F Z h b H V l P S J z W y Z x d W 9 0 O 1 B y b 2 R 1 Y 3 R p b 2 5 E Y X R l J n F 1 b 3 Q 7 L C Z x d W 9 0 O 1 B y b 2 R 1 Y 3 R p b 2 5 M a W 5 l T m 8 m c X V v d D s s J n F 1 b 3 Q 7 U 2 h p Z n R O b y Z x d W 9 0 O y w m c X V v d D t N b 2 x k T m 8 m c X V v d D s s J n F 1 b 3 Q 7 Q 2 9 s b 3 J D b 2 R l J n F 1 b 3 Q 7 L C Z x d W 9 0 O 1 N p b G 9 O b y Z x d W 9 0 O y w m c X V v d D t M a W 5 l U 3 R h d H V z J n F 1 b 3 Q 7 L C Z x d W 9 0 O 0 1 h Y 2 h p b m V N b 2 R l b C Z x d W 9 0 O y w m c X V v d D t T a G l m d E N v d W 5 0 Z X I m c X V v d D s s J n F 1 b 3 Q 7 Q 2 9 1 b n R l c l N 0 Y X J 0 J n F 1 b 3 Q 7 L C Z x d W 9 0 O 0 N v d W 5 0 Z X J T d G 9 w J n F 1 b 3 Q 7 L C Z x d W 9 0 O 0 N v d W 5 0 Z X J M Y X N 0 J n F 1 b 3 Q 7 L C Z x d W 9 0 O 0 N 5 Y 2 x l V G l t Z U x h c 3 Q m c X V v d D s s J n F 1 b 3 Q 7 U 3 R h d H V z U m V t Y X J r c y Z x d W 9 0 O y w m c X V v d D t N b 2 x k V H l w Z S Z x d W 9 0 O y w m c X V v d D t U b 3 R h b E N h d m l 0 e S Z x d W 9 0 O y w m c X V v d D t D Y X Z p d H l X Z W l n a H Q m c X V v d D s s J n F 1 b 3 Q 7 R 2 V u Z X J h b F R 5 c G U m c X V v d D s s J n F 1 b 3 Q 7 U H J v Z H V j d F R 5 c G U m c X V v d D s s J n F 1 b 3 Q 7 U X R 5 J n F 1 b 3 Q 7 L C Z x d W 9 0 O 1 U t U m F 0 Z S Z x d W 9 0 O y w m c X V v d D t 2 Y W w w J n F 1 b 3 Q 7 L C Z x d W 9 0 O 3 Z h b D E m c X V v d D s s J n F 1 b 3 Q 7 d m F s M i Z x d W 9 0 O y w m c X V v d D t 2 Y W w z J n F 1 b 3 Q 7 L C Z x d W 9 0 O 0 M j J n F 1 b 3 Q 7 L C Z x d W 9 0 O 1 B Q S D E m c X V v d D s s J n F 1 b 3 Q 7 U F B I M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m d D E v Q 2 h h b m d l Z C B U e X B l L n t Q c m 9 k d W N 0 a W 9 u R G F 0 Z S w w f S Z x d W 9 0 O y w m c X V v d D t T Z W N 0 a W 9 u M S 9 T a G l m d D E v Q 2 h h b m d l Z C B U e X B l L n t Q c m 9 k d W N 0 a W 9 u T G l u Z U 5 v L D F 9 J n F 1 b 3 Q 7 L C Z x d W 9 0 O 1 N l Y 3 R p b 2 4 x L 1 N o a W Z 0 M S 9 D a G F u Z 2 V k I F R 5 c G U u e 1 N o a W Z 0 T m 8 s M n 0 m c X V v d D s s J n F 1 b 3 Q 7 U 2 V j d G l v b j E v U 2 h p Z n Q x L 0 N o Y W 5 n Z W Q g V H l w Z S 5 7 T W 9 s Z E 5 v L D N 9 J n F 1 b 3 Q 7 L C Z x d W 9 0 O 1 N l Y 3 R p b 2 4 x L 1 N o a W Z 0 M S 9 D a G F u Z 2 V k I F R 5 c G U u e 0 N v b G 9 y Q 2 9 k Z S w 0 f S Z x d W 9 0 O y w m c X V v d D t T Z W N 0 a W 9 u M S 9 T a G l m d D E v Q 2 h h b m d l Z C B U e X B l L n t T a W x v T m 8 s N X 0 m c X V v d D s s J n F 1 b 3 Q 7 U 2 V j d G l v b j E v U 2 h p Z n Q x L 0 N o Y W 5 n Z W Q g V H l w Z S 5 7 T G l u Z V N 0 Y X R 1 c y w 2 f S Z x d W 9 0 O y w m c X V v d D t T Z W N 0 a W 9 u M S 9 T a G l m d D E v Q 2 h h b m d l Z C B U e X B l L n t N Y W N o a W 5 l T W 9 k Z W w s N 3 0 m c X V v d D s s J n F 1 b 3 Q 7 U 2 V j d G l v b j E v U 2 h p Z n Q x L 0 N o Y W 5 n Z W Q g V H l w Z S 5 7 U 2 h p Z n R D b 3 V u d G V y L D h 9 J n F 1 b 3 Q 7 L C Z x d W 9 0 O 1 N l Y 3 R p b 2 4 x L 1 N o a W Z 0 M S 9 D a G F u Z 2 V k I F R 5 c G U u e 0 N v d W 5 0 Z X J T d G F y d C w 5 f S Z x d W 9 0 O y w m c X V v d D t T Z W N 0 a W 9 u M S 9 T a G l m d D E v Q 2 h h b m d l Z C B U e X B l L n t D b 3 V u d G V y U 3 R v c C w x M H 0 m c X V v d D s s J n F 1 b 3 Q 7 U 2 V j d G l v b j E v U 2 h p Z n Q x L 0 N o Y W 5 n Z W Q g V H l w Z S 5 7 Q 2 9 1 b n R l c k x h c 3 Q s M T F 9 J n F 1 b 3 Q 7 L C Z x d W 9 0 O 1 N l Y 3 R p b 2 4 x L 1 N o a W Z 0 M S 9 D a G F u Z 2 V k I F R 5 c G U u e 0 N 5 Y 2 x l V G l t Z U x h c 3 Q s M T J 9 J n F 1 b 3 Q 7 L C Z x d W 9 0 O 1 N l Y 3 R p b 2 4 x L 1 N o a W Z 0 M S 9 D a G F u Z 2 V k I F R 5 c G U u e 1 N 0 Y X R 1 c 1 J l b W F y a 3 M s M T N 9 J n F 1 b 3 Q 7 L C Z x d W 9 0 O 1 N l Y 3 R p b 2 4 x L 1 N o a W Z 0 M S 9 T b 3 V y Y 2 U u e 0 1 v b G R U e X B l L D E 0 f S Z x d W 9 0 O y w m c X V v d D t T Z W N 0 a W 9 u M S 9 T a G l m d D E v U 2 9 1 c m N l L n t U b 3 R h b E N h d m l 0 e S w x N X 0 m c X V v d D s s J n F 1 b 3 Q 7 U 2 V j d G l v b j E v U 2 h p Z n Q x L 1 N v d X J j Z S 5 7 Q 2 F 2 a X R 5 V 2 V p Z 2 h 0 L D E 2 f S Z x d W 9 0 O y w m c X V v d D t T Z W N 0 a W 9 u M S 9 T a G l m d D E v U 2 9 1 c m N l L n t H Z W 5 l c m F s V H l w Z S w x N 3 0 m c X V v d D s s J n F 1 b 3 Q 7 U 2 V j d G l v b j E v U 2 h p Z n Q x L 1 N v d X J j Z S 5 7 U H J v Z H V j d F R 5 c G U s M T h 9 J n F 1 b 3 Q 7 L C Z x d W 9 0 O 1 N l Y 3 R p b 2 4 x L 1 N o a W Z 0 M S 9 T b 3 V y Y 2 U u e 1 F 0 e S w x O X 0 m c X V v d D s s J n F 1 b 3 Q 7 U 2 V j d G l v b j E v U 2 h p Z n Q x L 1 N v d X J j Z S 5 7 V S 1 S Y X R l L D I w f S Z x d W 9 0 O y w m c X V v d D t T Z W N 0 a W 9 u M S 9 T a G l m d D E v U 2 9 1 c m N l L n t 2 Y W w w L D I x f S Z x d W 9 0 O y w m c X V v d D t T Z W N 0 a W 9 u M S 9 T a G l m d D E v U 2 9 1 c m N l L n t 2 Y W w x L D I y f S Z x d W 9 0 O y w m c X V v d D t T Z W N 0 a W 9 u M S 9 T a G l m d D E v U 2 9 1 c m N l L n t 2 Y W w y L D I z f S Z x d W 9 0 O y w m c X V v d D t T Z W N 0 a W 9 u M S 9 T a G l m d D E v U 2 9 1 c m N l L n t 2 Y W w z L D I 0 f S Z x d W 9 0 O y w m c X V v d D t T Z W N 0 a W 9 u M S 9 T a G l m d D E v U 2 9 1 c m N l L n t D I y w y N X 0 m c X V v d D s s J n F 1 b 3 Q 7 U 2 V j d G l v b j E v U 2 h p Z n Q x L 1 N v d X J j Z S 5 7 U F B I M S w y N n 0 m c X V v d D s s J n F 1 b 3 Q 7 U 2 V j d G l v b j E v U 2 h p Z n Q x L 1 N v d X J j Z S 5 7 U F B I M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N o a W Z 0 M S 9 D a G F u Z 2 V k I F R 5 c G U u e 1 B y b 2 R 1 Y 3 R p b 2 5 E Y X R l L D B 9 J n F 1 b 3 Q 7 L C Z x d W 9 0 O 1 N l Y 3 R p b 2 4 x L 1 N o a W Z 0 M S 9 D a G F u Z 2 V k I F R 5 c G U u e 1 B y b 2 R 1 Y 3 R p b 2 5 M a W 5 l T m 8 s M X 0 m c X V v d D s s J n F 1 b 3 Q 7 U 2 V j d G l v b j E v U 2 h p Z n Q x L 0 N o Y W 5 n Z W Q g V H l w Z S 5 7 U 2 h p Z n R O b y w y f S Z x d W 9 0 O y w m c X V v d D t T Z W N 0 a W 9 u M S 9 T a G l m d D E v Q 2 h h b m d l Z C B U e X B l L n t N b 2 x k T m 8 s M 3 0 m c X V v d D s s J n F 1 b 3 Q 7 U 2 V j d G l v b j E v U 2 h p Z n Q x L 0 N o Y W 5 n Z W Q g V H l w Z S 5 7 Q 2 9 s b 3 J D b 2 R l L D R 9 J n F 1 b 3 Q 7 L C Z x d W 9 0 O 1 N l Y 3 R p b 2 4 x L 1 N o a W Z 0 M S 9 D a G F u Z 2 V k I F R 5 c G U u e 1 N p b G 9 O b y w 1 f S Z x d W 9 0 O y w m c X V v d D t T Z W N 0 a W 9 u M S 9 T a G l m d D E v Q 2 h h b m d l Z C B U e X B l L n t M a W 5 l U 3 R h d H V z L D Z 9 J n F 1 b 3 Q 7 L C Z x d W 9 0 O 1 N l Y 3 R p b 2 4 x L 1 N o a W Z 0 M S 9 D a G F u Z 2 V k I F R 5 c G U u e 0 1 h Y 2 h p b m V N b 2 R l b C w 3 f S Z x d W 9 0 O y w m c X V v d D t T Z W N 0 a W 9 u M S 9 T a G l m d D E v Q 2 h h b m d l Z C B U e X B l L n t T a G l m d E N v d W 5 0 Z X I s O H 0 m c X V v d D s s J n F 1 b 3 Q 7 U 2 V j d G l v b j E v U 2 h p Z n Q x L 0 N o Y W 5 n Z W Q g V H l w Z S 5 7 Q 2 9 1 b n R l c l N 0 Y X J 0 L D l 9 J n F 1 b 3 Q 7 L C Z x d W 9 0 O 1 N l Y 3 R p b 2 4 x L 1 N o a W Z 0 M S 9 D a G F u Z 2 V k I F R 5 c G U u e 0 N v d W 5 0 Z X J T d G 9 w L D E w f S Z x d W 9 0 O y w m c X V v d D t T Z W N 0 a W 9 u M S 9 T a G l m d D E v Q 2 h h b m d l Z C B U e X B l L n t D b 3 V u d G V y T G F z d C w x M X 0 m c X V v d D s s J n F 1 b 3 Q 7 U 2 V j d G l v b j E v U 2 h p Z n Q x L 0 N o Y W 5 n Z W Q g V H l w Z S 5 7 Q 3 l j b G V U a W 1 l T G F z d C w x M n 0 m c X V v d D s s J n F 1 b 3 Q 7 U 2 V j d G l v b j E v U 2 h p Z n Q x L 0 N o Y W 5 n Z W Q g V H l w Z S 5 7 U 3 R h d H V z U m V t Y X J r c y w x M 3 0 m c X V v d D s s J n F 1 b 3 Q 7 U 2 V j d G l v b j E v U 2 h p Z n Q x L 1 N v d X J j Z S 5 7 T W 9 s Z F R 5 c G U s M T R 9 J n F 1 b 3 Q 7 L C Z x d W 9 0 O 1 N l Y 3 R p b 2 4 x L 1 N o a W Z 0 M S 9 T b 3 V y Y 2 U u e 1 R v d G F s Q 2 F 2 a X R 5 L D E 1 f S Z x d W 9 0 O y w m c X V v d D t T Z W N 0 a W 9 u M S 9 T a G l m d D E v U 2 9 1 c m N l L n t D Y X Z p d H l X Z W l n a H Q s M T Z 9 J n F 1 b 3 Q 7 L C Z x d W 9 0 O 1 N l Y 3 R p b 2 4 x L 1 N o a W Z 0 M S 9 T b 3 V y Y 2 U u e 0 d l b m V y Y W x U e X B l L D E 3 f S Z x d W 9 0 O y w m c X V v d D t T Z W N 0 a W 9 u M S 9 T a G l m d D E v U 2 9 1 c m N l L n t Q c m 9 k d W N 0 V H l w Z S w x O H 0 m c X V v d D s s J n F 1 b 3 Q 7 U 2 V j d G l v b j E v U 2 h p Z n Q x L 1 N v d X J j Z S 5 7 U X R 5 L D E 5 f S Z x d W 9 0 O y w m c X V v d D t T Z W N 0 a W 9 u M S 9 T a G l m d D E v U 2 9 1 c m N l L n t V L V J h d G U s M j B 9 J n F 1 b 3 Q 7 L C Z x d W 9 0 O 1 N l Y 3 R p b 2 4 x L 1 N o a W Z 0 M S 9 T b 3 V y Y 2 U u e 3 Z h b D A s M j F 9 J n F 1 b 3 Q 7 L C Z x d W 9 0 O 1 N l Y 3 R p b 2 4 x L 1 N o a W Z 0 M S 9 T b 3 V y Y 2 U u e 3 Z h b D E s M j J 9 J n F 1 b 3 Q 7 L C Z x d W 9 0 O 1 N l Y 3 R p b 2 4 x L 1 N o a W Z 0 M S 9 T b 3 V y Y 2 U u e 3 Z h b D I s M j N 9 J n F 1 b 3 Q 7 L C Z x d W 9 0 O 1 N l Y 3 R p b 2 4 x L 1 N o a W Z 0 M S 9 T b 3 V y Y 2 U u e 3 Z h b D M s M j R 9 J n F 1 b 3 Q 7 L C Z x d W 9 0 O 1 N l Y 3 R p b 2 4 x L 1 N o a W Z 0 M S 9 T b 3 V y Y 2 U u e 0 M j L D I 1 f S Z x d W 9 0 O y w m c X V v d D t T Z W N 0 a W 9 u M S 9 T a G l m d D E v U 2 9 1 c m N l L n t Q U E g x L D I 2 f S Z x d W 9 0 O y w m c X V v d D t T Z W N 0 a W 9 u M S 9 T a G l m d D E v U 2 9 1 c m N l L n t Q U E g y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p Z n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j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p Z n Q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p Z n Q y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R d W V y e U l E I i B W Y W x 1 Z T 0 i c z N k N z E 5 N 2 E z L T g 4 N W E t N G Z h M S 0 4 Z D E 3 L T F k M W E 3 O T k 4 N z Q z N y I g L z 4 8 R W 5 0 c n k g V H l w Z T 0 i T m F 2 a W d h d G l v b l N 0 Z X B O Y W 1 l I i B W Y W x 1 Z T 0 i c 0 5 h d m l n Y X R p b 2 4 i I C 8 + P E V u d H J 5 I F R 5 c G U 9 I k Z p b G x M Y X N 0 V X B k Y X R l Z C I g V m F s d W U 9 I m Q y M D I y L T E x L T E 2 V D I w O j U 0 O j E 3 L j A z M T Y 1 O T V a I i A v P j x F b n R y e S B U e X B l P S J G a W x s Q 2 9 s d W 1 u V H l w Z X M i I F Z h b H V l P S J z Q 1 F Z R 0 J n W U d C Z 1 l E Q X d N R E J R W U F B Q U F B Q U F B Q U F B Q U F B Q U F B Q U E 9 P S I g L z 4 8 R W 5 0 c n k g V H l w Z T 0 i R m l s b E N v b H V t b k 5 h b W V z I i B W Y W x 1 Z T 0 i c 1 s m c X V v d D t Q c m 9 k d W N 0 a W 9 u R G F 0 Z S Z x d W 9 0 O y w m c X V v d D t Q c m 9 k d W N 0 a W 9 u T G l u Z U 5 v J n F 1 b 3 Q 7 L C Z x d W 9 0 O 1 N o a W Z 0 T m 8 m c X V v d D s s J n F 1 b 3 Q 7 T W 9 s Z E 5 v J n F 1 b 3 Q 7 L C Z x d W 9 0 O 0 N v b G 9 y Q 2 9 k Z S Z x d W 9 0 O y w m c X V v d D t T a W x v T m 8 m c X V v d D s s J n F 1 b 3 Q 7 T G l u Z V N 0 Y X R 1 c y Z x d W 9 0 O y w m c X V v d D t N Y W N o a W 5 l T W 9 k Z W w m c X V v d D s s J n F 1 b 3 Q 7 U 2 h p Z n R D b 3 V u d G V y J n F 1 b 3 Q 7 L C Z x d W 9 0 O 0 N v d W 5 0 Z X J T d G F y d C Z x d W 9 0 O y w m c X V v d D t D b 3 V u d G V y U 3 R v c C Z x d W 9 0 O y w m c X V v d D t D b 3 V u d G V y T G F z d C Z x d W 9 0 O y w m c X V v d D t D e W N s Z V R p b W V M Y X N 0 J n F 1 b 3 Q 7 L C Z x d W 9 0 O 1 N 0 Y X R 1 c 1 J l b W F y a 3 M m c X V v d D s s J n F 1 b 3 Q 7 T W 9 s Z F R 5 c G U m c X V v d D s s J n F 1 b 3 Q 7 V G 9 0 Y W x D Y X Z p d H k m c X V v d D s s J n F 1 b 3 Q 7 Q 2 F 2 a X R 5 V 2 V p Z 2 h 0 J n F 1 b 3 Q 7 L C Z x d W 9 0 O 0 d l b m V y Y W x U e X B l J n F 1 b 3 Q 7 L C Z x d W 9 0 O 1 B y b 2 R 1 Y 3 R U e X B l J n F 1 b 3 Q 7 L C Z x d W 9 0 O 1 F 0 e S Z x d W 9 0 O y w m c X V v d D t V L V J h d G U m c X V v d D s s J n F 1 b 3 Q 7 d m F s M C Z x d W 9 0 O y w m c X V v d D t 2 Y W w x J n F 1 b 3 Q 7 L C Z x d W 9 0 O 3 Z h b D I m c X V v d D s s J n F 1 b 3 Q 7 d m F s M y Z x d W 9 0 O y w m c X V v d D t D I y Z x d W 9 0 O y w m c X V v d D t Q U E g x J n F 1 b 3 Q 7 L C Z x d W 9 0 O 1 B Q S D I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p Z n Q y L 0 N o Y W 5 n Z W Q g V H l w Z S 5 7 U H J v Z H V j d G l v b k R h d G U s M H 0 m c X V v d D s s J n F 1 b 3 Q 7 U 2 V j d G l v b j E v U 2 h p Z n Q y L 0 N o Y W 5 n Z W Q g V H l w Z S 5 7 U H J v Z H V j d G l v b k x p b m V O b y w x f S Z x d W 9 0 O y w m c X V v d D t T Z W N 0 a W 9 u M S 9 T a G l m d D I v Q 2 h h b m d l Z C B U e X B l L n t T a G l m d E 5 v L D J 9 J n F 1 b 3 Q 7 L C Z x d W 9 0 O 1 N l Y 3 R p b 2 4 x L 1 N o a W Z 0 M i 9 D a G F u Z 2 V k I F R 5 c G U u e 0 1 v b G R O b y w z f S Z x d W 9 0 O y w m c X V v d D t T Z W N 0 a W 9 u M S 9 T a G l m d D I v Q 2 h h b m d l Z C B U e X B l L n t D b 2 x v c k N v Z G U s N H 0 m c X V v d D s s J n F 1 b 3 Q 7 U 2 V j d G l v b j E v U 2 h p Z n Q y L 0 N o Y W 5 n Z W Q g V H l w Z S 5 7 U 2 l s b 0 5 v L D V 9 J n F 1 b 3 Q 7 L C Z x d W 9 0 O 1 N l Y 3 R p b 2 4 x L 1 N o a W Z 0 M i 9 D a G F u Z 2 V k I F R 5 c G U u e 0 x p b m V T d G F 0 d X M s N n 0 m c X V v d D s s J n F 1 b 3 Q 7 U 2 V j d G l v b j E v U 2 h p Z n Q y L 0 N o Y W 5 n Z W Q g V H l w Z S 5 7 T W F j a G l u Z U 1 v Z G V s L D d 9 J n F 1 b 3 Q 7 L C Z x d W 9 0 O 1 N l Y 3 R p b 2 4 x L 1 N o a W Z 0 M i 9 D a G F u Z 2 V k I F R 5 c G U u e 1 N o a W Z 0 Q 2 9 1 b n R l c i w 4 f S Z x d W 9 0 O y w m c X V v d D t T Z W N 0 a W 9 u M S 9 T a G l m d D I v Q 2 h h b m d l Z C B U e X B l L n t D b 3 V u d G V y U 3 R h c n Q s O X 0 m c X V v d D s s J n F 1 b 3 Q 7 U 2 V j d G l v b j E v U 2 h p Z n Q y L 0 N o Y W 5 n Z W Q g V H l w Z S 5 7 Q 2 9 1 b n R l c l N 0 b 3 A s M T B 9 J n F 1 b 3 Q 7 L C Z x d W 9 0 O 1 N l Y 3 R p b 2 4 x L 1 N o a W Z 0 M i 9 D a G F u Z 2 V k I F R 5 c G U u e 0 N v d W 5 0 Z X J M Y X N 0 L D E x f S Z x d W 9 0 O y w m c X V v d D t T Z W N 0 a W 9 u M S 9 T a G l m d D I v Q 2 h h b m d l Z C B U e X B l L n t D e W N s Z V R p b W V M Y X N 0 L D E y f S Z x d W 9 0 O y w m c X V v d D t T Z W N 0 a W 9 u M S 9 T a G l m d D I v Q 2 h h b m d l Z C B U e X B l L n t T d G F 0 d X N S Z W 1 h c m t z L D E z f S Z x d W 9 0 O y w m c X V v d D t T Z W N 0 a W 9 u M S 9 T a G l m d D I v U 2 9 1 c m N l L n t N b 2 x k V H l w Z S w x N H 0 m c X V v d D s s J n F 1 b 3 Q 7 U 2 V j d G l v b j E v U 2 h p Z n Q y L 1 N v d X J j Z S 5 7 V G 9 0 Y W x D Y X Z p d H k s M T V 9 J n F 1 b 3 Q 7 L C Z x d W 9 0 O 1 N l Y 3 R p b 2 4 x L 1 N o a W Z 0 M i 9 T b 3 V y Y 2 U u e 0 N h d m l 0 e V d l a W d o d C w x N n 0 m c X V v d D s s J n F 1 b 3 Q 7 U 2 V j d G l v b j E v U 2 h p Z n Q y L 1 N v d X J j Z S 5 7 R 2 V u Z X J h b F R 5 c G U s M T d 9 J n F 1 b 3 Q 7 L C Z x d W 9 0 O 1 N l Y 3 R p b 2 4 x L 1 N o a W Z 0 M i 9 T b 3 V y Y 2 U u e 1 B y b 2 R 1 Y 3 R U e X B l L D E 4 f S Z x d W 9 0 O y w m c X V v d D t T Z W N 0 a W 9 u M S 9 T a G l m d D I v U 2 9 1 c m N l L n t R d H k s M T l 9 J n F 1 b 3 Q 7 L C Z x d W 9 0 O 1 N l Y 3 R p b 2 4 x L 1 N o a W Z 0 M i 9 T b 3 V y Y 2 U u e 1 U t U m F 0 Z S w y M H 0 m c X V v d D s s J n F 1 b 3 Q 7 U 2 V j d G l v b j E v U 2 h p Z n Q y L 1 N v d X J j Z S 5 7 d m F s M C w y M X 0 m c X V v d D s s J n F 1 b 3 Q 7 U 2 V j d G l v b j E v U 2 h p Z n Q y L 1 N v d X J j Z S 5 7 d m F s M S w y M n 0 m c X V v d D s s J n F 1 b 3 Q 7 U 2 V j d G l v b j E v U 2 h p Z n Q y L 1 N v d X J j Z S 5 7 d m F s M i w y M 3 0 m c X V v d D s s J n F 1 b 3 Q 7 U 2 V j d G l v b j E v U 2 h p Z n Q y L 1 N v d X J j Z S 5 7 d m F s M y w y N H 0 m c X V v d D s s J n F 1 b 3 Q 7 U 2 V j d G l v b j E v U 2 h p Z n Q y L 1 N v d X J j Z S 5 7 Q y M s M j V 9 J n F 1 b 3 Q 7 L C Z x d W 9 0 O 1 N l Y 3 R p b 2 4 x L 1 N o a W Z 0 M i 9 T b 3 V y Y 2 U u e 1 B Q S D E s M j Z 9 J n F 1 b 3 Q 7 L C Z x d W 9 0 O 1 N l Y 3 R p b 2 4 x L 1 N o a W Z 0 M i 9 T b 3 V y Y 2 U u e 1 B Q S D I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T a G l m d D I v Q 2 h h b m d l Z C B U e X B l L n t Q c m 9 k d W N 0 a W 9 u R G F 0 Z S w w f S Z x d W 9 0 O y w m c X V v d D t T Z W N 0 a W 9 u M S 9 T a G l m d D I v Q 2 h h b m d l Z C B U e X B l L n t Q c m 9 k d W N 0 a W 9 u T G l u Z U 5 v L D F 9 J n F 1 b 3 Q 7 L C Z x d W 9 0 O 1 N l Y 3 R p b 2 4 x L 1 N o a W Z 0 M i 9 D a G F u Z 2 V k I F R 5 c G U u e 1 N o a W Z 0 T m 8 s M n 0 m c X V v d D s s J n F 1 b 3 Q 7 U 2 V j d G l v b j E v U 2 h p Z n Q y L 0 N o Y W 5 n Z W Q g V H l w Z S 5 7 T W 9 s Z E 5 v L D N 9 J n F 1 b 3 Q 7 L C Z x d W 9 0 O 1 N l Y 3 R p b 2 4 x L 1 N o a W Z 0 M i 9 D a G F u Z 2 V k I F R 5 c G U u e 0 N v b G 9 y Q 2 9 k Z S w 0 f S Z x d W 9 0 O y w m c X V v d D t T Z W N 0 a W 9 u M S 9 T a G l m d D I v Q 2 h h b m d l Z C B U e X B l L n t T a W x v T m 8 s N X 0 m c X V v d D s s J n F 1 b 3 Q 7 U 2 V j d G l v b j E v U 2 h p Z n Q y L 0 N o Y W 5 n Z W Q g V H l w Z S 5 7 T G l u Z V N 0 Y X R 1 c y w 2 f S Z x d W 9 0 O y w m c X V v d D t T Z W N 0 a W 9 u M S 9 T a G l m d D I v Q 2 h h b m d l Z C B U e X B l L n t N Y W N o a W 5 l T W 9 k Z W w s N 3 0 m c X V v d D s s J n F 1 b 3 Q 7 U 2 V j d G l v b j E v U 2 h p Z n Q y L 0 N o Y W 5 n Z W Q g V H l w Z S 5 7 U 2 h p Z n R D b 3 V u d G V y L D h 9 J n F 1 b 3 Q 7 L C Z x d W 9 0 O 1 N l Y 3 R p b 2 4 x L 1 N o a W Z 0 M i 9 D a G F u Z 2 V k I F R 5 c G U u e 0 N v d W 5 0 Z X J T d G F y d C w 5 f S Z x d W 9 0 O y w m c X V v d D t T Z W N 0 a W 9 u M S 9 T a G l m d D I v Q 2 h h b m d l Z C B U e X B l L n t D b 3 V u d G V y U 3 R v c C w x M H 0 m c X V v d D s s J n F 1 b 3 Q 7 U 2 V j d G l v b j E v U 2 h p Z n Q y L 0 N o Y W 5 n Z W Q g V H l w Z S 5 7 Q 2 9 1 b n R l c k x h c 3 Q s M T F 9 J n F 1 b 3 Q 7 L C Z x d W 9 0 O 1 N l Y 3 R p b 2 4 x L 1 N o a W Z 0 M i 9 D a G F u Z 2 V k I F R 5 c G U u e 0 N 5 Y 2 x l V G l t Z U x h c 3 Q s M T J 9 J n F 1 b 3 Q 7 L C Z x d W 9 0 O 1 N l Y 3 R p b 2 4 x L 1 N o a W Z 0 M i 9 D a G F u Z 2 V k I F R 5 c G U u e 1 N 0 Y X R 1 c 1 J l b W F y a 3 M s M T N 9 J n F 1 b 3 Q 7 L C Z x d W 9 0 O 1 N l Y 3 R p b 2 4 x L 1 N o a W Z 0 M i 9 T b 3 V y Y 2 U u e 0 1 v b G R U e X B l L D E 0 f S Z x d W 9 0 O y w m c X V v d D t T Z W N 0 a W 9 u M S 9 T a G l m d D I v U 2 9 1 c m N l L n t U b 3 R h b E N h d m l 0 e S w x N X 0 m c X V v d D s s J n F 1 b 3 Q 7 U 2 V j d G l v b j E v U 2 h p Z n Q y L 1 N v d X J j Z S 5 7 Q 2 F 2 a X R 5 V 2 V p Z 2 h 0 L D E 2 f S Z x d W 9 0 O y w m c X V v d D t T Z W N 0 a W 9 u M S 9 T a G l m d D I v U 2 9 1 c m N l L n t H Z W 5 l c m F s V H l w Z S w x N 3 0 m c X V v d D s s J n F 1 b 3 Q 7 U 2 V j d G l v b j E v U 2 h p Z n Q y L 1 N v d X J j Z S 5 7 U H J v Z H V j d F R 5 c G U s M T h 9 J n F 1 b 3 Q 7 L C Z x d W 9 0 O 1 N l Y 3 R p b 2 4 x L 1 N o a W Z 0 M i 9 T b 3 V y Y 2 U u e 1 F 0 e S w x O X 0 m c X V v d D s s J n F 1 b 3 Q 7 U 2 V j d G l v b j E v U 2 h p Z n Q y L 1 N v d X J j Z S 5 7 V S 1 S Y X R l L D I w f S Z x d W 9 0 O y w m c X V v d D t T Z W N 0 a W 9 u M S 9 T a G l m d D I v U 2 9 1 c m N l L n t 2 Y W w w L D I x f S Z x d W 9 0 O y w m c X V v d D t T Z W N 0 a W 9 u M S 9 T a G l m d D I v U 2 9 1 c m N l L n t 2 Y W w x L D I y f S Z x d W 9 0 O y w m c X V v d D t T Z W N 0 a W 9 u M S 9 T a G l m d D I v U 2 9 1 c m N l L n t 2 Y W w y L D I z f S Z x d W 9 0 O y w m c X V v d D t T Z W N 0 a W 9 u M S 9 T a G l m d D I v U 2 9 1 c m N l L n t 2 Y W w z L D I 0 f S Z x d W 9 0 O y w m c X V v d D t T Z W N 0 a W 9 u M S 9 T a G l m d D I v U 2 9 1 c m N l L n t D I y w y N X 0 m c X V v d D s s J n F 1 b 3 Q 7 U 2 V j d G l v b j E v U 2 h p Z n Q y L 1 N v d X J j Z S 5 7 U F B I M S w y N n 0 m c X V v d D s s J n F 1 b 3 Q 7 U 2 V j d G l v b j E v U 2 h p Z n Q y L 1 N v d X J j Z S 5 7 U F B I M i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a W Z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I v R m l s d G V y Z W Q l M j B T a G l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l m d D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l m d D M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l F 1 Z X J 5 S U Q i I F Z h b H V l P S J z N G N i O T h j Y 2 E t Y j g y M y 0 0 O G U 4 L T h k M G Q t O W Q z Y z k y O D c x Y T Z m I i A v P j x F b n R y e S B U e X B l P S J O Y X Z p Z 2 F 0 a W 9 u U 3 R l c E 5 h b W U i I F Z h b H V l P S J z T m F 2 a W d h d G l v b i I g L z 4 8 R W 5 0 c n k g V H l w Z T 0 i R m l s b E x h c 3 R V c G R h d G V k I i B W Y W x 1 Z T 0 i Z D I w M j I t M T E t M T Z U M j A 6 N T Q 6 M T Y u M j Y 3 M j M 5 O V o i I C 8 + P E V u d H J 5 I F R 5 c G U 9 I k Z p b G x D b 2 x 1 b W 5 U e X B l c y I g V m F s d W U 9 I n N D U V l H Q m d Z R 0 J n W U R B d 0 1 E Q l F Z Q U F B Q U F B Q U F B Q U F B Q U F B Q U F B Q T 0 9 I i A v P j x F b n R y e S B U e X B l P S J G a W x s Q 2 9 s d W 1 u T m F t Z X M i I F Z h b H V l P S J z W y Z x d W 9 0 O 1 B y b 2 R 1 Y 3 R p b 2 5 E Y X R l J n F 1 b 3 Q 7 L C Z x d W 9 0 O 1 B y b 2 R 1 Y 3 R p b 2 5 M a W 5 l T m 8 m c X V v d D s s J n F 1 b 3 Q 7 U 2 h p Z n R O b y Z x d W 9 0 O y w m c X V v d D t N b 2 x k T m 8 m c X V v d D s s J n F 1 b 3 Q 7 Q 2 9 s b 3 J D b 2 R l J n F 1 b 3 Q 7 L C Z x d W 9 0 O 1 N p b G 9 O b y Z x d W 9 0 O y w m c X V v d D t M a W 5 l U 3 R h d H V z J n F 1 b 3 Q 7 L C Z x d W 9 0 O 0 1 h Y 2 h p b m V N b 2 R l b C Z x d W 9 0 O y w m c X V v d D t T a G l m d E N v d W 5 0 Z X I m c X V v d D s s J n F 1 b 3 Q 7 Q 2 9 1 b n R l c l N 0 Y X J 0 J n F 1 b 3 Q 7 L C Z x d W 9 0 O 0 N v d W 5 0 Z X J T d G 9 w J n F 1 b 3 Q 7 L C Z x d W 9 0 O 0 N v d W 5 0 Z X J M Y X N 0 J n F 1 b 3 Q 7 L C Z x d W 9 0 O 0 N 5 Y 2 x l V G l t Z U x h c 3 Q m c X V v d D s s J n F 1 b 3 Q 7 U 3 R h d H V z U m V t Y X J r c y Z x d W 9 0 O y w m c X V v d D t N b 2 x k V H l w Z S Z x d W 9 0 O y w m c X V v d D t U b 3 R h b E N h d m l 0 e S Z x d W 9 0 O y w m c X V v d D t D Y X Z p d H l X Z W l n a H Q m c X V v d D s s J n F 1 b 3 Q 7 R 2 V u Z X J h b F R 5 c G U m c X V v d D s s J n F 1 b 3 Q 7 U H J v Z H V j d F R 5 c G U m c X V v d D s s J n F 1 b 3 Q 7 U X R 5 J n F 1 b 3 Q 7 L C Z x d W 9 0 O 1 U t U m F 0 Z S Z x d W 9 0 O y w m c X V v d D t 2 Y W w w J n F 1 b 3 Q 7 L C Z x d W 9 0 O 3 Z h b D E m c X V v d D s s J n F 1 b 3 Q 7 d m F s M i Z x d W 9 0 O y w m c X V v d D t 2 Y W w z J n F 1 b 3 Q 7 L C Z x d W 9 0 O 0 M j J n F 1 b 3 Q 7 L C Z x d W 9 0 O 1 B Q S D E m c X V v d D s s J n F 1 b 3 Q 7 U F B I M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m d D M v Q 2 h h b m d l Z C B U e X B l L n t Q c m 9 k d W N 0 a W 9 u R G F 0 Z S w w f S Z x d W 9 0 O y w m c X V v d D t T Z W N 0 a W 9 u M S 9 T a G l m d D M v Q 2 h h b m d l Z C B U e X B l L n t Q c m 9 k d W N 0 a W 9 u T G l u Z U 5 v L D F 9 J n F 1 b 3 Q 7 L C Z x d W 9 0 O 1 N l Y 3 R p b 2 4 x L 1 N o a W Z 0 M y 9 D a G F u Z 2 V k I F R 5 c G U u e 1 N o a W Z 0 T m 8 s M n 0 m c X V v d D s s J n F 1 b 3 Q 7 U 2 V j d G l v b j E v U 2 h p Z n Q z L 0 N o Y W 5 n Z W Q g V H l w Z S 5 7 T W 9 s Z E 5 v L D N 9 J n F 1 b 3 Q 7 L C Z x d W 9 0 O 1 N l Y 3 R p b 2 4 x L 1 N o a W Z 0 M y 9 D a G F u Z 2 V k I F R 5 c G U u e 0 N v b G 9 y Q 2 9 k Z S w 0 f S Z x d W 9 0 O y w m c X V v d D t T Z W N 0 a W 9 u M S 9 T a G l m d D M v Q 2 h h b m d l Z C B U e X B l L n t T a W x v T m 8 s N X 0 m c X V v d D s s J n F 1 b 3 Q 7 U 2 V j d G l v b j E v U 2 h p Z n Q z L 0 N o Y W 5 n Z W Q g V H l w Z S 5 7 T G l u Z V N 0 Y X R 1 c y w 2 f S Z x d W 9 0 O y w m c X V v d D t T Z W N 0 a W 9 u M S 9 T a G l m d D M v Q 2 h h b m d l Z C B U e X B l L n t N Y W N o a W 5 l T W 9 k Z W w s N 3 0 m c X V v d D s s J n F 1 b 3 Q 7 U 2 V j d G l v b j E v U 2 h p Z n Q z L 0 N o Y W 5 n Z W Q g V H l w Z S 5 7 U 2 h p Z n R D b 3 V u d G V y L D h 9 J n F 1 b 3 Q 7 L C Z x d W 9 0 O 1 N l Y 3 R p b 2 4 x L 1 N o a W Z 0 M y 9 D a G F u Z 2 V k I F R 5 c G U u e 0 N v d W 5 0 Z X J T d G F y d C w 5 f S Z x d W 9 0 O y w m c X V v d D t T Z W N 0 a W 9 u M S 9 T a G l m d D M v Q 2 h h b m d l Z C B U e X B l L n t D b 3 V u d G V y U 3 R v c C w x M H 0 m c X V v d D s s J n F 1 b 3 Q 7 U 2 V j d G l v b j E v U 2 h p Z n Q z L 0 N o Y W 5 n Z W Q g V H l w Z S 5 7 Q 2 9 1 b n R l c k x h c 3 Q s M T F 9 J n F 1 b 3 Q 7 L C Z x d W 9 0 O 1 N l Y 3 R p b 2 4 x L 1 N o a W Z 0 M y 9 D a G F u Z 2 V k I F R 5 c G U u e 0 N 5 Y 2 x l V G l t Z U x h c 3 Q s M T J 9 J n F 1 b 3 Q 7 L C Z x d W 9 0 O 1 N l Y 3 R p b 2 4 x L 1 N o a W Z 0 M y 9 D a G F u Z 2 V k I F R 5 c G U u e 1 N 0 Y X R 1 c 1 J l b W F y a 3 M s M T N 9 J n F 1 b 3 Q 7 L C Z x d W 9 0 O 1 N l Y 3 R p b 2 4 x L 1 N o a W Z 0 M y 9 T b 3 V y Y 2 U u e 0 1 v b G R U e X B l L D E 0 f S Z x d W 9 0 O y w m c X V v d D t T Z W N 0 a W 9 u M S 9 T a G l m d D M v U 2 9 1 c m N l L n t U b 3 R h b E N h d m l 0 e S w x N X 0 m c X V v d D s s J n F 1 b 3 Q 7 U 2 V j d G l v b j E v U 2 h p Z n Q z L 1 N v d X J j Z S 5 7 Q 2 F 2 a X R 5 V 2 V p Z 2 h 0 L D E 2 f S Z x d W 9 0 O y w m c X V v d D t T Z W N 0 a W 9 u M S 9 T a G l m d D M v U 2 9 1 c m N l L n t H Z W 5 l c m F s V H l w Z S w x N 3 0 m c X V v d D s s J n F 1 b 3 Q 7 U 2 V j d G l v b j E v U 2 h p Z n Q z L 1 N v d X J j Z S 5 7 U H J v Z H V j d F R 5 c G U s M T h 9 J n F 1 b 3 Q 7 L C Z x d W 9 0 O 1 N l Y 3 R p b 2 4 x L 1 N o a W Z 0 M y 9 T b 3 V y Y 2 U u e 1 F 0 e S w x O X 0 m c X V v d D s s J n F 1 b 3 Q 7 U 2 V j d G l v b j E v U 2 h p Z n Q z L 1 N v d X J j Z S 5 7 V S 1 S Y X R l L D I w f S Z x d W 9 0 O y w m c X V v d D t T Z W N 0 a W 9 u M S 9 T a G l m d D M v U 2 9 1 c m N l L n t 2 Y W w w L D I x f S Z x d W 9 0 O y w m c X V v d D t T Z W N 0 a W 9 u M S 9 T a G l m d D M v U 2 9 1 c m N l L n t 2 Y W w x L D I y f S Z x d W 9 0 O y w m c X V v d D t T Z W N 0 a W 9 u M S 9 T a G l m d D M v U 2 9 1 c m N l L n t 2 Y W w y L D I z f S Z x d W 9 0 O y w m c X V v d D t T Z W N 0 a W 9 u M S 9 T a G l m d D M v U 2 9 1 c m N l L n t 2 Y W w z L D I 0 f S Z x d W 9 0 O y w m c X V v d D t T Z W N 0 a W 9 u M S 9 T a G l m d D M v U 2 9 1 c m N l L n t D I y w y N X 0 m c X V v d D s s J n F 1 b 3 Q 7 U 2 V j d G l v b j E v U 2 h p Z n Q z L 1 N v d X J j Z S 5 7 U F B I M S w y N n 0 m c X V v d D s s J n F 1 b 3 Q 7 U 2 V j d G l v b j E v U 2 h p Z n Q z L 1 N v d X J j Z S 5 7 U F B I M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N o a W Z 0 M y 9 D a G F u Z 2 V k I F R 5 c G U u e 1 B y b 2 R 1 Y 3 R p b 2 5 E Y X R l L D B 9 J n F 1 b 3 Q 7 L C Z x d W 9 0 O 1 N l Y 3 R p b 2 4 x L 1 N o a W Z 0 M y 9 D a G F u Z 2 V k I F R 5 c G U u e 1 B y b 2 R 1 Y 3 R p b 2 5 M a W 5 l T m 8 s M X 0 m c X V v d D s s J n F 1 b 3 Q 7 U 2 V j d G l v b j E v U 2 h p Z n Q z L 0 N o Y W 5 n Z W Q g V H l w Z S 5 7 U 2 h p Z n R O b y w y f S Z x d W 9 0 O y w m c X V v d D t T Z W N 0 a W 9 u M S 9 T a G l m d D M v Q 2 h h b m d l Z C B U e X B l L n t N b 2 x k T m 8 s M 3 0 m c X V v d D s s J n F 1 b 3 Q 7 U 2 V j d G l v b j E v U 2 h p Z n Q z L 0 N o Y W 5 n Z W Q g V H l w Z S 5 7 Q 2 9 s b 3 J D b 2 R l L D R 9 J n F 1 b 3 Q 7 L C Z x d W 9 0 O 1 N l Y 3 R p b 2 4 x L 1 N o a W Z 0 M y 9 D a G F u Z 2 V k I F R 5 c G U u e 1 N p b G 9 O b y w 1 f S Z x d W 9 0 O y w m c X V v d D t T Z W N 0 a W 9 u M S 9 T a G l m d D M v Q 2 h h b m d l Z C B U e X B l L n t M a W 5 l U 3 R h d H V z L D Z 9 J n F 1 b 3 Q 7 L C Z x d W 9 0 O 1 N l Y 3 R p b 2 4 x L 1 N o a W Z 0 M y 9 D a G F u Z 2 V k I F R 5 c G U u e 0 1 h Y 2 h p b m V N b 2 R l b C w 3 f S Z x d W 9 0 O y w m c X V v d D t T Z W N 0 a W 9 u M S 9 T a G l m d D M v Q 2 h h b m d l Z C B U e X B l L n t T a G l m d E N v d W 5 0 Z X I s O H 0 m c X V v d D s s J n F 1 b 3 Q 7 U 2 V j d G l v b j E v U 2 h p Z n Q z L 0 N o Y W 5 n Z W Q g V H l w Z S 5 7 Q 2 9 1 b n R l c l N 0 Y X J 0 L D l 9 J n F 1 b 3 Q 7 L C Z x d W 9 0 O 1 N l Y 3 R p b 2 4 x L 1 N o a W Z 0 M y 9 D a G F u Z 2 V k I F R 5 c G U u e 0 N v d W 5 0 Z X J T d G 9 w L D E w f S Z x d W 9 0 O y w m c X V v d D t T Z W N 0 a W 9 u M S 9 T a G l m d D M v Q 2 h h b m d l Z C B U e X B l L n t D b 3 V u d G V y T G F z d C w x M X 0 m c X V v d D s s J n F 1 b 3 Q 7 U 2 V j d G l v b j E v U 2 h p Z n Q z L 0 N o Y W 5 n Z W Q g V H l w Z S 5 7 Q 3 l j b G V U a W 1 l T G F z d C w x M n 0 m c X V v d D s s J n F 1 b 3 Q 7 U 2 V j d G l v b j E v U 2 h p Z n Q z L 0 N o Y W 5 n Z W Q g V H l w Z S 5 7 U 3 R h d H V z U m V t Y X J r c y w x M 3 0 m c X V v d D s s J n F 1 b 3 Q 7 U 2 V j d G l v b j E v U 2 h p Z n Q z L 1 N v d X J j Z S 5 7 T W 9 s Z F R 5 c G U s M T R 9 J n F 1 b 3 Q 7 L C Z x d W 9 0 O 1 N l Y 3 R p b 2 4 x L 1 N o a W Z 0 M y 9 T b 3 V y Y 2 U u e 1 R v d G F s Q 2 F 2 a X R 5 L D E 1 f S Z x d W 9 0 O y w m c X V v d D t T Z W N 0 a W 9 u M S 9 T a G l m d D M v U 2 9 1 c m N l L n t D Y X Z p d H l X Z W l n a H Q s M T Z 9 J n F 1 b 3 Q 7 L C Z x d W 9 0 O 1 N l Y 3 R p b 2 4 x L 1 N o a W Z 0 M y 9 T b 3 V y Y 2 U u e 0 d l b m V y Y W x U e X B l L D E 3 f S Z x d W 9 0 O y w m c X V v d D t T Z W N 0 a W 9 u M S 9 T a G l m d D M v U 2 9 1 c m N l L n t Q c m 9 k d W N 0 V H l w Z S w x O H 0 m c X V v d D s s J n F 1 b 3 Q 7 U 2 V j d G l v b j E v U 2 h p Z n Q z L 1 N v d X J j Z S 5 7 U X R 5 L D E 5 f S Z x d W 9 0 O y w m c X V v d D t T Z W N 0 a W 9 u M S 9 T a G l m d D M v U 2 9 1 c m N l L n t V L V J h d G U s M j B 9 J n F 1 b 3 Q 7 L C Z x d W 9 0 O 1 N l Y 3 R p b 2 4 x L 1 N o a W Z 0 M y 9 T b 3 V y Y 2 U u e 3 Z h b D A s M j F 9 J n F 1 b 3 Q 7 L C Z x d W 9 0 O 1 N l Y 3 R p b 2 4 x L 1 N o a W Z 0 M y 9 T b 3 V y Y 2 U u e 3 Z h b D E s M j J 9 J n F 1 b 3 Q 7 L C Z x d W 9 0 O 1 N l Y 3 R p b 2 4 x L 1 N o a W Z 0 M y 9 T b 3 V y Y 2 U u e 3 Z h b D I s M j N 9 J n F 1 b 3 Q 7 L C Z x d W 9 0 O 1 N l Y 3 R p b 2 4 x L 1 N o a W Z 0 M y 9 T b 3 V y Y 2 U u e 3 Z h b D M s M j R 9 J n F 1 b 3 Q 7 L C Z x d W 9 0 O 1 N l Y 3 R p b 2 4 x L 1 N o a W Z 0 M y 9 T b 3 V y Y 2 U u e 0 M j L D I 1 f S Z x d W 9 0 O y w m c X V v d D t T Z W N 0 a W 9 u M S 9 T a G l m d D M v U 2 9 1 c m N l L n t Q U E g x L D I 2 f S Z x d W 9 0 O y w m c X V v d D t T Z W N 0 a W 9 u M S 9 T a G l m d D M v U 2 9 1 c m N l L n t Q U E g y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p Z n Q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y 9 G a W x 0 Z X J l Z C U y M F N o a W Z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Z X N l b n Q i I C 8 + P E V u d H J 5 I F R 5 c G U 9 I k Z p b G x l Z E N v b X B s Z X R l U m V z d W x 0 V G 9 X b 3 J r c 2 h l Z X Q i I F Z h b H V l P S J s M S I g L z 4 8 R W 5 0 c n k g V H l w Z T 0 i U m V j b 3 Z l c n l U Y X J n Z X R S b 3 c i I F Z h b H V l P S J s M y I g L z 4 8 R W 5 0 c n k g V H l w Z T 0 i U m V j b 3 Z l c n l U Y X J n Z X R D b 2 x 1 b W 4 i I F Z h b H V l P S J s M S I g L z 4 8 R W 5 0 c n k g V H l w Z T 0 i U m V j b 3 Z l c n l U Y X J n Z X R T a G V l d C I g V m F s d W U 9 I n N Q c m V z Z W 5 0 I F N o a W Z 0 I i A v P j x F b n R y e S B U e X B l P S J R d W V y e U l E I i B W Y W x 1 Z T 0 i c 2 E w N T M 0 Z j c x L T U x M j Q t N D U 2 Z C 0 4 O D Z h L T Q 5 O W R m Z j A x Y W U y Z S I g L z 4 8 R W 5 0 c n k g V H l w Z T 0 i R m l s b E x h c 3 R V c G R h d G V k I i B W Y W x 1 Z T 0 i Z D I w M j I t M T E t M T Z U M j A 6 N T Q 6 M T A u N j k 3 O D k 3 M V o i I C 8 + P E V u d H J 5 I F R 5 c G U 9 I k Z p b G x D b 2 x 1 b W 5 U e X B l c y I g V m F s d W U 9 I n N C Z 0 1 H Q m d Z R 0 J n W U N B Z 0 l D Q k F Z Q U F B Q U E i I C 8 + P E V u d H J 5 I F R 5 c G U 9 I k Z p b G x D b 2 x 1 b W 5 O Y W 1 l c y I g V m F s d W U 9 I n N b J n F 1 b 3 Q 7 T G l u Z S Z x d W 9 0 O y w m c X V v d D t D Y X Z p d H k m c X V v d D s s J n F 1 b 3 Q 7 U 2 h p Z n R O b y Z x d W 9 0 O y w m c X V v d D t N b 2 x k J n F 1 b 3 Q 7 L C Z x d W 9 0 O 0 N v b G 9 y J n F 1 b 3 Q 7 L C Z x d W 9 0 O 1 N p b G 8 m c X V v d D s s J n F 1 b 3 Q 7 U 3 R h d H V z J n F 1 b 3 Q 7 L C Z x d W 9 0 O 0 1 v Z G V s J n F 1 b 3 Q 7 L C Z x d W 9 0 O 1 N o a W Z 0 Q 2 9 1 b n R l c i Z x d W 9 0 O y w m c X V v d D t D b 3 V u d G V y U 3 R h c n Q m c X V v d D s s J n F 1 b 3 Q 7 Q 2 9 1 b n R l c l N 0 b 3 A m c X V v d D s s J n F 1 b 3 Q 7 Q 2 9 1 b n R l c k x h c 3 Q m c X V v d D s s J n F 1 b 3 Q 7 Q 3 l j b G V U a W 1 l J n F 1 b 3 Q 7 L C Z x d W 9 0 O 1 J l b W F y a 3 M m c X V v d D s s J n F 1 b 3 Q 7 U X R 5 J n F 1 b 3 Q 7 L C Z x d W 9 0 O 1 U t U m F 0 Z S Z x d W 9 0 O y w m c X V v d D t S Z W F s T G l u Z V N 0 Y X R 1 c y Z x d W 9 0 O y w m c X V v d D t F c U x p b m V T d G F 0 d X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T G l u Z U R l d G F p b H M v Q 2 h h b m d l Z C B U e X B l L n t Q c m 9 k d W N 0 a W 9 u T G l u Z U 5 v L D B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d W R h b V x c X F x m a W 5 j a F 9 w c m 9 k d W N 0 a W 9 u X 2 R i X 2 N v b T I u b W R i L y 9 Q c m 9 k d W N 0 a W 9 u T G l u Z V N 0 Y X R 1 c y 5 7 U H J v Z H V j d G l v b k x p b m V O b y w y f S Z x d W 9 0 O y w m c X V v d D t T Z W N 0 a W 9 u M S 9 M a W 5 l R G V 0 Y W l s c y 9 D a G F u Z 2 V k I F R 5 c G U u e 1 R v d G F s Q 2 F 2 a X R 5 L D l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T a G l m d E 5 v L D N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N b 2 x k T m 8 s N H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b G 9 y Q 2 9 k Z S w 1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2 l s b 0 5 v L D Z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M a W 5 l U 3 R h d H V z L D d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N Y W N o a W 5 l T W 9 k Z W w s O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1 N o a W Z 0 Q 2 9 1 b n R l c i w x M H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d W 5 0 Z X J T d G F y d C w x M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d W 5 0 Z X J T d G 9 w L D E y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1 b n R l c k x h c 3 Q s M T N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D e W N s Z V R p b W V M Y X N 0 L D E 0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3 R h d H V z U m V t Y X J r c y w x N X 0 m c X V v d D s s J n F 1 b 3 Q 7 U 2 V j d G l v b j E v U H J l c 2 V u d C 9 B Z G R l Z C B R d H k u e 1 F 0 e S w x O X 0 m c X V v d D s s J n F 1 b 3 Q 7 U 2 V j d G l v b j E v U H J l c 2 V u d C 9 B Z G R l Z C B V L V J h d G U u e 1 U t U m F 0 Z S w y M H 0 m c X V v d D s s J n F 1 b 3 Q 7 U 2 V j d G l v b j E v U H J l c 2 V u d C 9 B Z G R l Z C B S Z W F s T G l u Z V N 0 Y X R 1 c y 5 7 U m V h b E x p b m V T d G F 0 d X M s M j F 9 J n F 1 b 3 Q 7 L C Z x d W 9 0 O 1 N l Y 3 R p b 2 4 x L 1 B y Z X N l b n Q v Q W R k Z W Q g R X F M a W 5 l U 3 R h d H V z L n t F c U x p b m V T d G F 0 d X M s M j J 9 J n F 1 b 3 Q 7 X S w m c X V v d D t D b 2 x 1 b W 5 D b 3 V u d C Z x d W 9 0 O z o x O C w m c X V v d D t L Z X l D b 2 x 1 b W 5 O Y W 1 l c y Z x d W 9 0 O z p b X S w m c X V v d D t D b 2 x 1 b W 5 J Z G V u d G l 0 a W V z J n F 1 b 3 Q 7 O l s m c X V v d D t T Z X J 2 Z X I u R G F 0 Y W J h c 2 V c X C 8 y L 0 Z p b G U v Y z p c X F x c d W R h b V x c X F x m a W 5 j a F 9 w c m 9 k d W N 0 a W 9 u X 2 R i X 2 N v b T I u b W R i L y 9 Q c m 9 k d W N 0 a W 9 u T G l u Z V N 0 Y X R 1 c y 5 7 U H J v Z H V j d G l v b k x p b m V O b y w y f S Z x d W 9 0 O y w m c X V v d D t T Z W N 0 a W 9 u M S 9 M a W 5 l R G V 0 Y W l s c y 9 D a G F u Z 2 V k I F R 5 c G U u e 1 R v d G F s Q 2 F 2 a X R 5 L D l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T a G l m d E 5 v L D N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N b 2 x k T m 8 s N H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b G 9 y Q 2 9 k Z S w 1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2 l s b 0 5 v L D Z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M a W 5 l U 3 R h d H V z L D d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N Y W N o a W 5 l T W 9 k Z W w s O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1 N o a W Z 0 Q 2 9 1 b n R l c i w x M H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d W 5 0 Z X J T d G F y d C w x M X 0 m c X V v d D s s J n F 1 b 3 Q 7 U 2 V y d m V y L k R h d G F i Y X N l X F w v M i 9 G a W x l L 2 M 6 X F x c X H V k Y W 1 c X F x c Z m l u Y 2 h f c H J v Z H V j d G l v b l 9 k Y l 9 j b 2 0 y L m 1 k Y i 8 v U H J v Z H V j d G l v b k x p b m V T d G F 0 d X M u e 0 N v d W 5 0 Z X J T d G 9 w L D E y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Q 2 9 1 b n R l c k x h c 3 Q s M T N 9 J n F 1 b 3 Q 7 L C Z x d W 9 0 O 1 N l c n Z l c i 5 E Y X R h Y m F z Z V x c L z I v R m l s Z S 9 j O l x c X F x 1 Z G F t X F x c X G Z p b m N o X 3 B y b 2 R 1 Y 3 R p b 2 5 f Z G J f Y 2 9 t M i 5 t Z G I v L 1 B y b 2 R 1 Y 3 R p b 2 5 M a W 5 l U 3 R h d H V z L n t D e W N s Z V R p b W V M Y X N 0 L D E 0 f S Z x d W 9 0 O y w m c X V v d D t T Z X J 2 Z X I u R G F 0 Y W J h c 2 V c X C 8 y L 0 Z p b G U v Y z p c X F x c d W R h b V x c X F x m a W 5 j a F 9 w c m 9 k d W N 0 a W 9 u X 2 R i X 2 N v b T I u b W R i L y 9 Q c m 9 k d W N 0 a W 9 u T G l u Z V N 0 Y X R 1 c y 5 7 U 3 R h d H V z U m V t Y X J r c y w x N X 0 m c X V v d D s s J n F 1 b 3 Q 7 U 2 V j d G l v b j E v U H J l c 2 V u d C 9 B Z G R l Z C B R d H k u e 1 F 0 e S w x O X 0 m c X V v d D s s J n F 1 b 3 Q 7 U 2 V j d G l v b j E v U H J l c 2 V u d C 9 B Z G R l Z C B V L V J h d G U u e 1 U t U m F 0 Z S w y M H 0 m c X V v d D s s J n F 1 b 3 Q 7 U 2 V j d G l v b j E v U H J l c 2 V u d C 9 B Z G R l Z C B S Z W F s T G l u Z V N 0 Y X R 1 c y 5 7 U m V h b E x p b m V T d G F 0 d X M s M j F 9 J n F 1 b 3 Q 7 L C Z x d W 9 0 O 1 N l Y 3 R p b 2 4 x L 1 B y Z X N l b n Q v Q W R k Z W Q g R X F M a W 5 l U 3 R h d H V z L n t F c U x p b m V T d G F 0 d X M s M j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x p b m V E Z X R h a W x z L 0 N o Y W 5 n Z W Q g V H l w Z S 5 7 U H J v Z H V j d G l v b k x p b m V O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B y Z X N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f U H J v Z H V j d G l v b k x p b m V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F k Z G V k J T I w U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V u d C 9 B Z G R l Z C U y M F U t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Y W l s e V N 1 b W 1 h c n k i I C 8 + P E V u d H J 5 I F R 5 c G U 9 I k Z p b G x l Z E N v b X B s Z X R l U m V z d W x 0 V G 9 X b 3 J r c 2 h l Z X Q i I F Z h b H V l P S J s M S I g L z 4 8 R W 5 0 c n k g V H l w Z T 0 i U m V j b 3 Z l c n l U Y X J n Z X R S b 3 c i I F Z h b H V l P S J s N i I g L z 4 8 R W 5 0 c n k g V H l w Z T 0 i U m V j b 3 Z l c n l U Y X J n Z X R D b 2 x 1 b W 4 i I F Z h b H V l P S J s M S I g L z 4 8 R W 5 0 c n k g V H l w Z T 0 i U m V j b 3 Z l c n l U Y X J n Z X R T a G V l d C I g V m F s d W U 9 I n N E Y W l s e S B T d W 1 t Y X J 5 I i A v P j x F b n R y e S B U e X B l P S J R d W V y e U l E I i B W Y W x 1 Z T 0 i c z g 2 M z R i O D c z L W Y 1 N z Y t N G I 1 M i 0 4 M G Y 1 L T M 4 Z G Y 2 M z V k M j F j Z i I g L z 4 8 R W 5 0 c n k g V H l w Z T 0 i R m l s b E x h c 3 R V c G R h d G V k I i B W Y W x 1 Z T 0 i Z D I w M j I t M T E t M T Z U M j A 6 N T Q 6 M T Y u M z Q 1 M j Q x O V o i I C 8 + P E V u d H J 5 I F R 5 c G U 9 I k Z p b G x D b 2 x 1 b W 5 U e X B l c y I g V m F s d W U 9 I n N C Z 1 l E Q m d Z R 0 J n W U F B d 1 F E Q X d R R E F 3 U U Z B d 1 F G Q l F Z R y I g L z 4 8 R W 5 0 c n k g V H l w Z T 0 i R m l s b E N v b H V t b k 5 h b W V z I i B W Y W x 1 Z T 0 i c 1 s m c X V v d D t Q c m 9 k d W N 0 a W 9 u T G l u Z U 5 v J n F 1 b 3 Q 7 L C Z x d W 9 0 O 0 F z d G V y a X N r J n F 1 b 3 Q 7 L C Z x d W 9 0 O 1 R v d G F s Q 2 F 2 a X R 5 J n F 1 b 3 Q 7 L C Z x d W 9 0 O 0 1 v b G R O b y Z x d W 9 0 O y w m c X V v d D t D b 2 x v c k N v Z G U m c X V v d D s s J n F 1 b 3 Q 7 U 2 l s b 0 5 v J n F 1 b 3 Q 7 L C Z x d W 9 0 O 0 x p b m V T d G F 0 d X M m c X V v d D s s J n F 1 b 3 Q 7 T W F j a G l u Z U 1 v Z G V s J n F 1 b 3 Q 7 L C Z x d W 9 0 O 1 M x U 2 h v d C Z x d W 9 0 O y w m c X V v d D t T M V F 0 e S Z x d W 9 0 O y w m c X V v d D t T M V V y d C Z x d W 9 0 O y w m c X V v d D t T M l N o b 3 Q m c X V v d D s s J n F 1 b 3 Q 7 U z J R d H k m c X V v d D s s J n F 1 b 3 Q 7 U z J V c n Q m c X V v d D s s J n F 1 b 3 Q 7 U z N T a G 9 0 J n F 1 b 3 Q 7 L C Z x d W 9 0 O 1 M z U X R 5 J n F 1 b 3 Q 7 L C Z x d W 9 0 O 1 M z V X J 0 J n F 1 b 3 Q 7 L C Z x d W 9 0 O 0 N 5 Y 2 x l V G l t Z S Z x d W 9 0 O y w m c X V v d D t U b 3 R h b C Z x d W 9 0 O y w m c X V v d D t V L V J h d G U m c X V v d D s s J n F 1 b 3 Q 7 Q y A j J n F 1 b 3 Q 7 L C Z x d W 9 0 O 0 d s b 2 J h b C Z x d W 9 0 O y w m c X V v d D t T d G F 0 d X N S Z W 1 h c m t z J n F 1 b 3 Q 7 L C Z x d W 9 0 O 1 B y b 2 R 1 Y 3 R U e X B l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a W x 5 U 3 V t b W F y e S 9 D a G F u Z 2 V k I F R 5 c G V z L n t Q c m 9 k d W N 0 a W 9 u T G l u Z U 5 v L D B 9 J n F 1 b 3 Q 7 L C Z x d W 9 0 O 1 N l Y 3 R p b 2 4 x L 0 R h a W x 5 U 3 V t b W F y e S 9 D a G F u Z 2 V k I F R 5 c G V z L n t B c 3 R l c m l z a y w x f S Z x d W 9 0 O y w m c X V v d D t T Z W N 0 a W 9 u M S 9 E Y W l s e V N 1 b W 1 h c n k v Q 2 h h b m d l Z C B U e X B l c y 5 7 V G 9 0 Y W x D Y X Z p d H k s M n 0 m c X V v d D s s J n F 1 b 3 Q 7 U 2 V j d G l v b j E v R G F p b H l T d W 1 t Y X J 5 L 0 N o Y W 5 n Z W Q g V H l w Z X M u e 0 1 v b G R O b y w z f S Z x d W 9 0 O y w m c X V v d D t T Z W N 0 a W 9 u M S 9 E Y W l s e V N 1 b W 1 h c n k v Q 2 h h b m d l Z C B U e X B l c y 5 7 Q 2 9 s b 3 J D b 2 R l L D R 9 J n F 1 b 3 Q 7 L C Z x d W 9 0 O 1 N l Y 3 R p b 2 4 x L 0 R h a W x 5 U 3 V t b W F y e S 9 D a G F u Z 2 V k I F R 5 c G V z L n t T a W x v T m 8 s N X 0 m c X V v d D s s J n F 1 b 3 Q 7 U 2 V j d G l v b j E v R G F p b H l T d W 1 t Y X J 5 L 0 N o Y W 5 n Z W Q g V H l w Z X M u e 0 x p b m V T d G F 0 d X M s N n 0 m c X V v d D s s J n F 1 b 3 Q 7 U 2 V j d G l v b j E v R G F p b H l T d W 1 t Y X J 5 L 0 N o Y W 5 n Z W Q g V H l w Z X M u e 0 1 h Y 2 h p b m V N b 2 R l b C w 3 f S Z x d W 9 0 O y w m c X V v d D t T Z W N 0 a W 9 u M S 9 E Y W l s e V N 1 b W 1 h c n k v Q W R k Z W Q g U 2 h p Z n Q x L n t T a G l m d E N v d W 5 0 Z X I s O H 0 m c X V v d D s s J n F 1 b 3 Q 7 U 2 V j d G l v b j E v R G F p b H l T d W 1 t Y X J 5 L 0 N o Y W 5 n Z W Q g V H l w Z X M u e 1 M x U X R 5 L D l 9 J n F 1 b 3 Q 7 L C Z x d W 9 0 O 1 N l Y 3 R p b 2 4 x L 0 R h a W x 5 U 3 V t b W F y e S 9 D a G F u Z 2 V k I F R 5 c G V z L n t T M V V y d C w x M H 0 m c X V v d D s s J n F 1 b 3 Q 7 U 2 V j d G l v b j E v U 2 h p Z n Q y L 0 N o Y W 5 n Z W Q g V H l w Z S 5 7 U 2 h p Z n R D b 3 V u d G V y L D h 9 J n F 1 b 3 Q 7 L C Z x d W 9 0 O 1 N l Y 3 R p b 2 4 x L 0 R h a W x 5 U 3 V t b W F y e S 9 D a G F u Z 2 V k I F R 5 c G V z L n t T M l F 0 e S w x M n 0 m c X V v d D s s J n F 1 b 3 Q 7 U 2 V j d G l v b j E v R G F p b H l T d W 1 t Y X J 5 L 0 N o Y W 5 n Z W Q g V H l w Z X M u e 1 M y V X J 0 L D E z f S Z x d W 9 0 O y w m c X V v d D t T Z W N 0 a W 9 u M S 9 T a G l m d D M v Q 2 h h b m d l Z C B U e X B l L n t T a G l m d E N v d W 5 0 Z X I s O H 0 m c X V v d D s s J n F 1 b 3 Q 7 U 2 V j d G l v b j E v R G F p b H l T d W 1 t Y X J 5 L 0 N o Y W 5 n Z W Q g V H l w Z X M u e 1 M z U X R 5 L D E 1 f S Z x d W 9 0 O y w m c X V v d D t T Z W N 0 a W 9 u M S 9 E Y W l s e V N 1 b W 1 h c n k v Q 2 h h b m d l Z C B U e X B l c y 5 7 U z N V c n Q s M T Z 9 J n F 1 b 3 Q 7 L C Z x d W 9 0 O 1 N l Y 3 R p b 2 4 x L 0 R h a W x 5 U 3 V t b W F y e S 9 D a G F u Z 2 V k I F R 5 c G V z L n t D e W N s Z V R p b W U s M T d 9 J n F 1 b 3 Q 7 L C Z x d W 9 0 O 1 N l Y 3 R p b 2 4 x L 0 R h a W x 5 U 3 V t b W F y e S 9 D a G F u Z 2 V k I F R 5 c G V z L n t U b 3 R h b C w x O H 0 m c X V v d D s s J n F 1 b 3 Q 7 U 2 V j d G l v b j E v R G F p b H l T d W 1 t Y X J 5 L 0 N o Y W 5 n Z W Q g V H l w Z X M u e 1 U t U m F 0 Z S w x O X 0 m c X V v d D s s J n F 1 b 3 Q 7 U 2 V j d G l v b j E v R G F p b H l T d W 1 t Y X J 5 L 0 N o Y W 5 n Z W Q g V H l w Z X M u e 0 M g I y w y M H 0 m c X V v d D s s J n F 1 b 3 Q 7 U 2 V j d G l v b j E v R G F p b H l T d W 1 t Y X J 5 L 0 N o Y W 5 n Z W Q g V H l w Z X M u e 0 d s b 2 J h b C w y M X 0 m c X V v d D s s J n F 1 b 3 Q 7 U 2 V j d G l v b j E v R G F p b H l T d W 1 t Y X J 5 L 0 N o Y W 5 n Z W Q g V H l w Z X M u e 1 N 0 Y X R 1 c 1 J l b W F y a 3 M s M j J 9 J n F 1 b 3 Q 7 L C Z x d W 9 0 O 1 N l Y 3 R p b 2 4 x L 0 R h a W x 5 U 3 V t b W F y e S 9 D a G F u Z 2 V k I F R 5 c G V z L n t Q c m 9 k d W N 0 V H l w Z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0 R h a W x 5 U 3 V t b W F y e S 9 D a G F u Z 2 V k I F R 5 c G V z L n t Q c m 9 k d W N 0 a W 9 u T G l u Z U 5 v L D B 9 J n F 1 b 3 Q 7 L C Z x d W 9 0 O 1 N l Y 3 R p b 2 4 x L 0 R h a W x 5 U 3 V t b W F y e S 9 D a G F u Z 2 V k I F R 5 c G V z L n t B c 3 R l c m l z a y w x f S Z x d W 9 0 O y w m c X V v d D t T Z W N 0 a W 9 u M S 9 E Y W l s e V N 1 b W 1 h c n k v Q 2 h h b m d l Z C B U e X B l c y 5 7 V G 9 0 Y W x D Y X Z p d H k s M n 0 m c X V v d D s s J n F 1 b 3 Q 7 U 2 V j d G l v b j E v R G F p b H l T d W 1 t Y X J 5 L 0 N o Y W 5 n Z W Q g V H l w Z X M u e 0 1 v b G R O b y w z f S Z x d W 9 0 O y w m c X V v d D t T Z W N 0 a W 9 u M S 9 E Y W l s e V N 1 b W 1 h c n k v Q 2 h h b m d l Z C B U e X B l c y 5 7 Q 2 9 s b 3 J D b 2 R l L D R 9 J n F 1 b 3 Q 7 L C Z x d W 9 0 O 1 N l Y 3 R p b 2 4 x L 0 R h a W x 5 U 3 V t b W F y e S 9 D a G F u Z 2 V k I F R 5 c G V z L n t T a W x v T m 8 s N X 0 m c X V v d D s s J n F 1 b 3 Q 7 U 2 V j d G l v b j E v R G F p b H l T d W 1 t Y X J 5 L 0 N o Y W 5 n Z W Q g V H l w Z X M u e 0 x p b m V T d G F 0 d X M s N n 0 m c X V v d D s s J n F 1 b 3 Q 7 U 2 V j d G l v b j E v R G F p b H l T d W 1 t Y X J 5 L 0 N o Y W 5 n Z W Q g V H l w Z X M u e 0 1 h Y 2 h p b m V N b 2 R l b C w 3 f S Z x d W 9 0 O y w m c X V v d D t T Z W N 0 a W 9 u M S 9 E Y W l s e V N 1 b W 1 h c n k v Q W R k Z W Q g U 2 h p Z n Q x L n t T a G l m d E N v d W 5 0 Z X I s O H 0 m c X V v d D s s J n F 1 b 3 Q 7 U 2 V j d G l v b j E v R G F p b H l T d W 1 t Y X J 5 L 0 N o Y W 5 n Z W Q g V H l w Z X M u e 1 M x U X R 5 L D l 9 J n F 1 b 3 Q 7 L C Z x d W 9 0 O 1 N l Y 3 R p b 2 4 x L 0 R h a W x 5 U 3 V t b W F y e S 9 D a G F u Z 2 V k I F R 5 c G V z L n t T M V V y d C w x M H 0 m c X V v d D s s J n F 1 b 3 Q 7 U 2 V j d G l v b j E v U 2 h p Z n Q y L 0 N o Y W 5 n Z W Q g V H l w Z S 5 7 U 2 h p Z n R D b 3 V u d G V y L D h 9 J n F 1 b 3 Q 7 L C Z x d W 9 0 O 1 N l Y 3 R p b 2 4 x L 0 R h a W x 5 U 3 V t b W F y e S 9 D a G F u Z 2 V k I F R 5 c G V z L n t T M l F 0 e S w x M n 0 m c X V v d D s s J n F 1 b 3 Q 7 U 2 V j d G l v b j E v R G F p b H l T d W 1 t Y X J 5 L 0 N o Y W 5 n Z W Q g V H l w Z X M u e 1 M y V X J 0 L D E z f S Z x d W 9 0 O y w m c X V v d D t T Z W N 0 a W 9 u M S 9 T a G l m d D M v Q 2 h h b m d l Z C B U e X B l L n t T a G l m d E N v d W 5 0 Z X I s O H 0 m c X V v d D s s J n F 1 b 3 Q 7 U 2 V j d G l v b j E v R G F p b H l T d W 1 t Y X J 5 L 0 N o Y W 5 n Z W Q g V H l w Z X M u e 1 M z U X R 5 L D E 1 f S Z x d W 9 0 O y w m c X V v d D t T Z W N 0 a W 9 u M S 9 E Y W l s e V N 1 b W 1 h c n k v Q 2 h h b m d l Z C B U e X B l c y 5 7 U z N V c n Q s M T Z 9 J n F 1 b 3 Q 7 L C Z x d W 9 0 O 1 N l Y 3 R p b 2 4 x L 0 R h a W x 5 U 3 V t b W F y e S 9 D a G F u Z 2 V k I F R 5 c G V z L n t D e W N s Z V R p b W U s M T d 9 J n F 1 b 3 Q 7 L C Z x d W 9 0 O 1 N l Y 3 R p b 2 4 x L 0 R h a W x 5 U 3 V t b W F y e S 9 D a G F u Z 2 V k I F R 5 c G V z L n t U b 3 R h b C w x O H 0 m c X V v d D s s J n F 1 b 3 Q 7 U 2 V j d G l v b j E v R G F p b H l T d W 1 t Y X J 5 L 0 N o Y W 5 n Z W Q g V H l w Z X M u e 1 U t U m F 0 Z S w x O X 0 m c X V v d D s s J n F 1 b 3 Q 7 U 2 V j d G l v b j E v R G F p b H l T d W 1 t Y X J 5 L 0 N o Y W 5 n Z W Q g V H l w Z X M u e 0 M g I y w y M H 0 m c X V v d D s s J n F 1 b 3 Q 7 U 2 V j d G l v b j E v R G F p b H l T d W 1 t Y X J 5 L 0 N o Y W 5 n Z W Q g V H l w Z X M u e 0 d s b 2 J h b C w y M X 0 m c X V v d D s s J n F 1 b 3 Q 7 U 2 V j d G l v b j E v R G F p b H l T d W 1 t Y X J 5 L 0 N o Y W 5 n Z W Q g V H l w Z X M u e 1 N 0 Y X R 1 c 1 J l b W F y a 3 M s M j J 9 J n F 1 b 3 Q 7 L C Z x d W 9 0 O 1 N l Y 3 R p b 2 4 x L 0 R h a W x 5 U 3 V t b W F y e S 9 D a G F u Z 2 V k I F R 5 c G V z L n t Q c m 9 k d W N 0 V H l w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a W x 5 U 3 V t b W F y e S 9 S Z W 5 h b W V k J T I w U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Q W R k Z W Q l M j B B c 3 R l c m l z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B Z G R l Z C U y M F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F k Z G V k J T I w V S 1 S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F k Z G V k J T I w Q y U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B Z G R l Z C U y M E d s b 2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D a G F u Z 2 V k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Q W R k Z W Q l M j B R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Q W R k Z W Q l M j B V L V J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Q W R k Z W Q l M j B 2 Y W w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F k Z G V k J T I w d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H Z h b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Q W R k Z W Q l M j B 2 Y W w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F k Z G V k J T I w Q y U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B Z G R l Z C U y M F B Q S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k v Q W R k Z W Q l M j B Q U E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1 l c m d l Z C U y M F N o a W Z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F e H B h b m R l Z C U y M F N o a W Z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N Z X J n Z W Q l M j B T a G l m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R X h w Y W 5 k Z W Q l M j B T a G l m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k d W N 0 a W 9 u U 3 V t b W F y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h a W x 5 I F N 1 b W 1 h c n k i I C 8 + P E V u d H J 5 I F R 5 c G U 9 I l J l Y 2 9 2 Z X J 5 V G F y Z 2 V 0 Q 2 9 s d W 1 u I i B W Y W x 1 Z T 0 i b D I y I i A v P j x F b n R y e S B U e X B l P S J S Z W N v d m V y e V R h c m d l d F J v d y I g V m F s d W U 9 I m w 2 I i A v P j x F b n R y e S B U e X B l P S J R d W V y e U l E I i B W Y W x 1 Z T 0 i c z I y N D U 2 N G E 3 L W Q 1 M T Q t N G Y 5 N i 0 5 M D V m L W J h O D U 5 Z T Z h M D E z O S I g L z 4 8 R W 5 0 c n k g V H l w Z T 0 i R m l s b E x h c 3 R V c G R h d G V k I i B W Y W x 1 Z T 0 i Z D I w M j I t M T E t M T Z U M T k 6 N T Q 6 M D M u O T A x M D E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V U Z C U V V G Q l E 9 P S I g L z 4 8 R W 5 0 c n k g V H l w Z T 0 i R m l s b E N v b H V t b k 5 h b W V z I i B W Y W x 1 Z T 0 i c 1 s m c X V v d D t Q c m 9 k d W N 0 V H l w Z S Z x d W 9 0 O y w m c X V v d D t U b 3 R h b C Z x d W 9 0 O y w m c X V v d D t E b 3 d u J n F 1 b 3 Q 7 L C Z x d W 9 0 O 1 J 1 b m 5 p b m c m c X V v d D s s J n F 1 b 3 Q 7 U X R 5 J n F 1 b 3 Q 7 L C Z x d W 9 0 O 1 U t U m F 0 Z S Z x d W 9 0 O y w m c X V v d D t Q Z X J m b 3 J t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1 B y b 2 R 1 Y 3 R U e X B l J n F 1 b 3 Q 7 X S w m c X V v d D t x d W V y e V J l b G F 0 a W 9 u c 2 h p c H M m c X V v d D s 6 W 1 0 s J n F 1 b 3 Q 7 Y 2 9 s d W 1 u S W R l b n R p d G l l c y Z x d W 9 0 O z p b J n F 1 b 3 Q 7 U 2 V j d G l v b j E v U H J v Z H V j d G l v b l N 1 b W 1 h c n k v R 3 J v d X B l Z C B S b 3 d z L n t Q c m 9 k d W N 0 V H l w Z S w w f S Z x d W 9 0 O y w m c X V v d D t T Z W N 0 a W 9 u M S 9 Q c m 9 k d W N 0 a W 9 u U 3 V t b W F y e S 9 H c m 9 1 c G V k I F J v d 3 M u e 1 R v d G F s L D F 9 J n F 1 b 3 Q 7 L C Z x d W 9 0 O 1 N l Y 3 R p b 2 4 x L 1 B y b 2 R 1 Y 3 R p b 2 5 T d W 1 t Y X J 5 L 0 d y b 3 V w Z W Q g U m 9 3 c y 5 7 R G 9 3 b i w y f S Z x d W 9 0 O y w m c X V v d D t T Z W N 0 a W 9 u M S 9 Q c m 9 k d W N 0 a W 9 u U 3 V t b W F y e S 9 H c m 9 1 c G V k I F J v d 3 M u e 1 J 1 b m 5 p b m c s M 3 0 m c X V v d D s s J n F 1 b 3 Q 7 U 2 V j d G l v b j E v U H J v Z H V j d G l v b l N 1 b W 1 h c n k v R 3 J v d X B l Z C B S b 3 d z L n t R d H k s N H 0 m c X V v d D s s J n F 1 b 3 Q 7 U 2 V j d G l v b j E v U H J v Z H V j d G l v b l N 1 b W 1 h c n k v R 3 J v d X B l Z C B S b 3 d z L n t V L V J h d G U s N X 0 m c X V v d D s s J n F 1 b 3 Q 7 U 2 V j d G l v b j E v U H J v Z H V j d G l v b l N 1 b W 1 h c n k v R 3 J v d X B l Z C B S b 3 d z L n t Q Z X J m b 3 J t Y W 5 j Z S w 2 f S Z x d W 9 0 O 1 0 s J n F 1 b 3 Q 7 Q 2 9 s d W 1 u Q 2 9 1 b n Q m c X V v d D s 6 N y w m c X V v d D t L Z X l D b 2 x 1 b W 5 O Y W 1 l c y Z x d W 9 0 O z p b J n F 1 b 3 Q 7 U H J v Z H V j d F R 5 c G U m c X V v d D t d L C Z x d W 9 0 O 0 N v b H V t b k l k Z W 5 0 a X R p Z X M m c X V v d D s 6 W y Z x d W 9 0 O 1 N l Y 3 R p b 2 4 x L 1 B y b 2 R 1 Y 3 R p b 2 5 T d W 1 t Y X J 5 L 0 d y b 3 V w Z W Q g U m 9 3 c y 5 7 U H J v Z H V j d F R 5 c G U s M H 0 m c X V v d D s s J n F 1 b 3 Q 7 U 2 V j d G l v b j E v U H J v Z H V j d G l v b l N 1 b W 1 h c n k v R 3 J v d X B l Z C B S b 3 d z L n t U b 3 R h b C w x f S Z x d W 9 0 O y w m c X V v d D t T Z W N 0 a W 9 u M S 9 Q c m 9 k d W N 0 a W 9 u U 3 V t b W F y e S 9 H c m 9 1 c G V k I F J v d 3 M u e 0 R v d 2 4 s M n 0 m c X V v d D s s J n F 1 b 3 Q 7 U 2 V j d G l v b j E v U H J v Z H V j d G l v b l N 1 b W 1 h c n k v R 3 J v d X B l Z C B S b 3 d z L n t S d W 5 u a W 5 n L D N 9 J n F 1 b 3 Q 7 L C Z x d W 9 0 O 1 N l Y 3 R p b 2 4 x L 1 B y b 2 R 1 Y 3 R p b 2 5 T d W 1 t Y X J 5 L 0 d y b 3 V w Z W Q g U m 9 3 c y 5 7 U X R 5 L D R 9 J n F 1 b 3 Q 7 L C Z x d W 9 0 O 1 N l Y 3 R p b 2 4 x L 1 B y b 2 R 1 Y 3 R p b 2 5 T d W 1 t Y X J 5 L 0 d y b 3 V w Z W Q g U m 9 3 c y 5 7 V S 1 S Y X R l L D V 9 J n F 1 b 3 Q 7 L C Z x d W 9 0 O 1 N l Y 3 R p b 2 4 x L 1 B y b 2 R 1 Y 3 R p b 2 5 T d W 1 t Y X J 5 L 0 d y b 3 V w Z W Q g U m 9 3 c y 5 7 U G V y Z m 9 y b W F u Y 2 U s N n 0 m c X V v d D t d L C Z x d W 9 0 O 1 J l b G F 0 a W 9 u c 2 h p c E l u Z m 8 m c X V v d D s 6 W 1 1 9 I i A v P j x F b n R y e S B U e X B l P S J G a W x s Q 2 9 1 b n Q i I F Z h b H V l P S J s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9 k d W N 0 a W 9 u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B Z G R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B Z G R l Z C U y M F J 1 b m 5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a W 9 u U 3 V t b W F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d W 1 t Y X J 5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Q W R k Z W Q l M j B T a G l m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p Z n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T M 0 Q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z L T M w V D E 0 O j A 4 O j M w L j I 0 M j Q x M D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l M z R B L n t Q c m 9 k d W N 0 a W 9 u T G l u Z U 5 v L D B 9 J n F 1 b 3 Q 7 L C Z x d W 9 0 O 1 N l Y 3 R p b 2 4 x L 0 x p b m U z N E E u e 0 1 v b G R O b y w x f S Z x d W 9 0 O y w m c X V v d D t T Z W N 0 a W 9 u M S 9 M a W 5 l M z R B L n t D b 2 x v c k N v Z G U s M n 0 m c X V v d D s s J n F 1 b 3 Q 7 U 2 V j d G l v b j E v T G l u Z T M 0 Q S 5 7 U 2 l s b 0 5 v L D N 9 J n F 1 b 3 Q 7 L C Z x d W 9 0 O 1 N l Y 3 R p b 2 4 x L 0 x p b m U z N E E u e 0 x p b m V T d G F 0 d X M s N H 0 m c X V v d D s s J n F 1 b 3 Q 7 U 2 V j d G l v b j E v T G l u Z T M 0 Q S 5 7 U 3 R h d H V z U m V t Y X J r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W 5 l M z R B L n t Q c m 9 k d W N 0 a W 9 u T G l u Z U 5 v L D B 9 J n F 1 b 3 Q 7 L C Z x d W 9 0 O 1 N l Y 3 R p b 2 4 x L 0 x p b m U z N E E u e 0 1 v b G R O b y w x f S Z x d W 9 0 O y w m c X V v d D t T Z W N 0 a W 9 u M S 9 M a W 5 l M z R B L n t D b 2 x v c k N v Z G U s M n 0 m c X V v d D s s J n F 1 b 3 Q 7 U 2 V j d G l v b j E v T G l u Z T M 0 Q S 5 7 U 2 l s b 0 5 v L D N 9 J n F 1 b 3 Q 7 L C Z x d W 9 0 O 1 N l Y 3 R p b 2 4 x L 0 x p b m U z N E E u e 0 x p b m V T d G F 0 d X M s N H 0 m c X V v d D s s J n F 1 b 3 Q 7 U 2 V j d G l v b j E v T G l u Z T M 0 Q S 5 7 U 3 R h d H V z U m V t Y X J r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Z U R l d G F p b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A z L T M x V D E y O j Q w O j A y L j U 1 M T A 3 M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p b m V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G l u Z U R l d G F p b H N Q Y X J z Z W Q i I C 8 + P E V u d H J 5 I F R 5 c G U 9 I k Z p b G x l Z E N v b X B s Z X R l U m V z d W x 0 V G 9 X b 3 J r c 2 h l Z X Q i I F Z h b H V l P S J s M S I g L z 4 8 R W 5 0 c n k g V H l w Z T 0 i U m V j b 3 Z l c n l U Y X J n Z X R S b 3 c i I F Z h b H V l P S J s N i I g L z 4 8 R W 5 0 c n k g V H l w Z T 0 i U m V j b 3 Z l c n l U Y X J n Z X R D b 2 x 1 b W 4 i I F Z h b H V l P S J s M S I g L z 4 8 R W 5 0 c n k g V H l w Z T 0 i U m V j b 3 Z l c n l U Y X J n Z X R T a G V l d C I g V m F s d W U 9 I n N N Y W N o a W 5 l R G V 0 Y W l s c y I g L z 4 8 R W 5 0 c n k g V H l w Z T 0 i U X V l c n l J R C I g V m F s d W U 9 I n M w N D g w N j N i O S 0 1 M m Z h L T Q 5 Z j Y t Y m Z i Y y 0 2 Y m I x M W F i N z M 2 Z W M i I C 8 + P E V u d H J 5 I F R 5 c G U 9 I k Z p b G x M Y X N 0 V X B k Y X R l Z C I g V m F s d W U 9 I m Q y M D I y L T E x L T E 2 V D I w O j U 0 O j A 1 L j I 4 N D U 1 O D N a I i A v P j x F b n R y e S B U e X B l P S J G a W x s Q 2 9 s d W 1 u V H l w Z X M i I F Z h b H V l P S J z Q U F Z R 0 J n W U d C Z 1 l B Q X c 9 P S I g L z 4 8 R W 5 0 c n k g V H l w Z T 0 i R m l s b E N v b H V t b k 5 h b W V z I i B W Y W x 1 Z T 0 i c 1 s m c X V v d D t Q c m 9 k d W N 0 a W 9 u T G l u Z U 5 v J n F 1 b 3 Q 7 L C Z x d W 9 0 O 0 1 v b G R O b y Z x d W 9 0 O y w m c X V v d D t D b 2 x v c k N v Z G U m c X V v d D s s J n F 1 b 3 Q 7 U 2 l s b 0 5 v J n F 1 b 3 Q 7 L C Z x d W 9 0 O 0 x p b m V T d G F 0 d X M m c X V v d D s s J n F 1 b 3 Q 7 U 3 R h d H V z U m V t Y X J r c y Z x d W 9 0 O y w m c X V v d D t N b 2 x k V H l w Z S Z x d W 9 0 O y w m c X V v d D t H Z W 5 l c m F s V H l w Z S Z x d W 9 0 O y w m c X V v d D t Q c m 9 k d W N 0 V H l w Z S Z x d W 9 0 O y w m c X V v d D t U b 3 R h b E N h d m l 0 e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l R G V 0 Y W l s c 1 B h c n N l Z C 9 B c H B l b m R l Z C A z N E E u e 1 B y b 2 R 1 Y 3 R p b 2 5 M a W 5 l T m 8 s M T B 9 J n F 1 b 3 Q 7 L C Z x d W 9 0 O 1 N l Y 3 R p b 2 4 x L 0 x p b m V E Z X R h a W x z U G F y c 2 V k L 0 F w c G V u Z G V k I D M 0 Q S 5 7 T W 9 s Z E 5 v L D J 9 J n F 1 b 3 Q 7 L C Z x d W 9 0 O 1 N l Y 3 R p b 2 4 x L 0 x p b m V E Z X R h a W x z U G F y c 2 V k L 0 F w c G V u Z G V k I D M 0 Q S 5 7 Q 2 9 s b 3 J D b 2 R l L D R 9 J n F 1 b 3 Q 7 L C Z x d W 9 0 O 1 N l Y 3 R p b 2 4 x L 0 x p b m V E Z X R h a W x z U G F y c 2 V k L 0 F w c G V u Z G V k I D M 0 Q S 5 7 U 2 l s b 0 5 v L D V 9 J n F 1 b 3 Q 7 L C Z x d W 9 0 O 1 N l Y 3 R p b 2 4 x L 0 x p b m V E Z X R h a W x z U G F y c 2 V k L 0 F w c G V u Z G V k I D M 0 Q S 5 7 T G l u Z V N 0 Y X R 1 c y w 2 f S Z x d W 9 0 O y w m c X V v d D t T Z W N 0 a W 9 u M S 9 M a W 5 l R G V 0 Y W l s c 1 B h c n N l Z C 9 B c H B l b m R l Z C A z N E E u e 1 N 0 Y X R 1 c 1 J l b W F y a 3 M s O X 0 m c X V v d D s s J n F 1 b 3 Q 7 U 2 V j d G l v b j E v V H l w Z U R l d G F p b H M v Q 2 h h b m d l Z C B U e X B l L n t U e X B l L D B 9 J n F 1 b 3 Q 7 L C Z x d W 9 0 O 1 N l Y 3 R p b 2 4 x L 1 R 5 c G V E Z X R h a W x z L 0 N o Y W 5 n Z W Q g V H l w Z S 5 7 R 2 V u Z X J h b F R 5 c G U s M X 0 m c X V v d D s s J n F 1 b 3 Q 7 U 2 V j d G l v b j E v T G l u Z U R l d G F p b H N Q Y X J z Z W Q v Q W R k Z W Q g U H J v Z H V j d F R 5 c G U u e 1 B y b 2 R 1 Y 3 R U e X B l L D E 1 f S Z x d W 9 0 O y w m c X V v d D t T Z W N 0 a W 9 u M S 9 M a W 5 l R G V 0 Y W l s c 1 B h c n N l Z C 9 S Z X B s Y W N l Z C B u d W x s I E N h d m l 0 a W V z L n t U b 3 R h b E N h d m l 0 e S w x N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p b m V E Z X R h a W x z U G F y c 2 V k L 0 F w c G V u Z G V k I D M 0 Q S 5 7 U H J v Z H V j d G l v b k x p b m V O b y w x M H 0 m c X V v d D s s J n F 1 b 3 Q 7 U 2 V j d G l v b j E v T G l u Z U R l d G F p b H N Q Y X J z Z W Q v Q X B w Z W 5 k Z W Q g M z R B L n t N b 2 x k T m 8 s M n 0 m c X V v d D s s J n F 1 b 3 Q 7 U 2 V j d G l v b j E v T G l u Z U R l d G F p b H N Q Y X J z Z W Q v Q X B w Z W 5 k Z W Q g M z R B L n t D b 2 x v c k N v Z G U s N H 0 m c X V v d D s s J n F 1 b 3 Q 7 U 2 V j d G l v b j E v T G l u Z U R l d G F p b H N Q Y X J z Z W Q v Q X B w Z W 5 k Z W Q g M z R B L n t T a W x v T m 8 s N X 0 m c X V v d D s s J n F 1 b 3 Q 7 U 2 V j d G l v b j E v T G l u Z U R l d G F p b H N Q Y X J z Z W Q v Q X B w Z W 5 k Z W Q g M z R B L n t M a W 5 l U 3 R h d H V z L D Z 9 J n F 1 b 3 Q 7 L C Z x d W 9 0 O 1 N l Y 3 R p b 2 4 x L 0 x p b m V E Z X R h a W x z U G F y c 2 V k L 0 F w c G V u Z G V k I D M 0 Q S 5 7 U 3 R h d H V z U m V t Y X J r c y w 5 f S Z x d W 9 0 O y w m c X V v d D t T Z W N 0 a W 9 u M S 9 U e X B l R G V 0 Y W l s c y 9 D a G F u Z 2 V k I F R 5 c G U u e 1 R 5 c G U s M H 0 m c X V v d D s s J n F 1 b 3 Q 7 U 2 V j d G l v b j E v V H l w Z U R l d G F p b H M v Q 2 h h b m d l Z C B U e X B l L n t H Z W 5 l c m F s V H l w Z S w x f S Z x d W 9 0 O y w m c X V v d D t T Z W N 0 a W 9 u M S 9 M a W 5 l R G V 0 Y W l s c 1 B h c n N l Z C 9 B Z G R l Z C B Q c m 9 k d W N 0 V H l w Z S 5 7 U H J v Z H V j d F R 5 c G U s M T V 9 J n F 1 b 3 Q 7 L C Z x d W 9 0 O 1 N l Y 3 R p b 2 4 x L 0 x p b m V E Z X R h a W x z U G F y c 2 V k L 1 J l c G x h Y 2 V k I G 5 1 b G w g Q 2 F 2 a X R p Z X M u e 1 R v d G F s Q 2 F 2 a X R 5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u Z U R l d G F p b H N Q Y X J z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S Z X B s Y W N l Z C U y M E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U m V w b G F j Z W Q l M j B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0 F k Z G V k J T I w U H J v Z H V j d G l v b k x p b m V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0 F w c G V u Z G V k J T I w M z R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v T W V y Z 2 V k J T I w T G l u Z U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V 4 c G F u Z G V k J T I w T G l u Z U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1 l c m d l Z C U y M E x p b m V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5 L 0 V 4 c G F u Z G V k J T I w T G l u Z U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l w Z U R l d G F p b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i 0 w N C 0 w M V Q x O D o 0 O T o y M C 4 4 O D I z N D U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l w Z U R l d G F p b H M v Q 2 h h b m d l Z C B U e X B l L n t O Y W 1 l L D B 9 J n F 1 b 3 Q 7 L C Z x d W 9 0 O 1 N l Y 3 R p b 2 4 x L 1 R 5 c G V E Z X R h a W x z L 0 N o Y W 5 n Z W Q g V H l w Z S 5 7 R 2 V u Z X J h b F R 5 c G U s M X 0 m c X V v d D s s J n F 1 b 3 Q 7 U 2 V j d G l v b j E v V H l w Z U R l d G F p b H M v Q 2 h h b m d l Z C B U e X B l L n t O b y w y f S Z x d W 9 0 O y w m c X V v d D t T Z W N 0 a W 9 u M S 9 U e X B l R G V 0 Y W l s c y 9 D a G F u Z 2 V k I F R 5 c G U u e 0 N h d m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e X B l R G V 0 Y W l s c y 9 D a G F u Z 2 V k I F R 5 c G U u e 0 5 h b W U s M H 0 m c X V v d D s s J n F 1 b 3 Q 7 U 2 V j d G l v b j E v V H l w Z U R l d G F p b H M v Q 2 h h b m d l Z C B U e X B l L n t H Z W 5 l c m F s V H l w Z S w x f S Z x d W 9 0 O y w m c X V v d D t T Z W N 0 a W 9 u M S 9 U e X B l R G V 0 Y W l s c y 9 D a G F u Z 2 V k I F R 5 c G U u e 0 5 v L D J 9 J n F 1 b 3 Q 7 L C Z x d W 9 0 O 1 N l Y 3 R p b 2 4 x L 1 R 5 c G V E Z X R h a W x z L 0 N o Y W 5 n Z W Q g V H l w Z S 5 7 Q 2 F 2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e X B l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e X B l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0 1 l c m d l Z C U y M F R 5 c G V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R X h w Y W 5 k Z W Q l M j B U e X B l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E Z X R h a W x z U G F y c 2 V k L 0 N o Y W 5 n Z W Q l M j B U e X B l R G V 0 Y W l s c y 5 O b y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B Z G R l Z C U y M F B y b 2 R 1 Y 3 R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U m V w b G F j Z W Q l M j B u d W x s J T I w Q 2 F 2 a X R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R G V 0 Y W l s c 1 B h c n N l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p b 2 5 T d W 1 t Y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v Q W R k Z W Q l M j B S Z W F s T G l u Z V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v Q W R k Z W Q l M j B F c U x p b m V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U m V v c m R l c m V k J T I w Q 2 9 s d W 1 u c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N 1 b W 1 h c n k v U 2 9 y d G V k J T I w U H J v Z H V j d G l v b k x p b m V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e S 9 V c G R h d G V k J T I w U 2 h p Z n R D b 3 V u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G l v b l N 1 b W 1 h c n k v Q W R k Z W Q l M j B Q Z X J m b 3 J t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U 3 V t b W F y e S 9 B Z G R l Z C U y M E x p b m V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l m d D E v R m l s d G V y Z W Q l M j B T a G l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W Z 0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T d W 1 t Y X J 5 L 0 F k Z G V k J T I w Q 3 l j b G V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R l d G F p b H N Q Y X J z Z W Q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H d o C H n / y E 6 O x 4 5 i L R f X + g A A A A A C A A A A A A A Q Z g A A A A E A A C A A A A D 2 s 7 A 9 c 1 a p t 8 x A 6 7 U 3 t p k I 1 B P b y s l m H b s D O O v c 0 P + f A w A A A A A O g A A A A A I A A C A A A A A + 7 1 V D V e A 2 G A V d F O U d U M B 0 A S j i D + X S 3 k O M 4 K V r j x A e T 1 A A A A B J j e t L x / A z L C p J h j q F d t E 0 J T D 4 H 2 C 6 n X 1 f x 3 r d J I t Z g k G g e 1 G 1 9 H R K r m r z u j t a d N n A 4 b + u + O v 4 5 l h k e L / B T v s y F V P W l A O K p S E y k g 9 w e e 7 x k E A A A A D 8 r q w d r M R H a 2 E O 5 N C b 3 0 V U j u r j d P x j l r s 6 Z / x i 9 y E J M l t 7 Q F Q 8 c Q 4 h g r X B 1 k j M 0 N V r w q 8 h Y J i h Z S J S / + S 3 c 3 L 9 < / D a t a M a s h u p > 
</file>

<file path=customXml/itemProps1.xml><?xml version="1.0" encoding="utf-8"?>
<ds:datastoreItem xmlns:ds="http://schemas.openxmlformats.org/officeDocument/2006/customXml" ds:itemID="{8FE6970F-058C-418D-975C-E4592DDDE4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Present Shift</vt:lpstr>
      <vt:lpstr>Daily Summary</vt:lpstr>
      <vt:lpstr>Shift1</vt:lpstr>
      <vt:lpstr>Shift2</vt:lpstr>
      <vt:lpstr>Shift3</vt:lpstr>
      <vt:lpstr>Day</vt:lpstr>
      <vt:lpstr>LineDetails</vt:lpstr>
      <vt:lpstr>ProductDetails</vt:lpstr>
      <vt:lpstr>TypeDetails</vt:lpstr>
      <vt:lpstr>LineDetailsRaw</vt:lpstr>
      <vt:lpstr>'Daily Summary'!Print_Area</vt:lpstr>
    </vt:vector>
  </TitlesOfParts>
  <Company>Viva Media Packaging (Canada)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Nudam</dc:creator>
  <cp:lastModifiedBy>Nudam</cp:lastModifiedBy>
  <cp:lastPrinted>2022-03-30T15:06:44Z</cp:lastPrinted>
  <dcterms:created xsi:type="dcterms:W3CDTF">2022-03-15T14:59:00Z</dcterms:created>
  <dcterms:modified xsi:type="dcterms:W3CDTF">2022-11-16T20:54:17Z</dcterms:modified>
</cp:coreProperties>
</file>