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rsh\Desktop\THMNAT011_CRTBRA002_EEE3096S\prac 2\"/>
    </mc:Choice>
  </mc:AlternateContent>
  <xr:revisionPtr revIDLastSave="0" documentId="13_ncr:1_{F0EC9EFD-B9A4-47E8-AE31-FCA26BE6243B}" xr6:coauthVersionLast="47" xr6:coauthVersionMax="47" xr10:uidLastSave="{00000000-0000-0000-0000-000000000000}"/>
  <bookViews>
    <workbookView xWindow="6863" yWindow="1193" windowWidth="10154" windowHeight="7545" xr2:uid="{B7EB7AD4-06FD-4D73-8894-4CA9AF676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6" i="1"/>
  <c r="C35" i="1"/>
  <c r="C33" i="1"/>
  <c r="C32" i="1"/>
  <c r="W26" i="1"/>
  <c r="W25" i="1"/>
  <c r="W24" i="1"/>
  <c r="W23" i="1"/>
  <c r="W22" i="1"/>
  <c r="W21" i="1"/>
  <c r="W20" i="1"/>
  <c r="W19" i="1"/>
  <c r="W18" i="1"/>
  <c r="W17" i="1"/>
  <c r="AU14" i="1"/>
  <c r="W14" i="1"/>
  <c r="W13" i="1"/>
  <c r="W12" i="1"/>
  <c r="W11" i="1"/>
  <c r="W10" i="1"/>
  <c r="W9" i="1"/>
  <c r="B14" i="1"/>
  <c r="E14" i="1"/>
  <c r="C50" i="1" s="1"/>
  <c r="C51" i="1" s="1"/>
  <c r="H14" i="1"/>
  <c r="K14" i="1"/>
  <c r="N14" i="1"/>
  <c r="Q14" i="1"/>
  <c r="T14" i="1"/>
  <c r="R44" i="1"/>
  <c r="O44" i="1"/>
  <c r="L44" i="1"/>
  <c r="Q29" i="1"/>
  <c r="K29" i="1"/>
  <c r="E29" i="1"/>
  <c r="B29" i="1"/>
  <c r="N29" i="1"/>
  <c r="H29" i="1"/>
  <c r="AC14" i="1"/>
  <c r="BG14" i="1"/>
  <c r="BD14" i="1"/>
  <c r="BA14" i="1"/>
  <c r="AX14" i="1"/>
  <c r="AR14" i="1"/>
  <c r="AO14" i="1"/>
  <c r="AL14" i="1"/>
  <c r="AI14" i="1"/>
  <c r="AF14" i="1"/>
  <c r="Z14" i="1"/>
</calcChain>
</file>

<file path=xl/sharedStrings.xml><?xml version="1.0" encoding="utf-8"?>
<sst xmlns="http://schemas.openxmlformats.org/spreadsheetml/2006/main" count="404" uniqueCount="64">
  <si>
    <t xml:space="preserve">tests </t>
  </si>
  <si>
    <t xml:space="preserve">results </t>
  </si>
  <si>
    <t xml:space="preserve">Python Data </t>
  </si>
  <si>
    <t xml:space="preserve">C data </t>
  </si>
  <si>
    <t>tests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</si>
  <si>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</si>
  <si>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</si>
  <si>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</si>
  <si>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</si>
  <si>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</si>
  <si>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</si>
  <si>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</si>
  <si>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</si>
  <si>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</si>
  <si>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</si>
  <si>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 xml:space="preserve">Golden Measure </t>
  </si>
  <si>
    <t xml:space="preserve">C time </t>
  </si>
  <si>
    <t xml:space="preserve">Threaded 2 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</si>
  <si>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</si>
  <si>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</si>
  <si>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</si>
  <si>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</si>
  <si>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</si>
  <si>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</si>
  <si>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</si>
  <si>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</si>
  <si>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</si>
  <si>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</si>
  <si>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 xml:space="preserve">Threaded 4 </t>
  </si>
  <si>
    <t xml:space="preserve">Threaded 8 </t>
  </si>
  <si>
    <t xml:space="preserve">Threaded 16 </t>
  </si>
  <si>
    <t xml:space="preserve">Threaded 32 </t>
  </si>
  <si>
    <t xml:space="preserve">results(m/s) </t>
  </si>
  <si>
    <t>results (m/s)</t>
  </si>
  <si>
    <t>Average</t>
  </si>
  <si>
    <t xml:space="preserve">Average </t>
  </si>
  <si>
    <t>Flags -O0</t>
  </si>
  <si>
    <t>Flags -O1</t>
  </si>
  <si>
    <t>Flags -O2</t>
  </si>
  <si>
    <t>Flags - O3</t>
  </si>
  <si>
    <t xml:space="preserve">Flags - Ofast </t>
  </si>
  <si>
    <t>Flags -Os</t>
  </si>
  <si>
    <t>Flags - Og</t>
  </si>
  <si>
    <t>Flags -funroll-loops</t>
  </si>
  <si>
    <t xml:space="preserve">Avergae </t>
  </si>
  <si>
    <t>Flags -O1 -Og</t>
  </si>
  <si>
    <t>Flags -O1 -Os</t>
  </si>
  <si>
    <t>Flags -O1 -O3 -Os</t>
  </si>
  <si>
    <t xml:space="preserve">bit width floats </t>
  </si>
  <si>
    <t xml:space="preserve">bit width double </t>
  </si>
  <si>
    <t>bit width -fp16</t>
  </si>
  <si>
    <t>Flags -O1 -O3 -Ofast-funroll-loops</t>
  </si>
  <si>
    <t>Combinations : float O1</t>
  </si>
  <si>
    <t>AW24:AX25M16AW24:AX24</t>
  </si>
  <si>
    <t>Column1</t>
  </si>
  <si>
    <t>Column2</t>
  </si>
  <si>
    <t>Combination: floats: -O1  -O3, Ofast, -funroll-loops</t>
  </si>
  <si>
    <t>Combination: floats: -O1  -O3, Ofast, -funroll-loops and threaded</t>
  </si>
  <si>
    <t xml:space="preserve">Combinations: floats -O1, -O3 , Os </t>
  </si>
  <si>
    <t>Combination: floats: -O1  -O3, -Os and threaded</t>
  </si>
  <si>
    <t xml:space="preserve">Combination: floats: -O1  and threaded </t>
  </si>
  <si>
    <t>Column3</t>
  </si>
  <si>
    <t xml:space="preserve">C golden measure </t>
  </si>
  <si>
    <t>Dpu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</si>
</sst>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Times over 10 samples comparing the Different threaded options vs the C golden measure </a:t>
            </a:r>
            <a:endParaRPr lang="en-US"/>
          </a:p>
        </c:rich>
      </c:tx>
      <c:layout>
        <c:manualLayout>
          <c:xMode val="edge"/>
          <c:yMode val="edge"/>
          <c:x val="9.6474687014278679E-2"/>
          <c:y val="4.5021645021645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712330313549518E-2"/>
          <c:y val="0.21900846687182918"/>
          <c:w val="0.6845462344451934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Flags -O0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Sheet1!$W$3:$W$4</c:f>
              <c:numCache>
                <c:formatCode>General</c:formatCode>
                <c:ptCount val="2"/>
                <c:pt idx="0">
                  <c:v>11.686019999999999</c:v>
                </c:pt>
                <c:pt idx="1">
                  <c:v>11.686019999999999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5C-4338-AE75-EF2644A6AE72}"/>
            </c:ext>
          </c:extLst>
        </c:ser>
        <c:ser>
          <c:idx val="1"/>
          <c:order val="1"/>
          <c:tx>
            <c:v>Flags -O1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Sheet1!$W$5:$W$6</c:f>
              <c:numCache>
                <c:formatCode>General</c:formatCode>
                <c:ptCount val="2"/>
                <c:pt idx="0">
                  <c:v>8.0718770000000006</c:v>
                </c:pt>
                <c:pt idx="1">
                  <c:v>8.0718770000000006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5C-4338-AE75-EF2644A6AE72}"/>
            </c:ext>
          </c:extLst>
        </c:ser>
        <c:ser>
          <c:idx val="2"/>
          <c:order val="2"/>
          <c:tx>
            <c:v>Flags -O2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Sheet1!$W$7:$W$8</c:f>
              <c:numCache>
                <c:formatCode>General</c:formatCode>
                <c:ptCount val="2"/>
                <c:pt idx="0">
                  <c:v>8.6958710000000004</c:v>
                </c:pt>
                <c:pt idx="1">
                  <c:v>8.6958710000000004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5C-4338-AE75-EF2644A6AE72}"/>
            </c:ext>
          </c:extLst>
        </c:ser>
        <c:ser>
          <c:idx val="3"/>
          <c:order val="3"/>
          <c:tx>
            <c:v>Flags -O3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Sheet1!$W$9:$W$10</c:f>
              <c:numCache>
                <c:formatCode>General</c:formatCode>
                <c:ptCount val="2"/>
                <c:pt idx="0">
                  <c:v>8.3360576000000002</c:v>
                </c:pt>
                <c:pt idx="1">
                  <c:v>8.3360576000000002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F5C-4338-AE75-EF2644A6AE72}"/>
            </c:ext>
          </c:extLst>
        </c:ser>
        <c:ser>
          <c:idx val="4"/>
          <c:order val="4"/>
          <c:tx>
            <c:v>Ofast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Sheet1!$W$9:$W$10</c:f>
              <c:numCache>
                <c:formatCode>General</c:formatCode>
                <c:ptCount val="2"/>
                <c:pt idx="0">
                  <c:v>8.3360576000000002</c:v>
                </c:pt>
                <c:pt idx="1">
                  <c:v>8.3360576000000002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5C-4338-AE75-EF2644A6AE72}"/>
            </c:ext>
          </c:extLst>
        </c:ser>
        <c:ser>
          <c:idx val="5"/>
          <c:order val="5"/>
          <c:tx>
            <c:v>Flags -Os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Sheet1!$W$11:$W$12</c:f>
              <c:numCache>
                <c:formatCode>General</c:formatCode>
                <c:ptCount val="2"/>
                <c:pt idx="0">
                  <c:v>8.254380900000001</c:v>
                </c:pt>
                <c:pt idx="1">
                  <c:v>8.254380900000001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F5C-4338-AE75-EF2644A6AE72}"/>
            </c:ext>
          </c:extLst>
        </c:ser>
        <c:ser>
          <c:idx val="6"/>
          <c:order val="6"/>
          <c:tx>
            <c:v>Flags -Og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Sheet1!$W$13:$W$14</c:f>
              <c:numCache>
                <c:formatCode>General</c:formatCode>
                <c:ptCount val="2"/>
                <c:pt idx="0">
                  <c:v>10.592547700000001</c:v>
                </c:pt>
                <c:pt idx="1">
                  <c:v>10.592547700000001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F5C-4338-AE75-EF2644A6AE72}"/>
            </c:ext>
          </c:extLst>
        </c:ser>
        <c:ser>
          <c:idx val="7"/>
          <c:order val="7"/>
          <c:tx>
            <c:v>Flags -funroll-loop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Sheet1!$W$17:$W$18</c:f>
              <c:numCache>
                <c:formatCode>General</c:formatCode>
                <c:ptCount val="2"/>
                <c:pt idx="0">
                  <c:v>11.541134799999998</c:v>
                </c:pt>
                <c:pt idx="1">
                  <c:v>11.541134799999998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F5C-4338-AE75-EF2644A6AE72}"/>
            </c:ext>
          </c:extLst>
        </c:ser>
        <c:ser>
          <c:idx val="8"/>
          <c:order val="8"/>
          <c:tx>
            <c:v>Flags -O1 -Og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Sheet1!$W$19:$W$20</c:f>
              <c:numCache>
                <c:formatCode>General</c:formatCode>
                <c:ptCount val="2"/>
                <c:pt idx="0">
                  <c:v>10.1442803</c:v>
                </c:pt>
                <c:pt idx="1">
                  <c:v>10.1442803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F5C-4338-AE75-EF2644A6AE72}"/>
            </c:ext>
          </c:extLst>
        </c:ser>
        <c:ser>
          <c:idx val="9"/>
          <c:order val="9"/>
          <c:tx>
            <c:v>Flags -O1 -Os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Sheet1!$W$21:$W$22</c:f>
              <c:numCache>
                <c:formatCode>General</c:formatCode>
                <c:ptCount val="2"/>
                <c:pt idx="0">
                  <c:v>9.5534799000000028</c:v>
                </c:pt>
                <c:pt idx="1">
                  <c:v>9.5534799000000028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F5C-4338-AE75-EF2644A6AE72}"/>
            </c:ext>
          </c:extLst>
        </c:ser>
        <c:ser>
          <c:idx val="10"/>
          <c:order val="10"/>
          <c:tx>
            <c:v>Flags -O1 -O3 -Os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Sheet1!$W$23:$W$24</c:f>
              <c:numCache>
                <c:formatCode>General</c:formatCode>
                <c:ptCount val="2"/>
                <c:pt idx="0">
                  <c:v>7.8143972000000002</c:v>
                </c:pt>
                <c:pt idx="1">
                  <c:v>7.8143972000000002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F5C-4338-AE75-EF2644A6AE72}"/>
            </c:ext>
          </c:extLst>
        </c:ser>
        <c:ser>
          <c:idx val="11"/>
          <c:order val="11"/>
          <c:tx>
            <c:v>Flags -O1 -O3 -Ofast -funroll-loop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Sheet1!$W$25:$W$26</c:f>
              <c:numCache>
                <c:formatCode>General</c:formatCode>
                <c:ptCount val="2"/>
                <c:pt idx="0">
                  <c:v>7.7576041</c:v>
                </c:pt>
                <c:pt idx="1">
                  <c:v>7.7576041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F5C-4338-AE75-EF2644A6AE72}"/>
            </c:ext>
          </c:extLst>
        </c:ser>
        <c:ser>
          <c:idx val="12"/>
          <c:order val="12"/>
          <c:tx>
            <c:v>Cgolden Measure 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Sheet1!$W$27:$W$28</c:f>
              <c:numCache>
                <c:formatCode>General</c:formatCode>
                <c:ptCount val="2"/>
                <c:pt idx="0">
                  <c:v>11.01414718</c:v>
                </c:pt>
                <c:pt idx="1">
                  <c:v>11.01414718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F5C-4338-AE75-EF2644A6A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54176"/>
        <c:axId val="630441280"/>
      </c:lineChart>
      <c:catAx>
        <c:axId val="630454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0441280"/>
        <c:crosses val="autoZero"/>
        <c:auto val="1"/>
        <c:lblAlgn val="ctr"/>
        <c:lblOffset val="100"/>
        <c:noMultiLvlLbl val="0"/>
      </c:catAx>
      <c:valAx>
        <c:axId val="63044128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4541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9340994575371"/>
          <c:y val="0.16530470054879504"/>
          <c:w val="0.22680570391509472"/>
          <c:h val="0.76320878072059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452437</xdr:colOff>
      <xdr:row>17</xdr:row>
      <xdr:rowOff>19051</xdr:rowOff>
    </xdr:from>
    <xdr:to>
      <xdr:col>34</xdr:col>
      <xdr:colOff>585787</xdr:colOff>
      <xdr:row>34</xdr:row>
      <xdr:rowOff>4764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298D7-29E2-40AA-A9F2-C42136B9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402F3-4E4C-404A-894B-FCDF8E05713B}" name="Table2" displayName="Table2" ref="A2:B12" totalsRowShown="0">
  <autoFilter ref="A2:B12" xr:uid="{900402F3-4E4C-404A-894B-FCDF8E05713B}"/>
  <tableColumns count="2">
    <tableColumn id="1" xr3:uid="{B4DCD0C5-1167-4C3B-BA3A-BBF304C94B3B}" name="tests "/>
    <tableColumn id="2" xr3:uid="{801088CF-1A33-474A-A53B-0886E1441934}" name="results(m/s)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36F82E-B664-4E68-9402-AEC6B4806FD3}" name="Table41012" displayName="Table41012" ref="AE2:AF12" totalsRowShown="0">
  <autoFilter ref="AE2:AF12" xr:uid="{B936F82E-B664-4E68-9402-AEC6B4806FD3}"/>
  <tableColumns count="2">
    <tableColumn id="1" xr3:uid="{9CD72673-CABB-4894-BB7F-8258443408D0}" name="tests "/>
    <tableColumn id="2" xr3:uid="{8E89448D-4F3B-4CE2-B4F0-A1918CA09818}" name="results "/>
  </tableColumns>
  <tableStyleInfo name="TableStyleMedium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4299D62-0408-402E-9BBB-8B316642D704}" name="Table41013" displayName="Table41013" ref="AH2:AI12" totalsRowShown="0">
  <autoFilter ref="AH2:AI12" xr:uid="{A4299D62-0408-402E-9BBB-8B316642D704}"/>
  <tableColumns count="2">
    <tableColumn id="1" xr3:uid="{04C2B179-E8B0-4124-816C-9EA449A4CCB0}" name="tests "/>
    <tableColumn id="2" xr3:uid="{126D675F-A1B4-40A7-AF45-91301449908C}" name="results "/>
  </tableColumns>
  <tableStyleInfo name="TableStyleMedium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86449F3-849D-4798-8187-8686046C822F}" name="Table41014" displayName="Table41014" ref="AK2:AL12" totalsRowShown="0">
  <autoFilter ref="AK2:AL12" xr:uid="{186449F3-849D-4798-8187-8686046C822F}"/>
  <tableColumns count="2">
    <tableColumn id="1" xr3:uid="{CA633DAE-91FD-4D7D-B0D8-5ACE17004E01}" name="tests "/>
    <tableColumn id="2" xr3:uid="{FAFDBB2A-3F13-49CA-9946-B5622823B397}" name="results "/>
  </tableColumns>
  <tableStyleInfo name="TableStyleMedium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E7DD4DB-87DE-494D-912E-254A5103D877}" name="Table41015" displayName="Table41015" ref="AN2:AO12" totalsRowShown="0">
  <autoFilter ref="AN2:AO12" xr:uid="{3E7DD4DB-87DE-494D-912E-254A5103D877}"/>
  <tableColumns count="2">
    <tableColumn id="1" xr3:uid="{F26F336E-8E5E-4A89-A615-D8D5D516F85E}" name="tests "/>
    <tableColumn id="2" xr3:uid="{70AB8A64-5A37-4510-94BB-4A05623F9504}" name="results "/>
  </tableColumns>
  <tableStyleInfo name="TableStyleMedium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A4D4B9-DB2A-4B29-A1D0-9B769CA6C717}" name="Table4101516" displayName="Table4101516" ref="AQ2:AR12" totalsRowShown="0">
  <autoFilter ref="AQ2:AR12" xr:uid="{77A4D4B9-DB2A-4B29-A1D0-9B769CA6C717}"/>
  <tableColumns count="2">
    <tableColumn id="1" xr3:uid="{C6816E72-C49E-4A77-82BD-24A2121011C3}" name="tests "/>
    <tableColumn id="2" xr3:uid="{F699409C-D0C9-4D78-8EF1-912AE14D2E9E}" name="results "/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FEDC26-C060-477B-85B1-2E66B6339862}" name="Table4101517" displayName="Table4101517" ref="AT2:AU12" totalsRowShown="0">
  <autoFilter ref="AT2:AU12" xr:uid="{61FEDC26-C060-477B-85B1-2E66B6339862}"/>
  <tableColumns count="2">
    <tableColumn id="1" xr3:uid="{9CEBF84C-0BFB-433A-A7DB-6DFB69CB2A65}" name="tests "/>
    <tableColumn id="2" xr3:uid="{44E58257-5C93-48C6-8519-CBAC0CB2D80D}" name="results "/>
  </tableColumns>
  <tableStyleInfo name="TableStyleMedium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FA45D3-6CF1-481D-968E-6F6C68ED382A}" name="Table410151718" displayName="Table410151718" ref="AW2:AX12" totalsRowShown="0">
  <autoFilter ref="AW2:AX12" xr:uid="{CCFA45D3-6CF1-481D-968E-6F6C68ED382A}"/>
  <tableColumns count="2">
    <tableColumn id="1" xr3:uid="{A3AA4E14-CC4F-4753-AA64-067DA5511DDB}" name="tests "/>
    <tableColumn id="2" xr3:uid="{CB77E80B-5B0F-434C-903B-C9A0BAB5D23D}" name="results "/>
  </tableColumns>
  <tableStyleInfo name="TableStyleMedium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E36923D-D419-459C-8DB6-8483EA3DF81A}" name="Table410151719" displayName="Table410151719" ref="AZ2:BA12" totalsRowShown="0">
  <autoFilter ref="AZ2:BA12" xr:uid="{3E36923D-D419-459C-8DB6-8483EA3DF81A}"/>
  <tableColumns count="2">
    <tableColumn id="1" xr3:uid="{27CFC851-C5C6-4C65-98E1-4EFF313811E0}" name="tests "/>
    <tableColumn id="2" xr3:uid="{67343E4B-895A-417B-8A28-02A9DEB1E19B}" name="results "/>
  </tableColumns>
  <tableStyleInfo name="TableStyleMedium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A519608-BA9E-4CE4-A889-E7E4819719B0}" name="Table410151720" displayName="Table410151720" ref="BC2:BD12" totalsRowShown="0">
  <autoFilter ref="BC2:BD12" xr:uid="{2A519608-BA9E-4CE4-A889-E7E4819719B0}"/>
  <tableColumns count="2">
    <tableColumn id="1" xr3:uid="{6C9B7337-344B-4FC8-90D9-94F3EC4A4BBA}" name="tests "/>
    <tableColumn id="2" xr3:uid="{5FC9D908-BD2A-4DDA-8C0B-CF33A2F1012A}" name="results "/>
  </tableColumns>
  <tableStyleInfo name="TableStyleMedium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427680F-E422-4487-82C5-8F7BD08BAAA3}" name="Table410151721" displayName="Table410151721" ref="BF2:BG12" totalsRowShown="0">
  <autoFilter ref="BF2:BG12" xr:uid="{1427680F-E422-4487-82C5-8F7BD08BAAA3}"/>
  <tableColumns count="2">
    <tableColumn id="1" xr3:uid="{85978169-A80E-4821-80AF-1C9A8DB274C1}" name="tests "/>
    <tableColumn id="2" xr3:uid="{91E9C839-9C8E-45E5-98F7-1B089F41F86C}" name="results 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F07DC2-1C28-47E0-BFCF-665A63060CD9}" name="Table3" displayName="Table3" ref="D2:E12" totalsRowShown="0">
  <autoFilter ref="D2:E12" xr:uid="{46F07DC2-1C28-47E0-BFCF-665A63060CD9}"/>
  <tableColumns count="2">
    <tableColumn id="1" xr3:uid="{1E7F7537-358E-4192-B32D-48513D8E6062}" name="tests"/>
    <tableColumn id="2" xr3:uid="{F5A75A79-29AE-4F8B-B5CA-B6E679911646}" name="results (m/s)"/>
  </tableColumns>
  <tableStyleInfo name="TableStyleMedium1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5AB43CC-1290-4437-93C4-212C278DEF46}" name="Table2225" displayName="Table2225" ref="M17:N27" totalsRowShown="0">
  <autoFilter ref="M17:N27" xr:uid="{75AB43CC-1290-4437-93C4-212C278DEF46}"/>
  <tableColumns count="2">
    <tableColumn id="1" xr3:uid="{28766B5F-BBA3-4CC1-8C33-C96D4A92C88A}" name="tests "/>
    <tableColumn id="2" xr3:uid="{F05415B2-0EDC-4E35-B312-A19609222115}" name="results(m/s) 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D937468-B506-4F76-953F-6F37A137FA14}" name="Table2224" displayName="Table2224" ref="J17:K27" totalsRowShown="0">
  <autoFilter ref="J17:K27" xr:uid="{6D937468-B506-4F76-953F-6F37A137FA14}"/>
  <tableColumns count="2">
    <tableColumn id="1" xr3:uid="{CBFEC11F-8E7A-4CCE-8DC6-A30DCBE53DD6}" name="tests "/>
    <tableColumn id="2" xr3:uid="{B7CDFBBB-DFAF-4EFA-A28E-9C9DAE2A3FE5}" name="results(m/s) 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CCFA9BD-1F88-412B-8704-E1F64C948F66}" name="Table2223" displayName="Table2223" ref="G17:H27" totalsRowShown="0">
  <autoFilter ref="G17:H27" xr:uid="{4CCFA9BD-1F88-412B-8704-E1F64C948F66}"/>
  <tableColumns count="2">
    <tableColumn id="1" xr3:uid="{43FFD9E9-5328-4DDA-B0AC-897B3028B4AD}" name="tests "/>
    <tableColumn id="2" xr3:uid="{963B6289-E461-4CBB-BAB3-92D776F8E89E}" name="results(m/s) 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943DB6D-041D-443E-BBEF-BCBE2B6978A5}" name="Table2222" displayName="Table2222" ref="D17:E27" totalsRowShown="0">
  <autoFilter ref="D17:E27" xr:uid="{0943DB6D-041D-443E-BBEF-BCBE2B6978A5}"/>
  <tableColumns count="2">
    <tableColumn id="1" xr3:uid="{0962CBED-9ECD-44FF-95A4-52131F6EF996}" name="tests "/>
    <tableColumn id="2" xr3:uid="{86998F10-9FF4-47E5-9023-D2F21A7138A6}" name="results(m/s) 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71F93C-CC4A-4D49-8B42-D2118D2AAEBE}" name="Table22" displayName="Table22" ref="A17:B27" totalsRowShown="0">
  <autoFilter ref="A17:B27" xr:uid="{3D71F93C-CC4A-4D49-8B42-D2118D2AAEBE}"/>
  <tableColumns count="2">
    <tableColumn id="1" xr3:uid="{5B84D171-2B1A-44C7-AF1E-9791CCA4FC56}" name="tests "/>
    <tableColumn id="2" xr3:uid="{7756CA97-FBB6-42A6-AFFE-324570D271FD}" name="results(m/s) 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9565DB5-2E51-4838-8F3F-2EE0E118988C}" name="Table222528" displayName="Table222528" ref="P17:Q27" totalsRowShown="0">
  <autoFilter ref="P17:Q27" xr:uid="{69565DB5-2E51-4838-8F3F-2EE0E118988C}"/>
  <tableColumns count="2">
    <tableColumn id="1" xr3:uid="{05FE2BF3-22FD-4A44-8C2B-DB61FD622735}" name="tests "/>
    <tableColumn id="2" xr3:uid="{1CA66EC6-12CF-43CE-88EF-48CCED580855}" name="results(m/s) 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BF46A5F-CF02-413F-81C7-33ADA2C037A1}" name="Table22252831" displayName="Table22252831" ref="K32:L42" totalsRowShown="0">
  <autoFilter ref="K32:L42" xr:uid="{CBF46A5F-CF02-413F-81C7-33ADA2C037A1}"/>
  <tableColumns count="2">
    <tableColumn id="1" xr3:uid="{714405EC-3758-4B5A-A409-F5C0BFFDBF6C}" name="tests "/>
    <tableColumn id="2" xr3:uid="{C4ABD30D-EC10-42FD-8C05-D00B2FFCA565}" name="results(m/s) 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9202438-5635-4ABF-B1A8-D8C13ED7FD5A}" name="Table22252832" displayName="Table22252832" ref="N32:O42" totalsRowShown="0">
  <autoFilter ref="N32:O42" xr:uid="{A9202438-5635-4ABF-B1A8-D8C13ED7FD5A}"/>
  <tableColumns count="2">
    <tableColumn id="1" xr3:uid="{67DBE347-A852-442B-A2AE-CBD342829DE6}" name="tests "/>
    <tableColumn id="2" xr3:uid="{631FE04B-B5DA-41FF-A143-F1EC8DFC0E3A}" name="results(m/s) 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3507844-30D4-4B30-8BFC-760F156C2CC0}" name="Table22252833" displayName="Table22252833" ref="Q32:R42" totalsRowShown="0">
  <autoFilter ref="Q32:R42" xr:uid="{E3507844-30D4-4B30-8BFC-760F156C2CC0}"/>
  <tableColumns count="2">
    <tableColumn id="1" xr3:uid="{5A408CA9-1C85-4349-920C-56734437B368}" name="tests "/>
    <tableColumn id="2" xr3:uid="{CF39499D-59B5-4942-8516-D680C30E5B8A}" name="results(m/s) 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54D4B45-9033-458E-BDC0-77747B1EC6A5}" name="Table33" displayName="Table33" ref="V1:W28" totalsRowShown="0" headerRowDxfId="0">
  <autoFilter ref="V1:W28" xr:uid="{554D4B45-9033-458E-BDC0-77747B1EC6A5}"/>
  <tableColumns count="2">
    <tableColumn id="1" xr3:uid="{D7DA6386-DF1C-4940-BFDA-64AA626AAFCF}" name="Column1"/>
    <tableColumn id="2" xr3:uid="{5E7D449B-DB06-40D2-9B11-E43BDB5DB785}" name="Column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76E753-AA8F-487A-9B42-65A893B6665D}" name="Table4" displayName="Table4" ref="G2:H12" totalsRowShown="0">
  <autoFilter ref="G2:H12" xr:uid="{C276E753-AA8F-487A-9B42-65A893B6665D}"/>
  <tableColumns count="2">
    <tableColumn id="1" xr3:uid="{55B369DC-3BB2-4800-89F5-4B2E64A77CA0}" name="tests "/>
    <tableColumn id="2" xr3:uid="{D17249BE-4C6A-4215-87B3-1C606D9EFFBA}" name="results (m/s)"/>
  </tableColumns>
  <tableStyleInfo name="TableStyleMedium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13B78D4-82BE-4293-8C12-06F9844BDD47}" name="Table34" displayName="Table34" ref="A31:C69" totalsRowShown="0">
  <autoFilter ref="A31:C69" xr:uid="{613B78D4-82BE-4293-8C12-06F9844BDD47}"/>
  <tableColumns count="3">
    <tableColumn id="3" xr3:uid="{4F8E7EF6-6EAC-46B3-986E-B8EABFCF0EB6}" name="Column3"/>
    <tableColumn id="1" xr3:uid="{FFD725AF-60AE-433B-9334-FEF944F15601}" name="Column1"/>
    <tableColumn id="2" xr3:uid="{AB27844A-0AE7-4B82-A520-1AB05B0EA23B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56EDC4-340F-440B-88D8-B964DD9D428B}" name="Table46" displayName="Table46" ref="J2:K12" totalsRowShown="0">
  <autoFilter ref="J2:K12" xr:uid="{0456EDC4-340F-440B-88D8-B964DD9D428B}"/>
  <tableColumns count="2">
    <tableColumn id="1" xr3:uid="{81D56D9C-1354-4BAA-9D73-83433F44BB77}" name="tests "/>
    <tableColumn id="2" xr3:uid="{25962241-8B22-4325-B43B-3F1A05625AAC}" name="results (m/s)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B726DB-334F-4DD2-8098-A72E6B0AC7E4}" name="Table47" displayName="Table47" ref="M2:N12" totalsRowShown="0">
  <autoFilter ref="M2:N12" xr:uid="{73B726DB-334F-4DD2-8098-A72E6B0AC7E4}"/>
  <tableColumns count="2">
    <tableColumn id="1" xr3:uid="{99079AE4-FE2D-4D84-A928-E03CFC074653}" name="tests "/>
    <tableColumn id="2" xr3:uid="{930C9126-3BDC-478A-9166-6615C9AD9410}" name="results 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957EDF-7265-4107-B0C9-73EC7AFE2F49}" name="Table48" displayName="Table48" ref="P2:Q12" totalsRowShown="0">
  <autoFilter ref="P2:Q12" xr:uid="{46957EDF-7265-4107-B0C9-73EC7AFE2F49}"/>
  <tableColumns count="2">
    <tableColumn id="1" xr3:uid="{2FF1BFDC-65EE-4549-8D29-6C4A265654F3}" name="tests "/>
    <tableColumn id="2" xr3:uid="{F35E357B-DF03-41A0-B7BB-9BE91A077A99}" name="results 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10FCD9-4030-4A1E-B6A6-1873A5744DE8}" name="Table49" displayName="Table49" ref="S2:T12" totalsRowShown="0">
  <autoFilter ref="S2:T12" xr:uid="{4C10FCD9-4030-4A1E-B6A6-1873A5744DE8}"/>
  <tableColumns count="2">
    <tableColumn id="1" xr3:uid="{407FC5F5-FB2E-4CE4-8B3C-892730BF7197}" name="tests "/>
    <tableColumn id="2" xr3:uid="{ED103BE6-5651-42EE-8ACE-093FB983591E}" name="results 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A25A61C-C646-4650-9702-79938A54F0F6}" name="Table410" displayName="Table410" ref="Y2:AA12" totalsRowShown="0">
  <autoFilter ref="Y2:AA12" xr:uid="{8A25A61C-C646-4650-9702-79938A54F0F6}"/>
  <tableColumns count="3">
    <tableColumn id="1" xr3:uid="{ED816351-A4DF-4B5F-AFE6-148E2FDA5113}" name="tests "/>
    <tableColumn id="2" xr3:uid="{8B0B12FA-BE01-4829-A14D-D4C9C056C7BF}" name="results "/>
    <tableColumn id="3" xr3:uid="{676D6D76-EE79-4DBE-B622-8B56AC76F52B}" name="Column1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69A4DD-DF26-419C-BC05-6E47FB11D6E5}" name="Table411" displayName="Table411" ref="AB2:AC12" totalsRowShown="0">
  <autoFilter ref="AB2:AC12" xr:uid="{BE69A4DD-DF26-419C-BC05-6E47FB11D6E5}"/>
  <tableColumns count="2">
    <tableColumn id="1" xr3:uid="{1B756AD7-4897-4DEC-996B-100301A6E866}" name="tests "/>
    <tableColumn id="2" xr3:uid="{3B886B27-E30F-4BB8-9362-BB8AF9FAA759}" name="results 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DD03-A42C-47F7-8BF9-DC08846BB919}">
  <dimension ref="A1:BG60"/>
  <sheetViews>
    <sheetView tabSelected="1" topLeftCell="Q22" workbookViewId="0">
      <selection activeCell="Q31" sqref="Q31:R31"/>
    </sheetView>
  </sheetViews>
  <sheetFormatPr defaultRowHeight="14.25" x14ac:dyDescent="0.45"/>
  <cols>
    <col min="1" max="1" width="17.3984375" customWidth="1"/>
    <col min="2" max="2" width="12.06640625" customWidth="1"/>
    <col min="4" max="4" width="14.73046875" customWidth="1"/>
    <col min="5" max="5" width="13.06640625" customWidth="1"/>
    <col min="7" max="7" width="9.86328125" customWidth="1"/>
    <col min="8" max="8" width="13.46484375" customWidth="1"/>
    <col min="11" max="11" width="12.73046875" customWidth="1"/>
    <col min="14" max="14" width="10.3984375" customWidth="1"/>
    <col min="22" max="23" width="9.86328125" customWidth="1"/>
    <col min="59" max="59" width="21.9296875" customWidth="1"/>
  </cols>
  <sheetData>
    <row r="1" spans="1:59" x14ac:dyDescent="0.45">
      <c r="A1" s="4" t="s">
        <v>2</v>
      </c>
      <c r="B1" s="4"/>
      <c r="D1" s="5" t="s">
        <v>3</v>
      </c>
      <c r="E1" s="5"/>
      <c r="G1" s="3" t="s">
        <v>17</v>
      </c>
      <c r="H1" s="3"/>
      <c r="J1" s="3" t="s">
        <v>28</v>
      </c>
      <c r="K1" s="3"/>
      <c r="M1" s="3" t="s">
        <v>29</v>
      </c>
      <c r="N1" s="3"/>
      <c r="P1" s="3" t="s">
        <v>30</v>
      </c>
      <c r="Q1" s="3"/>
      <c r="S1" s="3" t="s">
        <v>31</v>
      </c>
      <c r="T1" s="3"/>
      <c r="U1" s="7"/>
      <c r="V1" s="10" t="s">
        <v>54</v>
      </c>
      <c r="W1" s="10" t="s">
        <v>55</v>
      </c>
      <c r="Y1" s="2" t="s">
        <v>36</v>
      </c>
      <c r="Z1" s="2"/>
      <c r="AB1" s="2" t="s">
        <v>37</v>
      </c>
      <c r="AC1" s="2"/>
      <c r="AE1" s="2" t="s">
        <v>38</v>
      </c>
      <c r="AF1" s="2"/>
      <c r="AH1" s="2" t="s">
        <v>39</v>
      </c>
      <c r="AI1" s="2"/>
      <c r="AK1" s="2" t="s">
        <v>40</v>
      </c>
      <c r="AL1" s="2"/>
      <c r="AN1" s="2" t="s">
        <v>41</v>
      </c>
      <c r="AO1" s="2"/>
      <c r="AQ1" s="2" t="s">
        <v>42</v>
      </c>
      <c r="AR1" s="2"/>
      <c r="AT1" s="2" t="s">
        <v>43</v>
      </c>
      <c r="AU1" s="2"/>
      <c r="AW1" s="2" t="s">
        <v>45</v>
      </c>
      <c r="AX1" s="2"/>
      <c r="AZ1" s="2" t="s">
        <v>46</v>
      </c>
      <c r="BA1" s="2"/>
      <c r="BC1" s="2" t="s">
        <v>47</v>
      </c>
      <c r="BD1" s="2"/>
      <c r="BF1" s="2" t="s">
        <v>51</v>
      </c>
      <c r="BG1" s="2"/>
    </row>
    <row r="2" spans="1:59" x14ac:dyDescent="0.45">
      <c r="A2" t="s">
        <v>0</v>
      </c>
      <c r="B2" t="s">
        <v>32</v>
      </c>
      <c r="D2" t="s">
        <v>4</v>
      </c>
      <c r="E2" t="s">
        <v>33</v>
      </c>
      <c r="G2" t="s">
        <v>0</v>
      </c>
      <c r="H2" t="s">
        <v>33</v>
      </c>
      <c r="J2" t="s">
        <v>0</v>
      </c>
      <c r="K2" t="s">
        <v>33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s="10"/>
      <c r="W2" s="10"/>
      <c r="Y2" t="s">
        <v>0</v>
      </c>
      <c r="Z2" t="s">
        <v>1</v>
      </c>
      <c r="AA2" t="s">
        <v>54</v>
      </c>
      <c r="AB2" t="s">
        <v>0</v>
      </c>
      <c r="AC2" t="s">
        <v>1</v>
      </c>
      <c r="AE2" t="s">
        <v>0</v>
      </c>
      <c r="AF2" t="s">
        <v>1</v>
      </c>
      <c r="AH2" t="s">
        <v>0</v>
      </c>
      <c r="AI2" t="s">
        <v>1</v>
      </c>
      <c r="AK2" t="s">
        <v>0</v>
      </c>
      <c r="AL2" t="s">
        <v>1</v>
      </c>
      <c r="AN2" t="s">
        <v>0</v>
      </c>
      <c r="AO2" t="s">
        <v>1</v>
      </c>
      <c r="AQ2" t="s">
        <v>0</v>
      </c>
      <c r="AR2" t="s">
        <v>1</v>
      </c>
      <c r="AT2" t="s">
        <v>0</v>
      </c>
      <c r="AU2" t="s">
        <v>1</v>
      </c>
      <c r="AW2" t="s">
        <v>0</v>
      </c>
      <c r="AX2" t="s">
        <v>1</v>
      </c>
      <c r="AZ2" t="s">
        <v>0</v>
      </c>
      <c r="BA2" t="s">
        <v>1</v>
      </c>
      <c r="BC2" t="s">
        <v>0</v>
      </c>
      <c r="BD2" t="s">
        <v>1</v>
      </c>
      <c r="BF2" t="s">
        <v>0</v>
      </c>
      <c r="BG2" t="s">
        <v>1</v>
      </c>
    </row>
    <row r="3" spans="1:59" x14ac:dyDescent="0.45">
      <c r="A3" t="s">
        <v>5</v>
      </c>
      <c r="B3">
        <v>457.44799999999998</v>
      </c>
      <c r="D3" t="s">
        <v>5</v>
      </c>
      <c r="E3">
        <v>11.629</v>
      </c>
      <c r="G3" t="s">
        <v>18</v>
      </c>
      <c r="H3">
        <v>16.813800000000001</v>
      </c>
      <c r="J3" t="s">
        <v>18</v>
      </c>
      <c r="K3">
        <v>16.854800000000001</v>
      </c>
      <c r="M3" t="s">
        <v>18</v>
      </c>
      <c r="N3">
        <v>19.4238</v>
      </c>
      <c r="P3" t="s">
        <v>18</v>
      </c>
      <c r="Q3">
        <v>21.741700000000002</v>
      </c>
      <c r="S3" t="s">
        <v>18</v>
      </c>
      <c r="T3">
        <v>29.4756</v>
      </c>
      <c r="V3" s="1">
        <v>1</v>
      </c>
      <c r="W3" s="1">
        <v>11.686019999999999</v>
      </c>
      <c r="Y3" t="s">
        <v>18</v>
      </c>
      <c r="Z3">
        <v>10.549832</v>
      </c>
      <c r="AB3" t="s">
        <v>18</v>
      </c>
      <c r="AC3">
        <v>6.9078929999999996</v>
      </c>
      <c r="AE3" t="s">
        <v>18</v>
      </c>
      <c r="AF3">
        <v>10.301845999999999</v>
      </c>
      <c r="AH3" t="s">
        <v>18</v>
      </c>
      <c r="AI3">
        <v>10.133851</v>
      </c>
      <c r="AK3" t="s">
        <v>18</v>
      </c>
      <c r="AL3">
        <v>9.4468630000000005</v>
      </c>
      <c r="AN3" t="s">
        <v>18</v>
      </c>
      <c r="AO3">
        <v>6.3269089999999997</v>
      </c>
      <c r="AQ3" t="s">
        <v>18</v>
      </c>
      <c r="AR3">
        <v>9.3878649999999997</v>
      </c>
      <c r="AT3" t="s">
        <v>18</v>
      </c>
      <c r="AU3">
        <v>9.9318570000000008</v>
      </c>
      <c r="AW3" t="s">
        <v>18</v>
      </c>
      <c r="AX3">
        <v>10.049688</v>
      </c>
      <c r="AZ3" t="s">
        <v>18</v>
      </c>
      <c r="BA3">
        <v>9.3988829999999997</v>
      </c>
      <c r="BC3" t="s">
        <v>18</v>
      </c>
      <c r="BD3">
        <v>5.2789289999999998</v>
      </c>
      <c r="BF3" t="s">
        <v>18</v>
      </c>
      <c r="BG3">
        <v>7.2959110000000003</v>
      </c>
    </row>
    <row r="4" spans="1:59" x14ac:dyDescent="0.45">
      <c r="A4" t="s">
        <v>6</v>
      </c>
      <c r="B4">
        <v>618.96600000000001</v>
      </c>
      <c r="D4" t="s">
        <v>6</v>
      </c>
      <c r="E4">
        <v>11.645799999999999</v>
      </c>
      <c r="G4" t="s">
        <v>19</v>
      </c>
      <c r="H4">
        <v>19.1768</v>
      </c>
      <c r="J4" t="s">
        <v>19</v>
      </c>
      <c r="K4">
        <v>19.989799999999999</v>
      </c>
      <c r="M4" t="s">
        <v>19</v>
      </c>
      <c r="N4">
        <v>21.863700000000001</v>
      </c>
      <c r="P4" t="s">
        <v>19</v>
      </c>
      <c r="Q4">
        <v>22.974699999999999</v>
      </c>
      <c r="S4" t="s">
        <v>19</v>
      </c>
      <c r="T4">
        <v>10.424899999999999</v>
      </c>
      <c r="V4" s="1">
        <v>2</v>
      </c>
      <c r="W4" s="1">
        <v>11.686019999999999</v>
      </c>
      <c r="Y4" t="s">
        <v>19</v>
      </c>
      <c r="Z4">
        <v>10.887827</v>
      </c>
      <c r="AA4" t="s">
        <v>63</v>
      </c>
      <c r="AB4" t="s">
        <v>19</v>
      </c>
      <c r="AC4">
        <v>8.1818740000000005</v>
      </c>
      <c r="AE4" t="s">
        <v>19</v>
      </c>
      <c r="AF4">
        <v>6.3249060000000004</v>
      </c>
      <c r="AH4" t="s">
        <v>19</v>
      </c>
      <c r="AI4">
        <v>6.0619110000000003</v>
      </c>
      <c r="AK4" t="s">
        <v>19</v>
      </c>
      <c r="AL4">
        <v>7.2838940000000001</v>
      </c>
      <c r="AN4" t="s">
        <v>19</v>
      </c>
      <c r="AO4">
        <v>10.273851000000001</v>
      </c>
      <c r="AQ4" t="s">
        <v>19</v>
      </c>
      <c r="AR4">
        <v>11.279838</v>
      </c>
      <c r="AT4" t="s">
        <v>19</v>
      </c>
      <c r="AU4">
        <v>12.510821</v>
      </c>
      <c r="AW4" t="s">
        <v>19</v>
      </c>
      <c r="AX4">
        <v>8.3357729999999997</v>
      </c>
      <c r="AZ4" t="s">
        <v>19</v>
      </c>
      <c r="BA4">
        <v>9.4508829999999993</v>
      </c>
      <c r="BC4" t="s">
        <v>19</v>
      </c>
      <c r="BD4">
        <v>7.2609019999999997</v>
      </c>
      <c r="BF4" t="s">
        <v>19</v>
      </c>
      <c r="BG4">
        <v>8.1288999999999998</v>
      </c>
    </row>
    <row r="5" spans="1:59" x14ac:dyDescent="0.45">
      <c r="A5" t="s">
        <v>7</v>
      </c>
      <c r="B5">
        <v>483.71600000000001</v>
      </c>
      <c r="D5" t="s">
        <v>7</v>
      </c>
      <c r="E5">
        <v>9.4977999999999998</v>
      </c>
      <c r="G5" t="s">
        <v>20</v>
      </c>
      <c r="H5">
        <v>19.3188</v>
      </c>
      <c r="J5" t="s">
        <v>20</v>
      </c>
      <c r="K5">
        <v>18.4558</v>
      </c>
      <c r="M5" t="s">
        <v>20</v>
      </c>
      <c r="N5">
        <v>22.1797</v>
      </c>
      <c r="P5" t="s">
        <v>20</v>
      </c>
      <c r="Q5">
        <v>12.091799999999999</v>
      </c>
      <c r="S5" t="s">
        <v>20</v>
      </c>
      <c r="T5">
        <v>13.6548</v>
      </c>
      <c r="V5">
        <v>1</v>
      </c>
      <c r="W5">
        <v>8.0718770000000006</v>
      </c>
      <c r="Y5" t="s">
        <v>20</v>
      </c>
      <c r="Z5">
        <v>12.324805</v>
      </c>
      <c r="AB5" t="s">
        <v>20</v>
      </c>
      <c r="AC5">
        <v>6.9608930000000004</v>
      </c>
      <c r="AE5" t="s">
        <v>20</v>
      </c>
      <c r="AF5">
        <v>8.5918720000000004</v>
      </c>
      <c r="AH5" t="s">
        <v>20</v>
      </c>
      <c r="AI5">
        <v>5.9799119999999997</v>
      </c>
      <c r="AK5" t="s">
        <v>20</v>
      </c>
      <c r="AL5">
        <v>9.3508639999999996</v>
      </c>
      <c r="AN5" t="s">
        <v>20</v>
      </c>
      <c r="AO5">
        <v>7.5258909999999997</v>
      </c>
      <c r="AQ5" t="s">
        <v>20</v>
      </c>
      <c r="AR5">
        <v>9.3148660000000003</v>
      </c>
      <c r="AT5" t="s">
        <v>20</v>
      </c>
      <c r="AU5">
        <v>9.0368709999999997</v>
      </c>
      <c r="AW5" t="s">
        <v>20</v>
      </c>
      <c r="AX5">
        <v>11.7117</v>
      </c>
      <c r="AZ5" t="s">
        <v>20</v>
      </c>
      <c r="BA5">
        <v>15.576809000000001</v>
      </c>
      <c r="BC5" t="s">
        <v>20</v>
      </c>
      <c r="BD5">
        <v>9.491873</v>
      </c>
      <c r="BF5" t="s">
        <v>20</v>
      </c>
      <c r="BG5">
        <v>7.5259080000000003</v>
      </c>
    </row>
    <row r="6" spans="1:59" x14ac:dyDescent="0.45">
      <c r="A6" t="s">
        <v>8</v>
      </c>
      <c r="B6">
        <v>477.05399999999997</v>
      </c>
      <c r="D6" t="s">
        <v>8</v>
      </c>
      <c r="E6">
        <v>11.7988</v>
      </c>
      <c r="G6" t="s">
        <v>21</v>
      </c>
      <c r="H6">
        <v>19.0778</v>
      </c>
      <c r="J6" t="s">
        <v>21</v>
      </c>
      <c r="K6">
        <v>17.6938</v>
      </c>
      <c r="M6" t="s">
        <v>21</v>
      </c>
      <c r="N6">
        <v>21.994700000000002</v>
      </c>
      <c r="P6" t="s">
        <v>21</v>
      </c>
      <c r="Q6">
        <v>26.1907</v>
      </c>
      <c r="S6" t="s">
        <v>21</v>
      </c>
      <c r="T6">
        <v>25.477699999999999</v>
      </c>
      <c r="V6">
        <v>2</v>
      </c>
      <c r="W6">
        <v>8.0718770000000006</v>
      </c>
      <c r="Y6" t="s">
        <v>21</v>
      </c>
      <c r="Z6">
        <v>14.011778</v>
      </c>
      <c r="AB6" t="s">
        <v>21</v>
      </c>
      <c r="AC6">
        <v>6.8978950000000001</v>
      </c>
      <c r="AE6" t="s">
        <v>21</v>
      </c>
      <c r="AF6">
        <v>9.3008609999999994</v>
      </c>
      <c r="AH6" t="s">
        <v>21</v>
      </c>
      <c r="AI6">
        <v>7.1788949999999998</v>
      </c>
      <c r="AK6" t="s">
        <v>21</v>
      </c>
      <c r="AL6">
        <v>8.5688750000000002</v>
      </c>
      <c r="AN6" t="s">
        <v>21</v>
      </c>
      <c r="AO6">
        <v>7.4268929999999997</v>
      </c>
      <c r="AQ6" t="s">
        <v>21</v>
      </c>
      <c r="AR6">
        <v>11.332837</v>
      </c>
      <c r="AT6" t="s">
        <v>21</v>
      </c>
      <c r="AU6">
        <v>12.426822</v>
      </c>
      <c r="AW6" t="s">
        <v>21</v>
      </c>
      <c r="AX6">
        <v>9.1077999999999992</v>
      </c>
      <c r="AZ6" t="s">
        <v>21</v>
      </c>
      <c r="BA6">
        <v>9.3938849999999992</v>
      </c>
      <c r="BC6" t="s">
        <v>21</v>
      </c>
      <c r="BD6">
        <v>9.5048739999999992</v>
      </c>
      <c r="BF6" t="s">
        <v>21</v>
      </c>
      <c r="BG6">
        <v>8.1328999999999994</v>
      </c>
    </row>
    <row r="7" spans="1:59" x14ac:dyDescent="0.45">
      <c r="A7" t="s">
        <v>9</v>
      </c>
      <c r="B7">
        <v>571.23599999999999</v>
      </c>
      <c r="D7" t="s">
        <v>9</v>
      </c>
      <c r="E7">
        <v>11.125</v>
      </c>
      <c r="G7" t="s">
        <v>22</v>
      </c>
      <c r="H7">
        <v>19.1418</v>
      </c>
      <c r="J7" t="s">
        <v>22</v>
      </c>
      <c r="K7">
        <v>20.900700000000001</v>
      </c>
      <c r="M7" t="s">
        <v>22</v>
      </c>
      <c r="N7">
        <v>21.953700000000001</v>
      </c>
      <c r="P7" t="s">
        <v>22</v>
      </c>
      <c r="Q7">
        <v>23.572700000000001</v>
      </c>
      <c r="S7" t="s">
        <v>22</v>
      </c>
      <c r="T7">
        <v>34.353499999999997</v>
      </c>
      <c r="V7">
        <v>1</v>
      </c>
      <c r="W7">
        <v>8.6958710000000004</v>
      </c>
      <c r="Y7" t="s">
        <v>22</v>
      </c>
      <c r="Z7">
        <v>12.375804</v>
      </c>
      <c r="AB7" t="s">
        <v>22</v>
      </c>
      <c r="AC7">
        <v>9.2148590000000006</v>
      </c>
      <c r="AE7" t="s">
        <v>22</v>
      </c>
      <c r="AF7">
        <v>9.3818599999999996</v>
      </c>
      <c r="AH7" t="s">
        <v>22</v>
      </c>
      <c r="AI7">
        <v>8.9358690000000003</v>
      </c>
      <c r="AK7" t="s">
        <v>22</v>
      </c>
      <c r="AL7">
        <v>7.184895</v>
      </c>
      <c r="AN7" t="s">
        <v>22</v>
      </c>
      <c r="AO7">
        <v>9.4468639999999997</v>
      </c>
      <c r="AQ7" t="s">
        <v>22</v>
      </c>
      <c r="AR7">
        <v>11.338837</v>
      </c>
      <c r="AT7" t="s">
        <v>22</v>
      </c>
      <c r="AU7">
        <v>13.033813</v>
      </c>
      <c r="AW7" t="s">
        <v>22</v>
      </c>
      <c r="AX7">
        <v>10.399782999999999</v>
      </c>
      <c r="AZ7" t="s">
        <v>22</v>
      </c>
      <c r="BA7">
        <v>7.2209130000000004</v>
      </c>
      <c r="BC7" t="s">
        <v>22</v>
      </c>
      <c r="BD7">
        <v>9.3968760000000007</v>
      </c>
      <c r="BF7" t="s">
        <v>22</v>
      </c>
      <c r="BG7">
        <v>8.4888840000000005</v>
      </c>
    </row>
    <row r="8" spans="1:59" x14ac:dyDescent="0.45">
      <c r="A8" t="s">
        <v>10</v>
      </c>
      <c r="B8">
        <v>426.84500000000003</v>
      </c>
      <c r="D8" t="s">
        <v>10</v>
      </c>
      <c r="E8">
        <v>11.07385</v>
      </c>
      <c r="G8" t="s">
        <v>23</v>
      </c>
      <c r="H8">
        <v>19.3018</v>
      </c>
      <c r="J8" t="s">
        <v>23</v>
      </c>
      <c r="K8">
        <v>19.884799999999998</v>
      </c>
      <c r="M8" t="s">
        <v>23</v>
      </c>
      <c r="N8">
        <v>22.1767</v>
      </c>
      <c r="P8" t="s">
        <v>23</v>
      </c>
      <c r="Q8">
        <v>26.0427</v>
      </c>
      <c r="S8" t="s">
        <v>23</v>
      </c>
      <c r="T8">
        <v>7.2739000000000003</v>
      </c>
      <c r="V8">
        <v>2</v>
      </c>
      <c r="W8">
        <v>8.6958710000000004</v>
      </c>
      <c r="Y8" t="s">
        <v>23</v>
      </c>
      <c r="Z8">
        <v>10.276838</v>
      </c>
      <c r="AB8" t="s">
        <v>23</v>
      </c>
      <c r="AC8">
        <v>9.0268619999999995</v>
      </c>
      <c r="AE8" t="s">
        <v>23</v>
      </c>
      <c r="AF8">
        <v>8.4828740000000007</v>
      </c>
      <c r="AH8" t="s">
        <v>23</v>
      </c>
      <c r="AI8">
        <v>9.6088590000000007</v>
      </c>
      <c r="AK8" t="s">
        <v>23</v>
      </c>
      <c r="AL8">
        <v>8.5578749999999992</v>
      </c>
      <c r="AN8" t="s">
        <v>23</v>
      </c>
      <c r="AO8">
        <v>6.4859070000000001</v>
      </c>
      <c r="AQ8" t="s">
        <v>23</v>
      </c>
      <c r="AR8">
        <v>11.391836</v>
      </c>
      <c r="AT8" t="s">
        <v>23</v>
      </c>
      <c r="AU8">
        <v>12.410822</v>
      </c>
      <c r="AW8" t="s">
        <v>23</v>
      </c>
      <c r="AX8">
        <v>10.098800000000001</v>
      </c>
      <c r="AZ8" t="s">
        <v>23</v>
      </c>
      <c r="BA8">
        <v>9.3688870000000009</v>
      </c>
      <c r="BC8" t="s">
        <v>23</v>
      </c>
      <c r="BD8">
        <v>7.2019060000000001</v>
      </c>
      <c r="BF8" t="s">
        <v>23</v>
      </c>
      <c r="BG8">
        <v>8.3428979999999999</v>
      </c>
    </row>
    <row r="9" spans="1:59" x14ac:dyDescent="0.45">
      <c r="A9" t="s">
        <v>11</v>
      </c>
      <c r="B9">
        <v>486.00400000000002</v>
      </c>
      <c r="D9" t="s">
        <v>11</v>
      </c>
      <c r="E9">
        <v>10.358000000000001</v>
      </c>
      <c r="G9" t="s">
        <v>24</v>
      </c>
      <c r="H9">
        <v>19.919799999999999</v>
      </c>
      <c r="J9" t="s">
        <v>24</v>
      </c>
      <c r="K9">
        <v>17.5108</v>
      </c>
      <c r="M9" t="s">
        <v>24</v>
      </c>
      <c r="N9">
        <v>16.046800000000001</v>
      </c>
      <c r="P9" t="s">
        <v>24</v>
      </c>
      <c r="Q9">
        <v>19.579699999999999</v>
      </c>
      <c r="S9" t="s">
        <v>24</v>
      </c>
      <c r="T9">
        <v>4.5069400000000002</v>
      </c>
      <c r="V9">
        <v>1</v>
      </c>
      <c r="W9">
        <f xml:space="preserve"> SUM(Table41013[[results ]])/10</f>
        <v>8.3360576000000002</v>
      </c>
      <c r="Y9" t="s">
        <v>24</v>
      </c>
      <c r="Z9">
        <v>10.897828000000001</v>
      </c>
      <c r="AB9" t="s">
        <v>24</v>
      </c>
      <c r="AC9">
        <v>6.9578939999999996</v>
      </c>
      <c r="AE9" t="s">
        <v>24</v>
      </c>
      <c r="AF9">
        <v>8.5718730000000001</v>
      </c>
      <c r="AH9" t="s">
        <v>24</v>
      </c>
      <c r="AI9">
        <v>6.9028980000000004</v>
      </c>
      <c r="AK9" t="s">
        <v>24</v>
      </c>
      <c r="AL9">
        <v>9.3678640000000009</v>
      </c>
      <c r="AN9" t="s">
        <v>24</v>
      </c>
      <c r="AO9">
        <v>9.4168640000000003</v>
      </c>
      <c r="AQ9" t="s">
        <v>24</v>
      </c>
      <c r="AR9">
        <v>11.355836999999999</v>
      </c>
      <c r="AT9" t="s">
        <v>24</v>
      </c>
      <c r="AU9">
        <v>10.845845000000001</v>
      </c>
      <c r="AW9" t="s">
        <v>24</v>
      </c>
      <c r="AX9">
        <v>11.417785</v>
      </c>
      <c r="AZ9" t="s">
        <v>24</v>
      </c>
      <c r="BA9">
        <v>9.2858889999999992</v>
      </c>
      <c r="BC9" t="s">
        <v>24</v>
      </c>
      <c r="BD9">
        <v>8.1698930000000001</v>
      </c>
      <c r="BF9" t="s">
        <v>24</v>
      </c>
      <c r="BG9">
        <v>7.3209099999999996</v>
      </c>
    </row>
    <row r="10" spans="1:59" x14ac:dyDescent="0.45">
      <c r="A10" t="s">
        <v>12</v>
      </c>
      <c r="B10">
        <v>459.98500000000001</v>
      </c>
      <c r="D10" t="s">
        <v>12</v>
      </c>
      <c r="E10">
        <v>10.379868</v>
      </c>
      <c r="G10" t="s">
        <v>25</v>
      </c>
      <c r="H10">
        <v>17.351800000000001</v>
      </c>
      <c r="J10" t="s">
        <v>25</v>
      </c>
      <c r="K10">
        <v>17.813800000000001</v>
      </c>
      <c r="M10" t="s">
        <v>25</v>
      </c>
      <c r="N10">
        <v>21.934699999999999</v>
      </c>
      <c r="P10" t="s">
        <v>25</v>
      </c>
      <c r="Q10">
        <v>4.2599400000000003</v>
      </c>
      <c r="S10" t="s">
        <v>25</v>
      </c>
      <c r="T10">
        <v>15.598800000000001</v>
      </c>
      <c r="V10">
        <v>2</v>
      </c>
      <c r="W10">
        <f xml:space="preserve"> SUM(Table41013[[results ]])/10</f>
        <v>8.3360576000000002</v>
      </c>
      <c r="Y10" t="s">
        <v>25</v>
      </c>
      <c r="Z10">
        <v>12.355805999999999</v>
      </c>
      <c r="AB10" t="s">
        <v>25</v>
      </c>
      <c r="AC10">
        <v>7.3998869999999997</v>
      </c>
      <c r="AE10" t="s">
        <v>25</v>
      </c>
      <c r="AF10">
        <v>9.4798589999999994</v>
      </c>
      <c r="AH10" t="s">
        <v>25</v>
      </c>
      <c r="AI10">
        <v>9.3176640000000006</v>
      </c>
      <c r="AK10" t="s">
        <v>25</v>
      </c>
      <c r="AL10">
        <v>9.196866</v>
      </c>
      <c r="AN10" t="s">
        <v>25</v>
      </c>
      <c r="AO10">
        <v>8.9828700000000001</v>
      </c>
      <c r="AQ10" t="s">
        <v>25</v>
      </c>
      <c r="AR10">
        <v>11.222839</v>
      </c>
      <c r="AT10" t="s">
        <v>25</v>
      </c>
      <c r="AU10">
        <v>10.448850999999999</v>
      </c>
      <c r="AW10" t="s">
        <v>25</v>
      </c>
      <c r="AX10">
        <v>8.2198510000000002</v>
      </c>
      <c r="AZ10" t="s">
        <v>25</v>
      </c>
      <c r="BA10">
        <v>7.2179149999999996</v>
      </c>
      <c r="BC10" t="s">
        <v>25</v>
      </c>
      <c r="BD10">
        <v>6.3869170000000004</v>
      </c>
      <c r="BF10" t="s">
        <v>25</v>
      </c>
      <c r="BG10">
        <v>7.3109120000000001</v>
      </c>
    </row>
    <row r="11" spans="1:59" x14ac:dyDescent="0.45">
      <c r="A11" t="s">
        <v>13</v>
      </c>
      <c r="B11">
        <v>564.63599999999997</v>
      </c>
      <c r="D11" t="s">
        <v>13</v>
      </c>
      <c r="E11">
        <v>11.626799999999999</v>
      </c>
      <c r="G11" t="s">
        <v>26</v>
      </c>
      <c r="H11">
        <v>19.270800000000001</v>
      </c>
      <c r="J11" t="s">
        <v>26</v>
      </c>
      <c r="K11">
        <v>19.983799999999999</v>
      </c>
      <c r="M11" t="s">
        <v>26</v>
      </c>
      <c r="N11">
        <v>22.088699999999999</v>
      </c>
      <c r="P11" t="s">
        <v>26</v>
      </c>
      <c r="Q11">
        <v>26.374700000000001</v>
      </c>
      <c r="S11" t="s">
        <v>26</v>
      </c>
      <c r="T11">
        <v>31.3066</v>
      </c>
      <c r="V11">
        <v>1</v>
      </c>
      <c r="W11">
        <f>SUM(Table41015[[results ]])/10</f>
        <v>8.254380900000001</v>
      </c>
      <c r="Y11" t="s">
        <v>26</v>
      </c>
      <c r="Z11">
        <v>10.815830999999999</v>
      </c>
      <c r="AB11" t="s">
        <v>26</v>
      </c>
      <c r="AC11">
        <v>10.008848</v>
      </c>
      <c r="AE11" t="s">
        <v>26</v>
      </c>
      <c r="AF11">
        <v>7.2268920000000003</v>
      </c>
      <c r="AH11" t="s">
        <v>26</v>
      </c>
      <c r="AI11">
        <v>9.3818619999999999</v>
      </c>
      <c r="AK11" t="s">
        <v>26</v>
      </c>
      <c r="AL11">
        <v>9.2738650000000007</v>
      </c>
      <c r="AN11" t="s">
        <v>26</v>
      </c>
      <c r="AO11">
        <v>7.2608949999999997</v>
      </c>
      <c r="AQ11" t="s">
        <v>26</v>
      </c>
      <c r="AR11">
        <v>11.201839</v>
      </c>
      <c r="AT11" t="s">
        <v>26</v>
      </c>
      <c r="AU11">
        <v>12.493822</v>
      </c>
      <c r="AW11" t="s">
        <v>26</v>
      </c>
      <c r="AX11">
        <v>11.630798</v>
      </c>
      <c r="AZ11" t="s">
        <v>26</v>
      </c>
      <c r="BA11">
        <v>9.3558839999999996</v>
      </c>
      <c r="BC11" t="s">
        <v>26</v>
      </c>
      <c r="BD11">
        <v>7.2399069999999996</v>
      </c>
      <c r="BF11" t="s">
        <v>26</v>
      </c>
      <c r="BG11">
        <v>7.9949029999999999</v>
      </c>
    </row>
    <row r="12" spans="1:59" x14ac:dyDescent="0.45">
      <c r="A12" t="s">
        <v>14</v>
      </c>
      <c r="B12">
        <v>606.26800000000003</v>
      </c>
      <c r="D12" t="s">
        <v>14</v>
      </c>
      <c r="E12">
        <v>11.0068</v>
      </c>
      <c r="G12" t="s">
        <v>27</v>
      </c>
      <c r="H12">
        <v>18.863800000000001</v>
      </c>
      <c r="J12" t="s">
        <v>27</v>
      </c>
      <c r="K12">
        <v>20.892700000000001</v>
      </c>
      <c r="M12" t="s">
        <v>27</v>
      </c>
      <c r="N12">
        <v>19.479700000000001</v>
      </c>
      <c r="P12" t="s">
        <v>27</v>
      </c>
      <c r="Q12">
        <v>26.2637</v>
      </c>
      <c r="S12" t="s">
        <v>27</v>
      </c>
      <c r="T12">
        <v>34.161499999999997</v>
      </c>
      <c r="V12">
        <v>2</v>
      </c>
      <c r="W12">
        <f>SUM(Table41015[[results ]])/10</f>
        <v>8.254380900000001</v>
      </c>
      <c r="Y12" t="s">
        <v>27</v>
      </c>
      <c r="Z12">
        <v>12.363807</v>
      </c>
      <c r="AB12" t="s">
        <v>27</v>
      </c>
      <c r="AC12">
        <v>9.161861</v>
      </c>
      <c r="AE12" t="s">
        <v>27</v>
      </c>
      <c r="AF12">
        <v>9.2958619999999996</v>
      </c>
      <c r="AH12" t="s">
        <v>27</v>
      </c>
      <c r="AI12">
        <v>9.8588550000000001</v>
      </c>
      <c r="AK12" t="s">
        <v>27</v>
      </c>
      <c r="AL12">
        <v>7.1188969999999996</v>
      </c>
      <c r="AN12" t="s">
        <v>27</v>
      </c>
      <c r="AO12">
        <v>9.396865</v>
      </c>
      <c r="AQ12" t="s">
        <v>27</v>
      </c>
      <c r="AR12">
        <v>8.0988830000000007</v>
      </c>
      <c r="AT12" t="s">
        <v>27</v>
      </c>
      <c r="AU12">
        <v>12.271824000000001</v>
      </c>
      <c r="AW12" t="s">
        <v>27</v>
      </c>
      <c r="AX12">
        <v>10.470825</v>
      </c>
      <c r="AZ12" t="s">
        <v>27</v>
      </c>
      <c r="BA12">
        <v>9.2648510000000002</v>
      </c>
      <c r="BC12" t="s">
        <v>27</v>
      </c>
      <c r="BD12">
        <v>8.2118950000000002</v>
      </c>
      <c r="BF12" t="s">
        <v>27</v>
      </c>
      <c r="BG12">
        <v>7.0339150000000004</v>
      </c>
    </row>
    <row r="13" spans="1:59" x14ac:dyDescent="0.45">
      <c r="V13">
        <v>1</v>
      </c>
      <c r="W13">
        <f>SUM(Table4101516[[results ]])/10</f>
        <v>10.592547700000001</v>
      </c>
    </row>
    <row r="14" spans="1:59" x14ac:dyDescent="0.45">
      <c r="A14" t="s">
        <v>15</v>
      </c>
      <c r="B14">
        <f>SUM(B3:B12)/10</f>
        <v>515.21580000000006</v>
      </c>
      <c r="D14" t="s">
        <v>16</v>
      </c>
      <c r="E14">
        <f>SUM(E3:E12)/10</f>
        <v>11.014171800000002</v>
      </c>
      <c r="G14" t="s">
        <v>34</v>
      </c>
      <c r="H14">
        <f>SUM(H3:H12)/10</f>
        <v>18.823699999999999</v>
      </c>
      <c r="J14" t="s">
        <v>35</v>
      </c>
      <c r="K14">
        <f>SUM(K3:K12)/10</f>
        <v>18.998079999999995</v>
      </c>
      <c r="M14" t="s">
        <v>35</v>
      </c>
      <c r="N14">
        <f>SUM(N3:N12)/10</f>
        <v>20.91422</v>
      </c>
      <c r="P14" t="s">
        <v>35</v>
      </c>
      <c r="Q14">
        <f>SUM(Q3:Q12)/10</f>
        <v>20.909233999999998</v>
      </c>
      <c r="S14" t="s">
        <v>35</v>
      </c>
      <c r="T14">
        <f>SUM(T3:T12)/10</f>
        <v>20.623424</v>
      </c>
      <c r="V14">
        <v>2</v>
      </c>
      <c r="W14">
        <f>SUM(Table4101516[[results ]])/10</f>
        <v>10.592547700000001</v>
      </c>
      <c r="Y14" t="s">
        <v>35</v>
      </c>
      <c r="Z14">
        <f>SUM(Table410[[results ]])/10</f>
        <v>11.686015600000001</v>
      </c>
      <c r="AB14" t="s">
        <v>35</v>
      </c>
      <c r="AC14">
        <f>SUM(Table411[[results ]])/10</f>
        <v>8.0718765999999995</v>
      </c>
      <c r="AE14" t="s">
        <v>35</v>
      </c>
      <c r="AF14">
        <f>SUM(Table41012[[results ]])/10</f>
        <v>8.6958705000000016</v>
      </c>
      <c r="AH14" t="s">
        <v>35</v>
      </c>
      <c r="AI14">
        <f xml:space="preserve"> SUM(Table41013[[results ]])/10</f>
        <v>8.3360576000000002</v>
      </c>
      <c r="AK14" t="s">
        <v>35</v>
      </c>
      <c r="AL14">
        <f>SUM(Table41014[[results ]])/10</f>
        <v>8.5350757999999995</v>
      </c>
      <c r="AN14" t="s">
        <v>35</v>
      </c>
      <c r="AO14">
        <f>SUM(Table41015[[results ]])/10</f>
        <v>8.254380900000001</v>
      </c>
      <c r="AQ14" t="s">
        <v>35</v>
      </c>
      <c r="AR14">
        <f>SUM(Table4101516[[results ]])/10</f>
        <v>10.592547700000001</v>
      </c>
      <c r="AT14" t="s">
        <v>35</v>
      </c>
      <c r="AU14">
        <f>SUM(Table4101517[[results ]])/10</f>
        <v>11.541134799999998</v>
      </c>
      <c r="AW14" t="s">
        <v>35</v>
      </c>
      <c r="AX14">
        <f>SUM(Table410151718[[results ]])/10</f>
        <v>10.1442803</v>
      </c>
      <c r="AZ14" t="s">
        <v>34</v>
      </c>
      <c r="BA14">
        <f>SUM(Table410151719[[results ]])/10</f>
        <v>9.5534799000000028</v>
      </c>
      <c r="BC14" t="s">
        <v>44</v>
      </c>
      <c r="BD14">
        <f>SUM(Table410151720[[results ]])/10</f>
        <v>7.8143972000000002</v>
      </c>
      <c r="BF14" t="s">
        <v>35</v>
      </c>
      <c r="BG14">
        <f>SUM(Table410151721[[results ]])/10</f>
        <v>7.7576041</v>
      </c>
    </row>
    <row r="16" spans="1:59" x14ac:dyDescent="0.45">
      <c r="A16" s="4" t="s">
        <v>48</v>
      </c>
      <c r="B16" s="4"/>
      <c r="D16" s="4" t="s">
        <v>49</v>
      </c>
      <c r="E16" s="4"/>
      <c r="G16" s="4" t="s">
        <v>50</v>
      </c>
      <c r="H16" s="4"/>
      <c r="J16" s="4" t="s">
        <v>52</v>
      </c>
      <c r="K16" s="4"/>
      <c r="M16" s="4" t="s">
        <v>58</v>
      </c>
      <c r="N16" s="4"/>
      <c r="P16" s="4" t="s">
        <v>56</v>
      </c>
      <c r="Q16" s="4"/>
      <c r="S16" s="8"/>
      <c r="T16" s="8"/>
      <c r="U16" s="8"/>
      <c r="Z16" s="9"/>
      <c r="AA16" s="9"/>
      <c r="AB16" s="6"/>
      <c r="AC16" s="6"/>
    </row>
    <row r="17" spans="1:52" x14ac:dyDescent="0.45">
      <c r="A17" t="s">
        <v>0</v>
      </c>
      <c r="B17" t="s">
        <v>32</v>
      </c>
      <c r="D17" t="s">
        <v>0</v>
      </c>
      <c r="E17" t="s">
        <v>32</v>
      </c>
      <c r="G17" t="s">
        <v>0</v>
      </c>
      <c r="H17" t="s">
        <v>32</v>
      </c>
      <c r="J17" t="s">
        <v>0</v>
      </c>
      <c r="K17" t="s">
        <v>32</v>
      </c>
      <c r="M17" t="s">
        <v>0</v>
      </c>
      <c r="N17" t="s">
        <v>32</v>
      </c>
      <c r="P17" t="s">
        <v>0</v>
      </c>
      <c r="Q17" t="s">
        <v>32</v>
      </c>
      <c r="V17">
        <v>1</v>
      </c>
      <c r="W17">
        <f>SUM(Table4101517[[results ]])/10</f>
        <v>11.541134799999998</v>
      </c>
    </row>
    <row r="18" spans="1:52" x14ac:dyDescent="0.45">
      <c r="A18" t="s">
        <v>5</v>
      </c>
      <c r="B18">
        <v>13.255841</v>
      </c>
      <c r="D18" t="s">
        <v>5</v>
      </c>
      <c r="E18">
        <v>17.184669</v>
      </c>
      <c r="G18" t="s">
        <v>5</v>
      </c>
      <c r="H18">
        <v>31.082153000000002</v>
      </c>
      <c r="J18" t="s">
        <v>5</v>
      </c>
      <c r="K18">
        <v>7.086913</v>
      </c>
      <c r="M18" t="s">
        <v>5</v>
      </c>
      <c r="N18">
        <v>9.5598799999999997</v>
      </c>
      <c r="P18" t="s">
        <v>5</v>
      </c>
      <c r="Q18">
        <v>9.3848819999999993</v>
      </c>
      <c r="V18">
        <v>2</v>
      </c>
      <c r="W18">
        <f>SUM(Table4101517[[results ]])/10</f>
        <v>11.541134799999998</v>
      </c>
    </row>
    <row r="19" spans="1:52" x14ac:dyDescent="0.45">
      <c r="A19" t="s">
        <v>6</v>
      </c>
      <c r="B19">
        <v>12.349852</v>
      </c>
      <c r="D19" t="s">
        <v>6</v>
      </c>
      <c r="E19">
        <v>18.392648999999999</v>
      </c>
      <c r="G19" t="s">
        <v>6</v>
      </c>
      <c r="H19">
        <v>39.184570000000001</v>
      </c>
      <c r="J19" t="s">
        <v>6</v>
      </c>
      <c r="K19">
        <v>9.1508800000000008</v>
      </c>
      <c r="M19" t="s">
        <v>6</v>
      </c>
      <c r="N19">
        <v>9.4398820000000008</v>
      </c>
      <c r="P19" t="s">
        <v>6</v>
      </c>
      <c r="Q19">
        <v>10.345869</v>
      </c>
      <c r="V19">
        <v>1</v>
      </c>
      <c r="W19">
        <f>SUM(Table410151718[[results ]])/10</f>
        <v>10.1442803</v>
      </c>
    </row>
    <row r="20" spans="1:52" x14ac:dyDescent="0.45">
      <c r="A20" t="s">
        <v>7</v>
      </c>
      <c r="B20">
        <v>12.431851</v>
      </c>
      <c r="D20" t="s">
        <v>7</v>
      </c>
      <c r="E20">
        <v>18.241654</v>
      </c>
      <c r="G20" t="s">
        <v>7</v>
      </c>
      <c r="H20">
        <v>44.311523000000001</v>
      </c>
      <c r="J20" t="s">
        <v>7</v>
      </c>
      <c r="K20">
        <v>10.676869</v>
      </c>
      <c r="M20" t="s">
        <v>7</v>
      </c>
      <c r="N20">
        <v>10.513868</v>
      </c>
      <c r="P20" t="s">
        <v>7</v>
      </c>
      <c r="Q20">
        <v>6.3888919</v>
      </c>
      <c r="V20">
        <v>2</v>
      </c>
      <c r="W20">
        <f>SUM(Table410151718[[results ]])/10</f>
        <v>10.1442803</v>
      </c>
    </row>
    <row r="21" spans="1:52" x14ac:dyDescent="0.45">
      <c r="A21" t="s">
        <v>8</v>
      </c>
      <c r="B21">
        <v>10.758870999999999</v>
      </c>
      <c r="D21" t="s">
        <v>8</v>
      </c>
      <c r="E21">
        <v>17.354672000000001</v>
      </c>
      <c r="G21" t="s">
        <v>8</v>
      </c>
      <c r="H21">
        <v>44.799804999999999</v>
      </c>
      <c r="J21" t="s">
        <v>8</v>
      </c>
      <c r="K21">
        <v>8.0659010000000002</v>
      </c>
      <c r="M21" t="s">
        <v>8</v>
      </c>
      <c r="N21">
        <v>8.4618939999999991</v>
      </c>
      <c r="P21" t="s">
        <v>8</v>
      </c>
      <c r="Q21">
        <v>8.1958959999999994</v>
      </c>
      <c r="V21">
        <v>1</v>
      </c>
      <c r="W21">
        <f>SUM(Table410151719[[results ]])/10</f>
        <v>9.5534799000000028</v>
      </c>
    </row>
    <row r="22" spans="1:52" x14ac:dyDescent="0.45">
      <c r="A22" t="s">
        <v>9</v>
      </c>
      <c r="B22">
        <v>8.9108929999999997</v>
      </c>
      <c r="D22" t="s">
        <v>9</v>
      </c>
      <c r="E22">
        <v>17.311674</v>
      </c>
      <c r="G22" t="s">
        <v>9</v>
      </c>
      <c r="H22">
        <v>38.970947000000002</v>
      </c>
      <c r="J22" t="s">
        <v>9</v>
      </c>
      <c r="K22">
        <v>8.8648910000000001</v>
      </c>
      <c r="M22" t="s">
        <v>9</v>
      </c>
      <c r="N22">
        <v>8.4208949999999998</v>
      </c>
      <c r="P22" t="s">
        <v>9</v>
      </c>
      <c r="Q22">
        <v>9.4998799999999992</v>
      </c>
      <c r="V22">
        <v>2</v>
      </c>
      <c r="W22">
        <f>SUM(Table410151719[[results ]])/10</f>
        <v>9.5534799000000028</v>
      </c>
    </row>
    <row r="23" spans="1:52" x14ac:dyDescent="0.45">
      <c r="A23" t="s">
        <v>10</v>
      </c>
      <c r="B23">
        <v>12.320852</v>
      </c>
      <c r="D23" t="s">
        <v>10</v>
      </c>
      <c r="E23">
        <v>16.267695</v>
      </c>
      <c r="G23" t="s">
        <v>10</v>
      </c>
      <c r="H23">
        <v>44.250487999999997</v>
      </c>
      <c r="J23" t="s">
        <v>10</v>
      </c>
      <c r="K23">
        <v>8.1568989999999992</v>
      </c>
      <c r="M23" t="s">
        <v>10</v>
      </c>
      <c r="N23">
        <v>7.1659100000000002</v>
      </c>
      <c r="P23" t="s">
        <v>10</v>
      </c>
      <c r="Q23">
        <v>10.338869000000001</v>
      </c>
      <c r="V23" s="8">
        <v>1</v>
      </c>
      <c r="W23">
        <f>SUM(Table410151720[[results ]])/10</f>
        <v>7.8143972000000002</v>
      </c>
    </row>
    <row r="24" spans="1:52" x14ac:dyDescent="0.45">
      <c r="A24" t="s">
        <v>11</v>
      </c>
      <c r="B24">
        <v>10.323876</v>
      </c>
      <c r="D24" t="s">
        <v>11</v>
      </c>
      <c r="E24">
        <v>15.238716</v>
      </c>
      <c r="G24" t="s">
        <v>11</v>
      </c>
      <c r="H24">
        <v>43.212890999999999</v>
      </c>
      <c r="J24" t="s">
        <v>11</v>
      </c>
      <c r="K24">
        <v>8.2628979999999999</v>
      </c>
      <c r="M24" t="s">
        <v>11</v>
      </c>
      <c r="N24">
        <v>9.2948839999999997</v>
      </c>
      <c r="P24" t="s">
        <v>11</v>
      </c>
      <c r="Q24">
        <v>10.424868</v>
      </c>
      <c r="V24">
        <v>2</v>
      </c>
      <c r="W24">
        <f>SUM(Table410151720[[results ]])/10</f>
        <v>7.8143972000000002</v>
      </c>
      <c r="AZ24" t="s">
        <v>53</v>
      </c>
    </row>
    <row r="25" spans="1:52" x14ac:dyDescent="0.45">
      <c r="A25" t="s">
        <v>12</v>
      </c>
      <c r="B25">
        <v>13.36984</v>
      </c>
      <c r="D25" t="s">
        <v>12</v>
      </c>
      <c r="E25">
        <v>17.402678000000002</v>
      </c>
      <c r="G25" t="s">
        <v>12</v>
      </c>
      <c r="H25">
        <v>31.1737076</v>
      </c>
      <c r="J25" t="s">
        <v>12</v>
      </c>
      <c r="K25">
        <v>7.0659130000000001</v>
      </c>
      <c r="M25" t="s">
        <v>12</v>
      </c>
      <c r="N25">
        <v>9.5038809999999998</v>
      </c>
      <c r="P25" t="s">
        <v>12</v>
      </c>
      <c r="Q25">
        <v>10.411868</v>
      </c>
      <c r="V25">
        <v>1</v>
      </c>
      <c r="W25">
        <f>SUM(Table410151721[[results ]])/10</f>
        <v>7.7576041</v>
      </c>
    </row>
    <row r="26" spans="1:52" x14ac:dyDescent="0.45">
      <c r="A26" t="s">
        <v>13</v>
      </c>
      <c r="B26">
        <v>12.332852000000001</v>
      </c>
      <c r="D26" t="s">
        <v>13</v>
      </c>
      <c r="E26">
        <v>17.056685000000002</v>
      </c>
      <c r="G26" t="s">
        <v>13</v>
      </c>
      <c r="H26">
        <v>44.891356999999999</v>
      </c>
      <c r="J26" t="s">
        <v>13</v>
      </c>
      <c r="K26">
        <v>5.0679379999999998</v>
      </c>
      <c r="M26" t="s">
        <v>13</v>
      </c>
      <c r="N26">
        <v>9.4438820000000003</v>
      </c>
      <c r="P26" t="s">
        <v>13</v>
      </c>
      <c r="Q26">
        <v>8.3328939999999996</v>
      </c>
      <c r="V26">
        <v>2</v>
      </c>
      <c r="W26">
        <f>SUM(Table410151721[[results ]])/10</f>
        <v>7.7576041</v>
      </c>
    </row>
    <row r="27" spans="1:52" x14ac:dyDescent="0.45">
      <c r="A27" t="s">
        <v>14</v>
      </c>
      <c r="B27">
        <v>10.317876</v>
      </c>
      <c r="D27" t="s">
        <v>14</v>
      </c>
      <c r="E27">
        <v>17.829674000000001</v>
      </c>
      <c r="G27" t="s">
        <v>14</v>
      </c>
      <c r="H27">
        <v>45.074463000000002</v>
      </c>
      <c r="J27" t="s">
        <v>14</v>
      </c>
      <c r="K27">
        <v>9.0848870000000002</v>
      </c>
      <c r="M27" t="s">
        <v>14</v>
      </c>
      <c r="N27">
        <v>9.3938819999999996</v>
      </c>
      <c r="P27" t="s">
        <v>14</v>
      </c>
      <c r="Q27">
        <v>9.1908840000000005</v>
      </c>
      <c r="V27">
        <v>1</v>
      </c>
      <c r="W27">
        <v>11.01414718</v>
      </c>
    </row>
    <row r="28" spans="1:52" x14ac:dyDescent="0.45">
      <c r="V28">
        <v>2</v>
      </c>
      <c r="W28">
        <v>11.01414718</v>
      </c>
    </row>
    <row r="29" spans="1:52" x14ac:dyDescent="0.45">
      <c r="A29" t="s">
        <v>35</v>
      </c>
      <c r="B29">
        <f>SUM(Table22[results(m/s) ])/10</f>
        <v>11.637260399999999</v>
      </c>
      <c r="D29" t="s">
        <v>35</v>
      </c>
      <c r="E29">
        <f>SUM(Table2222[results(m/s) ])/10</f>
        <v>17.228076600000001</v>
      </c>
      <c r="G29" t="s">
        <v>35</v>
      </c>
      <c r="H29">
        <f>SUM(Table2223[results(m/s) ])/10</f>
        <v>40.695190459999999</v>
      </c>
      <c r="J29" t="s">
        <v>34</v>
      </c>
      <c r="K29">
        <f>SUM(Table2224[results(m/s) ])/10</f>
        <v>8.1483989000000001</v>
      </c>
      <c r="M29" t="s">
        <v>35</v>
      </c>
      <c r="N29">
        <f>SUM(Table2225[results(m/s) ])/10</f>
        <v>9.1198858000000023</v>
      </c>
      <c r="P29" t="s">
        <v>35</v>
      </c>
      <c r="Q29">
        <f>SUM(Table222528[results(m/s) ])/10</f>
        <v>9.2514801899999988</v>
      </c>
    </row>
    <row r="31" spans="1:52" x14ac:dyDescent="0.45">
      <c r="A31" t="s">
        <v>61</v>
      </c>
      <c r="B31" t="s">
        <v>54</v>
      </c>
      <c r="C31" t="s">
        <v>55</v>
      </c>
      <c r="K31" s="4" t="s">
        <v>57</v>
      </c>
      <c r="L31" s="4"/>
      <c r="N31" s="4" t="s">
        <v>59</v>
      </c>
      <c r="O31" s="4"/>
      <c r="Q31" s="4" t="s">
        <v>60</v>
      </c>
      <c r="R31" s="4"/>
    </row>
    <row r="32" spans="1:52" x14ac:dyDescent="0.45">
      <c r="A32" t="s">
        <v>57</v>
      </c>
      <c r="B32">
        <v>1</v>
      </c>
      <c r="C32">
        <f>SUM(Table22252831[results(m/s) ])/10</f>
        <v>7.1916070000000003</v>
      </c>
      <c r="K32" t="s">
        <v>0</v>
      </c>
      <c r="L32" t="s">
        <v>32</v>
      </c>
      <c r="N32" t="s">
        <v>0</v>
      </c>
      <c r="O32" t="s">
        <v>32</v>
      </c>
      <c r="Q32" t="s">
        <v>0</v>
      </c>
      <c r="R32" t="s">
        <v>32</v>
      </c>
    </row>
    <row r="33" spans="1:18" x14ac:dyDescent="0.45">
      <c r="B33">
        <v>2</v>
      </c>
      <c r="C33">
        <f>SUM(Table22252831[results(m/s) ])/10</f>
        <v>7.1916070000000003</v>
      </c>
      <c r="K33" t="s">
        <v>5</v>
      </c>
      <c r="L33">
        <v>6.7349100000000002</v>
      </c>
      <c r="N33" t="s">
        <v>5</v>
      </c>
      <c r="O33">
        <v>8.4548900000000007</v>
      </c>
      <c r="Q33" t="s">
        <v>5</v>
      </c>
      <c r="R33">
        <v>8.5588899999999999</v>
      </c>
    </row>
    <row r="34" spans="1:18" x14ac:dyDescent="0.45">
      <c r="K34" t="s">
        <v>6</v>
      </c>
      <c r="L34">
        <v>7.5138999999999996</v>
      </c>
      <c r="N34" t="s">
        <v>6</v>
      </c>
      <c r="O34">
        <v>8.23489</v>
      </c>
      <c r="Q34" t="s">
        <v>6</v>
      </c>
      <c r="R34">
        <v>8.7058900000000001</v>
      </c>
    </row>
    <row r="35" spans="1:18" x14ac:dyDescent="0.45">
      <c r="A35" t="s">
        <v>59</v>
      </c>
      <c r="B35">
        <v>1</v>
      </c>
      <c r="C35">
        <f>O44</f>
        <v>8.4558909999999994</v>
      </c>
      <c r="K35" t="s">
        <v>7</v>
      </c>
      <c r="L35">
        <v>8.3358899999999991</v>
      </c>
      <c r="N35" t="s">
        <v>7</v>
      </c>
      <c r="O35">
        <v>8.5418900000000004</v>
      </c>
      <c r="Q35" t="s">
        <v>7</v>
      </c>
      <c r="R35">
        <v>7.6718999999999999</v>
      </c>
    </row>
    <row r="36" spans="1:18" x14ac:dyDescent="0.45">
      <c r="B36">
        <v>2</v>
      </c>
      <c r="C36">
        <f>C35</f>
        <v>8.4558909999999994</v>
      </c>
      <c r="K36" t="s">
        <v>8</v>
      </c>
      <c r="L36">
        <v>6.6499199999999998</v>
      </c>
      <c r="N36" t="s">
        <v>8</v>
      </c>
      <c r="O36">
        <v>8.38889</v>
      </c>
      <c r="Q36" t="s">
        <v>8</v>
      </c>
      <c r="R36">
        <v>8.7968899999999994</v>
      </c>
    </row>
    <row r="37" spans="1:18" x14ac:dyDescent="0.45">
      <c r="K37" t="s">
        <v>9</v>
      </c>
      <c r="L37">
        <v>7.3149100000000002</v>
      </c>
      <c r="N37" t="s">
        <v>9</v>
      </c>
      <c r="O37">
        <v>9.3428799999999992</v>
      </c>
      <c r="Q37" t="s">
        <v>9</v>
      </c>
      <c r="R37">
        <v>9.4948800000000002</v>
      </c>
    </row>
    <row r="38" spans="1:18" x14ac:dyDescent="0.45">
      <c r="A38" t="s">
        <v>60</v>
      </c>
      <c r="B38">
        <v>1</v>
      </c>
      <c r="C38">
        <f>R44</f>
        <v>8.6564899999999998</v>
      </c>
      <c r="K38" t="s">
        <v>10</v>
      </c>
      <c r="L38">
        <v>7.5499000000000001</v>
      </c>
      <c r="N38" t="s">
        <v>10</v>
      </c>
      <c r="O38">
        <v>8.5098900000000004</v>
      </c>
      <c r="Q38" t="s">
        <v>10</v>
      </c>
      <c r="R38">
        <v>8.5438899999999993</v>
      </c>
    </row>
    <row r="39" spans="1:18" x14ac:dyDescent="0.45">
      <c r="B39">
        <v>2</v>
      </c>
      <c r="C39">
        <f>C38</f>
        <v>8.6564899999999998</v>
      </c>
      <c r="K39" t="s">
        <v>11</v>
      </c>
      <c r="L39">
        <v>6.2349199999999998</v>
      </c>
      <c r="N39" t="s">
        <v>11</v>
      </c>
      <c r="O39">
        <v>8.5738900000000005</v>
      </c>
      <c r="Q39" t="s">
        <v>11</v>
      </c>
      <c r="R39">
        <v>8.6778899999999997</v>
      </c>
    </row>
    <row r="40" spans="1:18" x14ac:dyDescent="0.45">
      <c r="K40" t="s">
        <v>12</v>
      </c>
      <c r="L40">
        <v>6.7979099999999999</v>
      </c>
      <c r="N40" t="s">
        <v>12</v>
      </c>
      <c r="O40">
        <v>8.4718900000000001</v>
      </c>
      <c r="Q40" t="s">
        <v>12</v>
      </c>
      <c r="R40">
        <v>8.6788900000000009</v>
      </c>
    </row>
    <row r="41" spans="1:18" x14ac:dyDescent="0.45">
      <c r="K41" t="s">
        <v>13</v>
      </c>
      <c r="L41">
        <v>7.2799100000000001</v>
      </c>
      <c r="N41" t="s">
        <v>13</v>
      </c>
      <c r="O41">
        <v>7.2739099999999999</v>
      </c>
      <c r="Q41" t="s">
        <v>13</v>
      </c>
      <c r="R41">
        <v>8.7098899999999997</v>
      </c>
    </row>
    <row r="42" spans="1:18" x14ac:dyDescent="0.45">
      <c r="K42" t="s">
        <v>14</v>
      </c>
      <c r="L42">
        <v>7.5038999999999998</v>
      </c>
      <c r="N42" t="s">
        <v>14</v>
      </c>
      <c r="O42">
        <v>8.7658900000000006</v>
      </c>
      <c r="Q42" t="s">
        <v>14</v>
      </c>
      <c r="R42">
        <v>8.7258899999999997</v>
      </c>
    </row>
    <row r="44" spans="1:18" x14ac:dyDescent="0.45">
      <c r="K44" t="s">
        <v>35</v>
      </c>
      <c r="L44">
        <f>SUM(Table22252831[results(m/s) ])/10</f>
        <v>7.1916070000000003</v>
      </c>
      <c r="N44" t="s">
        <v>35</v>
      </c>
      <c r="O44">
        <f>SUM(O33:O42)/10</f>
        <v>8.4558909999999994</v>
      </c>
      <c r="Q44" t="s">
        <v>35</v>
      </c>
      <c r="R44">
        <f>SUM(Table22252833[results(m/s) ])/10</f>
        <v>8.6564899999999998</v>
      </c>
    </row>
    <row r="50" spans="1:3" x14ac:dyDescent="0.45">
      <c r="A50" t="s">
        <v>62</v>
      </c>
      <c r="B50">
        <v>1</v>
      </c>
      <c r="C50">
        <f>E14</f>
        <v>11.014171800000002</v>
      </c>
    </row>
    <row r="51" spans="1:3" x14ac:dyDescent="0.45">
      <c r="B51">
        <v>2</v>
      </c>
      <c r="C51">
        <f>C50</f>
        <v>11.014171800000002</v>
      </c>
    </row>
    <row r="53" spans="1:3" x14ac:dyDescent="0.45">
      <c r="B53">
        <v>1</v>
      </c>
    </row>
    <row r="54" spans="1:3" x14ac:dyDescent="0.45">
      <c r="B54">
        <v>2</v>
      </c>
    </row>
    <row r="56" spans="1:3" x14ac:dyDescent="0.45">
      <c r="B56">
        <v>1</v>
      </c>
    </row>
    <row r="57" spans="1:3" x14ac:dyDescent="0.45">
      <c r="B57">
        <v>2</v>
      </c>
    </row>
    <row r="59" spans="1:3" x14ac:dyDescent="0.45">
      <c r="B59">
        <v>1</v>
      </c>
    </row>
    <row r="60" spans="1:3" x14ac:dyDescent="0.45">
      <c r="B60">
        <v>2</v>
      </c>
    </row>
  </sheetData>
  <mergeCells count="30">
    <mergeCell ref="P16:Q16"/>
    <mergeCell ref="Z16:AA16"/>
    <mergeCell ref="AB16:AC16"/>
    <mergeCell ref="K31:L31"/>
    <mergeCell ref="N31:O31"/>
    <mergeCell ref="Q31:R31"/>
    <mergeCell ref="A16:B16"/>
    <mergeCell ref="D16:E16"/>
    <mergeCell ref="G16:H16"/>
    <mergeCell ref="J16:K16"/>
    <mergeCell ref="M16:N16"/>
    <mergeCell ref="AK1:AL1"/>
    <mergeCell ref="A1:B1"/>
    <mergeCell ref="D1:E1"/>
    <mergeCell ref="G1:H1"/>
    <mergeCell ref="J1:K1"/>
    <mergeCell ref="M1:N1"/>
    <mergeCell ref="P1:Q1"/>
    <mergeCell ref="S1:T1"/>
    <mergeCell ref="Y1:Z1"/>
    <mergeCell ref="AB1:AC1"/>
    <mergeCell ref="AE1:AF1"/>
    <mergeCell ref="AH1:AI1"/>
    <mergeCell ref="BF1:BG1"/>
    <mergeCell ref="AN1:AO1"/>
    <mergeCell ref="AQ1:AR1"/>
    <mergeCell ref="AT1:AU1"/>
    <mergeCell ref="AW1:AX1"/>
    <mergeCell ref="AZ1:BA1"/>
    <mergeCell ref="BC1:BD1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3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Thomas</dc:creator>
  <cp:lastModifiedBy>Nathanael Thomas</cp:lastModifiedBy>
  <dcterms:created xsi:type="dcterms:W3CDTF">2021-08-25T08:44:11Z</dcterms:created>
  <dcterms:modified xsi:type="dcterms:W3CDTF">2021-08-25T21:32:57Z</dcterms:modified>
</cp:coreProperties>
</file>