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0995"/>
  </bookViews>
  <sheets>
    <sheet name="Accueil" sheetId="2" r:id="rId1"/>
    <sheet name="Etat d'avancement" sheetId="3" r:id="rId2"/>
    <sheet name="Bilan objectifs" sheetId="1" r:id="rId3"/>
    <sheet name="Données" sheetId="4" state="hidden" r:id="rId4"/>
  </sheets>
  <definedNames>
    <definedName name="Lancer_la_requête_à_partir_de_MS_Access_Database" localSheetId="3" hidden="1">Données!$A$3:$T$36</definedName>
    <definedName name="Lancer_la_requête_à_partir_de_MS_Access_Database_10" localSheetId="3" hidden="1">Données!$A$399:$A$400</definedName>
    <definedName name="Lancer_la_requête_à_partir_de_MS_Access_Database_3" localSheetId="3" hidden="1">Données!$A$151:$K$152</definedName>
    <definedName name="Lancer_la_requête_à_partir_de_MS_Access_Database_4" localSheetId="3" hidden="1">Données!#REF!</definedName>
    <definedName name="Lancer_la_requête_à_partir_de_MS_Access_Database_5" localSheetId="3" hidden="1">Données!$A$161:$C$196</definedName>
    <definedName name="Lancer_la_requête_à_partir_de_MS_Access_Database_6" localSheetId="3" hidden="1">Données!$A$227:$C$265</definedName>
    <definedName name="Lancer_la_requête_à_partir_de_MS_Access_Database_7" localSheetId="3" hidden="1">Données!$A$289:$C$327</definedName>
    <definedName name="Lancer_la_requête_à_partir_de_MS_Access_Database_8" localSheetId="3" hidden="1">Données!$A$44:$C$62</definedName>
    <definedName name="Lancer_la_requête_à_partir_de_MS_Access_Database_9" localSheetId="3" hidden="1">Données!$A$102:$B$113</definedName>
    <definedName name="_xlnm.Print_Area" localSheetId="0">Accueil!$A$1:$J$32</definedName>
    <definedName name="_xlnm.Print_Area" localSheetId="2">'Bilan objectifs'!$B$4:$H$29</definedName>
    <definedName name="_xlnm.Print_Area" localSheetId="1">'Etat d''avancement'!$B$4:$K$48</definedName>
  </definedNames>
  <calcPr calcId="125725"/>
</workbook>
</file>

<file path=xl/calcChain.xml><?xml version="1.0" encoding="utf-8"?>
<calcChain xmlns="http://schemas.openxmlformats.org/spreadsheetml/2006/main">
  <c r="K46" i="3"/>
  <c r="K47" s="1"/>
  <c r="J46"/>
  <c r="I46"/>
  <c r="I47" s="1"/>
  <c r="H46"/>
  <c r="H47" s="1"/>
  <c r="G46"/>
  <c r="G47" s="1"/>
  <c r="F46"/>
  <c r="F47" s="1"/>
  <c r="E46"/>
  <c r="E47" s="1"/>
  <c r="D46"/>
  <c r="D47" s="1"/>
  <c r="K44"/>
  <c r="J44"/>
  <c r="I44"/>
  <c r="H44"/>
  <c r="G44"/>
  <c r="F44"/>
  <c r="E44"/>
  <c r="D44"/>
  <c r="C44"/>
  <c r="J47"/>
  <c r="B83" i="1"/>
  <c r="F131" l="1"/>
  <c r="G131" s="1"/>
  <c r="D131"/>
  <c r="B131"/>
  <c r="D128"/>
  <c r="F123"/>
  <c r="G123" s="1"/>
  <c r="D123"/>
  <c r="E123" s="1"/>
  <c r="B123"/>
  <c r="D102"/>
  <c r="E102" s="1"/>
  <c r="D83"/>
  <c r="D64"/>
  <c r="F64" s="1"/>
  <c r="E105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D104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G87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F87"/>
  <c r="F86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E86"/>
  <c r="D69"/>
  <c r="D70" s="1"/>
  <c r="D71" s="1"/>
  <c r="D72" s="1"/>
  <c r="E128" l="1"/>
  <c r="E131"/>
  <c r="E83"/>
  <c r="E10" l="1"/>
  <c r="C38" i="3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K37"/>
  <c r="J37"/>
  <c r="I37"/>
  <c r="H37"/>
  <c r="G37"/>
  <c r="F37"/>
  <c r="E37"/>
  <c r="D37"/>
  <c r="C37"/>
  <c r="C29"/>
  <c r="D29"/>
  <c r="E29"/>
  <c r="F29"/>
  <c r="G29"/>
  <c r="H29"/>
  <c r="I29"/>
  <c r="J29"/>
  <c r="K29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K28"/>
  <c r="J28"/>
  <c r="I28"/>
  <c r="H28"/>
  <c r="G28"/>
  <c r="F28"/>
  <c r="E28"/>
  <c r="D28"/>
  <c r="C28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25"/>
  <c r="D25"/>
  <c r="E25"/>
  <c r="F25"/>
  <c r="G25"/>
  <c r="H25"/>
  <c r="I25"/>
  <c r="J25"/>
  <c r="K25"/>
  <c r="C26"/>
  <c r="D26"/>
  <c r="E26"/>
  <c r="F26"/>
  <c r="G26"/>
  <c r="H26"/>
  <c r="I26"/>
  <c r="J26"/>
  <c r="K26"/>
  <c r="K19"/>
  <c r="J19"/>
  <c r="I19"/>
  <c r="H19"/>
  <c r="G19"/>
  <c r="F19"/>
  <c r="E19"/>
  <c r="D19"/>
  <c r="C19"/>
  <c r="C11"/>
  <c r="C12"/>
  <c r="C13"/>
  <c r="C14"/>
  <c r="C15"/>
  <c r="C16"/>
  <c r="C17"/>
  <c r="C10"/>
  <c r="D16"/>
  <c r="E16"/>
  <c r="F16"/>
  <c r="G16"/>
  <c r="H16"/>
  <c r="I16"/>
  <c r="J16"/>
  <c r="K16"/>
  <c r="D17"/>
  <c r="E17"/>
  <c r="F17"/>
  <c r="G17"/>
  <c r="H17"/>
  <c r="I17"/>
  <c r="J17"/>
  <c r="K17"/>
  <c r="D6"/>
  <c r="D6" i="1" s="1"/>
  <c r="D15" i="3"/>
  <c r="E15"/>
  <c r="F15"/>
  <c r="G15"/>
  <c r="H15"/>
  <c r="I15"/>
  <c r="J15"/>
  <c r="K15"/>
  <c r="D11"/>
  <c r="E11"/>
  <c r="F11"/>
  <c r="G11"/>
  <c r="H11"/>
  <c r="I11"/>
  <c r="J11"/>
  <c r="K11"/>
  <c r="D12"/>
  <c r="E12"/>
  <c r="F12"/>
  <c r="G12"/>
  <c r="H12"/>
  <c r="I12"/>
  <c r="J12"/>
  <c r="K12"/>
  <c r="D13"/>
  <c r="E13"/>
  <c r="F13"/>
  <c r="G13"/>
  <c r="H13"/>
  <c r="I13"/>
  <c r="J13"/>
  <c r="K13"/>
  <c r="D14"/>
  <c r="E14"/>
  <c r="F14"/>
  <c r="G14"/>
  <c r="H14"/>
  <c r="I14"/>
  <c r="J14"/>
  <c r="K14"/>
  <c r="K10"/>
  <c r="J10"/>
  <c r="I10"/>
  <c r="H10"/>
  <c r="G10"/>
  <c r="F10"/>
  <c r="E10"/>
  <c r="D10"/>
  <c r="E18" l="1"/>
  <c r="G45"/>
  <c r="I45"/>
  <c r="D18"/>
  <c r="H18"/>
  <c r="J18"/>
  <c r="I18"/>
  <c r="G18"/>
  <c r="D27"/>
  <c r="D45"/>
  <c r="H45"/>
  <c r="J45"/>
  <c r="E45"/>
  <c r="H27"/>
  <c r="J27"/>
  <c r="E27"/>
  <c r="G27"/>
  <c r="I27"/>
  <c r="D36"/>
  <c r="E36"/>
  <c r="G36"/>
  <c r="H36"/>
  <c r="I36"/>
  <c r="J36"/>
  <c r="E48" l="1"/>
  <c r="D10" i="1" s="1"/>
  <c r="G10" s="1"/>
  <c r="I48" i="3"/>
  <c r="H48"/>
  <c r="G48"/>
  <c r="F10" i="1" s="1"/>
  <c r="J48" i="3"/>
  <c r="D48"/>
  <c r="C10" i="1" s="1"/>
  <c r="K27" i="3"/>
  <c r="K45"/>
  <c r="K36"/>
  <c r="F45"/>
  <c r="F36"/>
  <c r="F27"/>
  <c r="K18"/>
  <c r="F18"/>
  <c r="K48" l="1"/>
  <c r="F48"/>
</calcChain>
</file>

<file path=xl/connections.xml><?xml version="1.0" encoding="utf-8"?>
<connections xmlns="http://schemas.openxmlformats.org/spreadsheetml/2006/main">
  <connection id="1" name="Lancer la requête à partir de MS Access Database" type="1" refreshedVersion="3" background="1" saveData="1">
    <dbPr connection="DSN=MS Access Database;DBQ=\\Datasrv\Program\LEO PHARMA\MIKADO\Mikado.accdb;DefaultDir=\\Datasrv\Program\LEO PHARMA\MIKADO;DriverId=25;FIL=MS Access;MaxBufferSize=2048;PageTimeout=5;" command="SELECT Req_REPORT_BILAN_NATIONAL.Region, Req_REPORT_BILAN_NATIONAL.Secteur, Req_REPORT_BILAN_NATIONAL.Nb_Sollicites, Req_REPORT_BILAN_NATIONAL.Nb_ConventionsRecues, Req_REPORT_BILAN_NATIONAL.`% particpation`, Req_REPORT_BILAN_NATIONAL.`Nb-Desistements`, Req_REPORT_BILAN_NATIONAL.`Nb-MEP`, Req_REPORT_BILAN_NATIONAL.Nb_PatInclus, Req_REPORT_BILAN_NATIONAL.Nb_CentresActifs, Req_REPORT_BILAN_NATIONAL.`% médecins actifs`, Req_REPORT_BILAN_NATIONAL.DateEdition, Req_REPORT_BILAN_NATIONAL.Nb_RefusParticipation_x000d__x000a_FROM `\\Datasrv\Program\LEO PHARMA\MIKADO\Mikado.accdb`.Req_REPORT_BILAN_NATIONAL Req_REPORT_BILAN_NATIONAL"/>
  </connection>
  <connection id="2" name="Lancer la requête à partir de MS Access Database1" type="1" refreshedVersion="3" background="1" saveData="1">
    <dbPr connection="DSN=MS Access Database;DBQ=Z:\LEO PHARMA\MIKADO\Mikado.accdb;DefaultDir=Z:\LEO PHARMA\MIKADO;DriverId=25;FIL=MS Access;MaxBufferSize=2048;PageTimeout=5;" command="SELECT Req_COURBES_Recrutement.Dates, Req_COURBES_Recrutement.Theorique, Req_COURBES_Recrutement.`Nb conventions reçues`_x000d__x000a_FROM `Z:\LEO PHARMA\MIKADO\Mikado.accdb`.Req_COURBES_Recrutement Req_COURBES_Recrutement"/>
  </connection>
  <connection id="3" name="Lancer la requête à partir de MS Access Database2" type="1" refreshedVersion="3" background="1" saveData="1">
    <dbPr connection="DSN=MS Access Database;DBQ=Z:\LEO PHARMA\MIKADO\Mikado.accdb;DefaultDir=Z:\LEO PHARMA\MIKADO;DriverId=25;FIL=MS Access;MaxBufferSize=2048;PageTimeout=5;" command="SELECT Req_COURBES_BilanRefus.Motif_Refus, Req_COURBES_BilanRefus.Nbre_x000d__x000a_FROM `Z:\LEO PHARMA\MIKADO\Mikado.accdb`.Req_COURBES_BilanRefus Req_COURBES_BilanRefus"/>
  </connection>
  <connection id="4" name="Lancer la requête à partir de MS Access Database3" type="1" refreshedVersion="3" background="1" saveData="1">
    <dbPr connection="DSN=MS Access Database;DBQ=Z:\LEO PHARMA\MIKADO\Mikado.accdb;DefaultDir=Z:\LEO PHARMA\MIKADO;DriverId=25;FIL=MS Access;MaxBufferSize=2048;PageTimeout=5;" command="SELECT Req_REPORT_ACTIVITE.Nb_KitsEnvoyes, Req_REPORT_ACTIVITE.Nb_MEP_Effectuees, Req_REPORT_ACTIVITE.Nb_Centres_Actifs, Req_REPORT_ACTIVITE.Nb_Patients_Inclus, Req_REPORT_ACTIVITE.Nb_Visites_Inclusion, Req_REPORT_ACTIVITE.Nb_Suivi_Precoce, Req_REPORT_ACTIVITE.Nb_Suivi_Tardif, Req_REPORT_ACTIVITE.Nb_Form_Contact, Req_REPORT_ACTIVITE.Nb_AQ_Inclusion, Req_REPORT_ACTIVITE.Nb_AQ_J7, Req_REPORT_ACTIVITE.Nb_AQ_M2_x000d__x000a_FROM `Z:\LEO PHARMA\MIKADO\Mikado.accdb`.Req_REPORT_ACTIVITE Req_REPORT_ACTIVITE"/>
  </connection>
  <connection id="5" name="Lancer la requête à partir de MS Access Database4" type="1" refreshedVersion="3" background="1" saveData="1">
    <dbPr connection="DSN=MS Access Database;DBQ=Z:\LEO PHARMA\MIKADO\Mikado.accdb;DefaultDir=Z:\LEO PHARMA\MIKADO;DriverId=25;FIL=MS Access;MaxBufferSize=2048;PageTimeout=5;" command="SELECT Req_COURBES_MisesEnPlace.Dates, Req_COURBES_MisesEnPlace.Theorique, Req_COURBES_MisesEnPlace.`Nb MEP`_x000d__x000a_FROM `Z:\LEO PHARMA\MIKADO\Mikado.accdb`.Req_COURBES_MisesEnPlace Req_COURBES_MisesEnPlace"/>
  </connection>
  <connection id="6" name="Lancer la requête à partir de MS Access Database5" type="1" refreshedVersion="3" background="1" saveData="1">
    <dbPr connection="DSN=MS Access Database;DBQ=Z:\LEO PHARMA\MIKADO\Mikado.accdb;DefaultDir=Z:\LEO PHARMA\MIKADO;DriverId=25;FIL=MS Access;MaxBufferSize=2048;PageTimeout=5;" command="SELECT Req_COURBES_CentresActifs.Dates, Req_COURBES_CentresActifs.Theorique, Req_COURBES_CentresActifs.`Centres actifs`_x000d__x000a_FROM `Z:\LEO PHARMA\MIKADO\Mikado.accdb`.Req_COURBES_CentresActifs Req_COURBES_CentresActifs"/>
  </connection>
  <connection id="7" name="Lancer la requête à partir de MS Access Database6" type="1" refreshedVersion="3" background="1" saveData="1">
    <dbPr connection="DSN=MS Access Database;DBQ=Z:\LEO PHARMA\MIKADO\Mikado.accdb;DefaultDir=Z:\LEO PHARMA\MIKADO;DriverId=25;FIL=MS Access;MaxBufferSize=2048;PageTimeout=5;" command="SELECT Req_COURBES_Inclusions.Dates, Req_COURBES_Inclusions.Theorique, Req_COURBES_Inclusions.Inclusions_x000d__x000a_FROM `Z:\LEO PHARMA\MIKADO\Mikado.accdb`.Req_COURBES_Inclusions Req_COURBES_Inclusions"/>
  </connection>
  <connection id="8" name="Lancer la requête à partir de MS Access Database7" type="1" refreshedVersion="3" background="1" saveData="1">
    <dbPr connection="DSN=MS Access Database;DBQ=Z:\LEO PHARMA\MIKADO\Mikado.accdb;DefaultDir=Z:\LEO PHARMA\MIKADO;DriverId=25;FIL=MS Access;MaxBufferSize=2048;PageTimeout=5;" command="SELECT Req_PatientsInclusDepuis91Jours_NB.Nb_Patients_91jours_x000d__x000a_FROM `Z:\LEO PHARMA\MIKADO\Mikado.accdb`.Req_PatientsInclusDepuis91Jours_NB Req_PatientsInclusDepuis91Jours_NB"/>
  </connection>
</connections>
</file>

<file path=xl/sharedStrings.xml><?xml version="1.0" encoding="utf-8"?>
<sst xmlns="http://schemas.openxmlformats.org/spreadsheetml/2006/main" count="181" uniqueCount="155">
  <si>
    <t>RECRUTEMENT DES MEDECINS</t>
  </si>
  <si>
    <t>Nb médecins attendus</t>
  </si>
  <si>
    <t>Mailing envoyé à</t>
  </si>
  <si>
    <t>Nb refus</t>
  </si>
  <si>
    <t>% médecins recrutés / objectif</t>
  </si>
  <si>
    <t>Etude MIKADO</t>
  </si>
  <si>
    <t>Bilan par rapport aux objectifs</t>
  </si>
  <si>
    <t>Sommaire</t>
  </si>
  <si>
    <t>Etat d'avancement national</t>
  </si>
  <si>
    <t>Cliquer ici</t>
  </si>
  <si>
    <t>TOTAL GENERAL</t>
  </si>
  <si>
    <t>TOTAL REGION 3</t>
  </si>
  <si>
    <t>TOTAL REGION 2</t>
  </si>
  <si>
    <t>TOTAL REGION 1</t>
  </si>
  <si>
    <t>% médecins actifs (actif / MEP)</t>
  </si>
  <si>
    <t>Nb médecins actifs</t>
  </si>
  <si>
    <t>Nb patients inclus</t>
  </si>
  <si>
    <t>Nb médecins MEP</t>
  </si>
  <si>
    <t>% participation</t>
  </si>
  <si>
    <r>
      <t xml:space="preserve">Nb accord participation
</t>
    </r>
    <r>
      <rPr>
        <b/>
        <sz val="10"/>
        <color indexed="8"/>
        <rFont val="Verdana"/>
        <family val="2"/>
      </rPr>
      <t>(=Nb conventions reçues)</t>
    </r>
  </si>
  <si>
    <t>Nb de médecins sollicités</t>
  </si>
  <si>
    <t>Secteur</t>
  </si>
  <si>
    <t>Région</t>
  </si>
  <si>
    <t>ETAT D'AVANCEMENT NATIONAL</t>
  </si>
  <si>
    <t>Retour à l'accueil</t>
  </si>
  <si>
    <t>Bilans par rapport aux objectifs</t>
  </si>
  <si>
    <t>Bilan du recrutement des médecins et des patients détaillé par secteur et par région.</t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</si>
  <si>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Recrutement des médecins</t>
    </r>
  </si>
  <si>
    <t>Region</t>
  </si>
  <si>
    <t>Nb_Sollicites</t>
  </si>
  <si>
    <t>Nb_ConventionsRecues</t>
  </si>
  <si>
    <t>% particpation</t>
  </si>
  <si>
    <t>Nb-Desistements</t>
  </si>
  <si>
    <t>Nb-MEP</t>
  </si>
  <si>
    <t>Nb_PatInclus</t>
  </si>
  <si>
    <t>Nb_CentresActifs</t>
  </si>
  <si>
    <t>% médecins actifs</t>
  </si>
  <si>
    <t>DateEdition</t>
  </si>
  <si>
    <t xml:space="preserve">Situation au </t>
  </si>
  <si>
    <t>TOTAL REGION 4</t>
  </si>
  <si>
    <t>Nb_RefusParticipation</t>
  </si>
  <si>
    <t>Nb désistements*</t>
  </si>
  <si>
    <r>
      <t xml:space="preserve">Nb accords de participation
</t>
    </r>
    <r>
      <rPr>
        <b/>
        <sz val="10"/>
        <rFont val="Arial"/>
        <family val="2"/>
      </rPr>
      <t>(=Nb conventions reçues)</t>
    </r>
  </si>
  <si>
    <r>
      <t xml:space="preserve">*Nb désistements: </t>
    </r>
    <r>
      <rPr>
        <sz val="10"/>
        <rFont val="Verdana"/>
        <family val="2"/>
      </rPr>
      <t>Médecin pour lequel la convention a été réceptionnée mais qui ensuite est revenu sur sa participation</t>
    </r>
  </si>
  <si>
    <t>Données de l'état d'avancement</t>
  </si>
  <si>
    <t>Données Courbe de recrutement</t>
  </si>
  <si>
    <t>Dates</t>
  </si>
  <si>
    <t>Theorique</t>
  </si>
  <si>
    <t>Nb conventions reçues</t>
  </si>
  <si>
    <t>Motif_Refus</t>
  </si>
  <si>
    <t>Nbre</t>
  </si>
  <si>
    <t>BILAN DES REFUS</t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</si>
  <si>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Bilan des refus</t>
    </r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</si>
  <si>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Activité des médecins</t>
    </r>
  </si>
  <si>
    <t>MISE EN PLACE</t>
  </si>
  <si>
    <t>Nb MEP effectuées</t>
  </si>
  <si>
    <t>% MEP effectuées / objectif médecins</t>
  </si>
  <si>
    <t>Théorique</t>
  </si>
  <si>
    <t>Réel</t>
  </si>
  <si>
    <t>CENTRES ACTIFS</t>
  </si>
  <si>
    <t>Nb centres actifs</t>
  </si>
  <si>
    <t>% centres actifs / centres MEP</t>
  </si>
  <si>
    <t>Evolution activité des médecins</t>
  </si>
  <si>
    <t>INCLUSIONS</t>
  </si>
  <si>
    <t>Nb total de patients attendus</t>
  </si>
  <si>
    <t>Nb de patients inclus</t>
  </si>
  <si>
    <t>% inclusion/Nb théorique</t>
  </si>
  <si>
    <t xml:space="preserve">RECEPTION QUESTIONNAIRES MEDECIN </t>
  </si>
  <si>
    <t>% 
par rapport à l'objectif 
(1200 visites attendues)</t>
  </si>
  <si>
    <t>RECEPTION  FORMULAIRE DE CONTACT et AUTO-QUESTIONNAIRES PATIENTS</t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</si>
  <si>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Inclusions</t>
    </r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</si>
  <si>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Réception des questionnaires médecins</t>
    </r>
  </si>
  <si>
    <r>
      <rPr>
        <sz val="14"/>
        <color indexed="8"/>
        <rFont val="Arial"/>
        <family val="2"/>
      </rPr>
      <t xml:space="preserve"> </t>
    </r>
    <r>
      <rPr>
        <sz val="14"/>
        <color indexed="8"/>
        <rFont val="SymbolPS"/>
        <family val="1"/>
        <charset val="2"/>
      </rPr>
      <t>Þ</t>
    </r>
    <r>
      <rPr>
        <sz val="10"/>
        <color indexed="8"/>
        <rFont val="SymbolPS"/>
        <family val="1"/>
        <charset val="2"/>
      </rPr>
      <t xml:space="preserve"> </t>
    </r>
    <r>
      <rPr>
        <sz val="14"/>
        <color indexed="8"/>
        <rFont val="Arial"/>
        <family val="2"/>
      </rPr>
      <t>Réception du formulaire de contact et des auto-questionnaires</t>
    </r>
  </si>
  <si>
    <t>Nb_KitsEnvoyes</t>
  </si>
  <si>
    <t>Nb_MEP_Effectuees</t>
  </si>
  <si>
    <t>Nb_Centres_Actifs</t>
  </si>
  <si>
    <t>Nb_Patients_Inclus</t>
  </si>
  <si>
    <t>Nb_Visites_Inclusion</t>
  </si>
  <si>
    <t>Nb_Suivi_Precoce</t>
  </si>
  <si>
    <t>Nb_Suivi_Tardif</t>
  </si>
  <si>
    <t>Nb_Form_Contact</t>
  </si>
  <si>
    <t>Nb_AQ_Inclusion</t>
  </si>
  <si>
    <t>Nb_AQ_J7</t>
  </si>
  <si>
    <t>Nb_AQ_M2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</si>
  <si>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</si>
  <si>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</si>
  <si>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</si>
  <si>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</si>
  <si>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</si>
  <si>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</si>
  <si>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</si>
  <si>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</si>
  <si>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Nb total de questionnaires médecin inclusion
réceptionnés</t>
  </si>
  <si>
    <t>Nb total de questionnaires médecin visite précoce
réceptionnés</t>
  </si>
  <si>
    <t>Nb total de questionnaires médecin  visite tardive
réceptionnés</t>
  </si>
  <si>
    <t>Nb total de formulaires de contact
réceptionnés</t>
  </si>
  <si>
    <t>Nb total auto questionnaires patient 7 jours
réceptionnés</t>
  </si>
  <si>
    <t>Nb total auto-questionnaires patient  inclusion
réceptionnés</t>
  </si>
  <si>
    <t>Nb total auto-questionnaires patient 2 mois
réceptionnés</t>
  </si>
  <si>
    <t>Nb MEP</t>
  </si>
  <si>
    <t>Centres actifs</t>
  </si>
  <si>
    <t>Inclusions</t>
  </si>
  <si>
    <t>Nb désistements</t>
  </si>
  <si>
    <t>DOM-TOM</t>
  </si>
  <si>
    <t>TOTAL DOM TOM</t>
  </si>
  <si>
    <t>Ne fait pas d'étude observationnelle</t>
  </si>
  <si>
    <t>Non interessé par l'étude observationnelle</t>
  </si>
  <si>
    <t>Manque de temps</t>
  </si>
  <si>
    <t>Non joignable à l'issue de 5 appels</t>
  </si>
  <si>
    <t>Barrage secrétaire</t>
  </si>
  <si>
    <t>Autre motif (A préciser en Commentaires)</t>
  </si>
  <si>
    <t>Coordonnées erronnées</t>
  </si>
  <si>
    <t>N'exerce plus ou retraité</t>
  </si>
  <si>
    <t>Ne souhaite pas travailler avec ce labo</t>
  </si>
  <si>
    <t>Ne veut pas donner de motif</t>
  </si>
  <si>
    <t>N'a pas d'URSSAF (salarié)</t>
  </si>
  <si>
    <t>DE0101</t>
  </si>
  <si>
    <t>DE0102</t>
  </si>
  <si>
    <t>DE0103</t>
  </si>
  <si>
    <t>DE0104</t>
  </si>
  <si>
    <t>DE0105</t>
  </si>
  <si>
    <t>DE0106</t>
  </si>
  <si>
    <t>DE0107</t>
  </si>
  <si>
    <t>DE0108</t>
  </si>
  <si>
    <t>DE0201</t>
  </si>
  <si>
    <t>DE0202</t>
  </si>
  <si>
    <t>DE0203</t>
  </si>
  <si>
    <t>DE0204</t>
  </si>
  <si>
    <t>DE0205</t>
  </si>
  <si>
    <t>DE0206</t>
  </si>
  <si>
    <t>DE0207</t>
  </si>
  <si>
    <t>DE0208</t>
  </si>
  <si>
    <t>DE0301</t>
  </si>
  <si>
    <t>DE0302</t>
  </si>
  <si>
    <t>DE0303</t>
  </si>
  <si>
    <t>DE0304</t>
  </si>
  <si>
    <t>DE0305</t>
  </si>
  <si>
    <t>DE0306</t>
  </si>
  <si>
    <t>DE0307</t>
  </si>
  <si>
    <t>DE0308</t>
  </si>
  <si>
    <t>DE0401</t>
  </si>
  <si>
    <t>DE0402</t>
  </si>
  <si>
    <t>DE0403</t>
  </si>
  <si>
    <t>DE0404</t>
  </si>
  <si>
    <t>DE0405</t>
  </si>
  <si>
    <t>DE0406</t>
  </si>
  <si>
    <t>DE0407</t>
  </si>
  <si>
    <t>DE0408</t>
  </si>
  <si>
    <t>DE9700</t>
  </si>
  <si>
    <t>% 
par rapport à l'objectif 
(600 visites attendues)</t>
  </si>
  <si>
    <t>% 
par rapport à l'objectif 
(Formulaires contact reçus / Nb Patients Inclus)</t>
  </si>
  <si>
    <t>% 
par rapport à l'objectif 
(Nb Auto-Quest reçus / Nb Patients inclus)</t>
  </si>
  <si>
    <t>Nb_Patients_91jours</t>
  </si>
  <si>
    <t>Nb MEP prévues</t>
  </si>
  <si>
    <t>% 
par rapport à l'objectif 
(Nb Auto-Quest reçus / Nb Patients inclus depuis 91 jours)</t>
  </si>
</sst>
</file>

<file path=xl/styles.xml><?xml version="1.0" encoding="utf-8"?>
<styleSheet xmlns="http://schemas.openxmlformats.org/spreadsheetml/2006/main">
  <numFmts count="1">
    <numFmt numFmtId="164" formatCode="dd/mm/yy;@"/>
  </numFmts>
  <fonts count="48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22"/>
      <color indexed="62"/>
      <name val="Verdana"/>
      <family val="2"/>
    </font>
    <font>
      <sz val="18"/>
      <color indexed="62"/>
      <name val="Verdana"/>
      <family val="2"/>
    </font>
    <font>
      <sz val="14"/>
      <color indexed="8"/>
      <name val="Verdana"/>
      <family val="2"/>
    </font>
    <font>
      <b/>
      <sz val="22"/>
      <color indexed="21"/>
      <name val="Verdana"/>
      <family val="2"/>
    </font>
    <font>
      <b/>
      <sz val="16"/>
      <color indexed="21"/>
      <name val="Verdana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name val="Verdana"/>
      <family val="2"/>
    </font>
    <font>
      <b/>
      <sz val="12"/>
      <color indexed="21"/>
      <name val="Verdana"/>
      <family val="2"/>
    </font>
    <font>
      <sz val="13"/>
      <color indexed="8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4"/>
      <name val="Verdana"/>
      <family val="2"/>
    </font>
    <font>
      <sz val="10"/>
      <color indexed="8"/>
      <name val="Verdana"/>
      <family val="2"/>
    </font>
    <font>
      <sz val="13"/>
      <color indexed="8"/>
      <name val="Verdana"/>
      <family val="2"/>
    </font>
    <font>
      <b/>
      <sz val="13"/>
      <color indexed="48"/>
      <name val="Verdana"/>
      <family val="2"/>
    </font>
    <font>
      <sz val="14"/>
      <name val="Wingdings"/>
      <charset val="2"/>
    </font>
    <font>
      <sz val="12"/>
      <name val="Arial"/>
      <family val="2"/>
    </font>
    <font>
      <b/>
      <u/>
      <sz val="14"/>
      <color indexed="12"/>
      <name val="Verdana"/>
      <family val="2"/>
    </font>
    <font>
      <sz val="12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8"/>
      <name val="Verdana"/>
      <family val="2"/>
    </font>
    <font>
      <b/>
      <sz val="13"/>
      <name val="Verdana"/>
      <family val="2"/>
    </font>
    <font>
      <b/>
      <u/>
      <sz val="14"/>
      <color indexed="12"/>
      <name val="Arial"/>
      <family val="2"/>
    </font>
    <font>
      <b/>
      <sz val="22"/>
      <color rgb="FF006B6E"/>
      <name val="Arial"/>
      <family val="2"/>
    </font>
    <font>
      <i/>
      <sz val="14"/>
      <name val="Arial"/>
      <family val="2"/>
    </font>
    <font>
      <b/>
      <sz val="18"/>
      <color rgb="FF56A0D3"/>
      <name val="Arial"/>
      <family val="2"/>
    </font>
    <font>
      <sz val="10"/>
      <color indexed="8"/>
      <name val="SymbolPS"/>
      <family val="1"/>
      <charset val="2"/>
    </font>
    <font>
      <sz val="14"/>
      <color indexed="8"/>
      <name val="Arial"/>
      <family val="2"/>
    </font>
    <font>
      <sz val="14"/>
      <color indexed="8"/>
      <name val="SymbolPS"/>
      <family val="1"/>
      <charset val="2"/>
    </font>
    <font>
      <b/>
      <sz val="12"/>
      <color indexed="12"/>
      <name val="Arial"/>
      <family val="2"/>
    </font>
    <font>
      <b/>
      <sz val="14"/>
      <color indexed="21"/>
      <name val="Verdana"/>
      <family val="2"/>
    </font>
    <font>
      <sz val="11"/>
      <color indexed="8"/>
      <name val="Verdana"/>
      <family val="2"/>
    </font>
    <font>
      <b/>
      <sz val="11"/>
      <name val="Verdana"/>
      <family val="2"/>
    </font>
    <font>
      <sz val="11"/>
      <color indexed="8"/>
      <name val="Arial"/>
      <family val="2"/>
    </font>
    <font>
      <b/>
      <sz val="12"/>
      <color rgb="FFFFFFCC"/>
      <name val="Arial"/>
      <family val="2"/>
    </font>
    <font>
      <b/>
      <sz val="12"/>
      <color indexed="8"/>
      <name val="Arial"/>
      <family val="2"/>
    </font>
    <font>
      <sz val="12"/>
      <color theme="0"/>
      <name val="Arial"/>
      <family val="2"/>
    </font>
    <font>
      <b/>
      <sz val="12"/>
      <color theme="0"/>
      <name val="Verdana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2" borderId="0" xfId="0" applyFont="1" applyFill="1" applyBorder="1"/>
    <xf numFmtId="0" fontId="9" fillId="2" borderId="0" xfId="0" applyFont="1" applyFill="1" applyBorder="1"/>
    <xf numFmtId="0" fontId="0" fillId="4" borderId="0" xfId="0" applyFill="1" applyBorder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0" fillId="4" borderId="0" xfId="0" applyFill="1" applyBorder="1"/>
    <xf numFmtId="0" fontId="8" fillId="5" borderId="2" xfId="0" applyFont="1" applyFill="1" applyBorder="1" applyAlignment="1">
      <alignment horizontal="center" vertical="center" wrapText="1"/>
    </xf>
    <xf numFmtId="9" fontId="9" fillId="2" borderId="2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2" borderId="0" xfId="0" applyFont="1" applyFill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5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/>
    </xf>
    <xf numFmtId="0" fontId="28" fillId="2" borderId="0" xfId="1" applyFont="1" applyFill="1" applyBorder="1" applyAlignment="1" applyProtection="1"/>
    <xf numFmtId="0" fontId="8" fillId="3" borderId="2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/>
    <xf numFmtId="0" fontId="0" fillId="4" borderId="0" xfId="0" applyFill="1" applyBorder="1" applyAlignment="1"/>
    <xf numFmtId="14" fontId="0" fillId="4" borderId="0" xfId="0" applyNumberFormat="1" applyFont="1" applyFill="1" applyBorder="1" applyAlignment="1"/>
    <xf numFmtId="0" fontId="0" fillId="4" borderId="0" xfId="0" applyFont="1" applyFill="1" applyBorder="1" applyAlignment="1">
      <alignment horizontal="center"/>
    </xf>
    <xf numFmtId="0" fontId="0" fillId="4" borderId="1" xfId="0" applyFill="1" applyBorder="1"/>
    <xf numFmtId="0" fontId="12" fillId="4" borderId="1" xfId="0" applyFont="1" applyFill="1" applyBorder="1"/>
    <xf numFmtId="0" fontId="23" fillId="4" borderId="1" xfId="1" applyFont="1" applyFill="1" applyBorder="1" applyAlignment="1" applyProtection="1">
      <alignment horizontal="center"/>
    </xf>
    <xf numFmtId="0" fontId="17" fillId="4" borderId="0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left" vertical="center"/>
    </xf>
    <xf numFmtId="0" fontId="18" fillId="4" borderId="0" xfId="0" applyFont="1" applyFill="1" applyBorder="1"/>
    <xf numFmtId="0" fontId="22" fillId="4" borderId="0" xfId="0" applyFont="1" applyFill="1" applyBorder="1" applyAlignment="1">
      <alignment horizontal="center" vertical="center"/>
    </xf>
    <xf numFmtId="0" fontId="0" fillId="0" borderId="1" xfId="0" applyBorder="1"/>
    <xf numFmtId="0" fontId="30" fillId="4" borderId="0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left" vertical="center"/>
    </xf>
    <xf numFmtId="0" fontId="31" fillId="4" borderId="1" xfId="0" applyFont="1" applyFill="1" applyBorder="1"/>
    <xf numFmtId="0" fontId="35" fillId="4" borderId="0" xfId="1" applyFont="1" applyFill="1" applyBorder="1" applyAlignment="1" applyProtection="1">
      <alignment horizontal="center"/>
    </xf>
    <xf numFmtId="9" fontId="0" fillId="0" borderId="0" xfId="0" applyNumberFormat="1"/>
    <xf numFmtId="164" fontId="36" fillId="0" borderId="0" xfId="0" applyNumberFormat="1" applyFont="1" applyFill="1" applyBorder="1" applyAlignment="1">
      <alignment horizontal="left"/>
    </xf>
    <xf numFmtId="0" fontId="37" fillId="2" borderId="0" xfId="0" applyFont="1" applyFill="1" applyBorder="1" applyAlignment="1">
      <alignment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1" fontId="37" fillId="2" borderId="2" xfId="0" applyNumberFormat="1" applyFont="1" applyFill="1" applyBorder="1" applyAlignment="1">
      <alignment horizontal="center" vertical="center" wrapText="1"/>
    </xf>
    <xf numFmtId="9" fontId="37" fillId="2" borderId="2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37" fillId="3" borderId="2" xfId="0" applyFont="1" applyFill="1" applyBorder="1" applyAlignment="1">
      <alignment horizontal="center" vertical="center" wrapText="1"/>
    </xf>
    <xf numFmtId="9" fontId="37" fillId="3" borderId="2" xfId="0" applyNumberFormat="1" applyFont="1" applyFill="1" applyBorder="1" applyAlignment="1">
      <alignment horizontal="center" vertical="center" wrapText="1"/>
    </xf>
    <xf numFmtId="1" fontId="37" fillId="3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9" fontId="25" fillId="6" borderId="2" xfId="0" applyNumberFormat="1" applyFont="1" applyFill="1" applyBorder="1" applyAlignment="1">
      <alignment horizontal="center" vertical="center" wrapText="1"/>
    </xf>
    <xf numFmtId="1" fontId="25" fillId="6" borderId="2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/>
    </xf>
    <xf numFmtId="1" fontId="9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0" fillId="7" borderId="0" xfId="0" applyFill="1"/>
    <xf numFmtId="9" fontId="0" fillId="7" borderId="0" xfId="0" applyNumberFormat="1" applyFill="1"/>
    <xf numFmtId="1" fontId="0" fillId="7" borderId="0" xfId="0" applyNumberFormat="1" applyFill="1"/>
    <xf numFmtId="164" fontId="0" fillId="0" borderId="0" xfId="0" applyNumberFormat="1"/>
    <xf numFmtId="0" fontId="0" fillId="4" borderId="0" xfId="0" applyFill="1" applyBorder="1" applyAlignment="1"/>
    <xf numFmtId="0" fontId="10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9" fillId="2" borderId="0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14" fontId="0" fillId="4" borderId="0" xfId="0" applyNumberFormat="1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9" fontId="42" fillId="2" borderId="0" xfId="0" applyNumberFormat="1" applyFont="1" applyFill="1" applyBorder="1" applyAlignment="1">
      <alignment horizontal="center" vertical="center" wrapText="1"/>
    </xf>
    <xf numFmtId="0" fontId="42" fillId="4" borderId="0" xfId="0" applyFont="1" applyFill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14" fontId="42" fillId="2" borderId="0" xfId="0" applyNumberFormat="1" applyFont="1" applyFill="1" applyBorder="1" applyAlignment="1">
      <alignment horizontal="center" vertical="center" wrapText="1"/>
    </xf>
    <xf numFmtId="14" fontId="42" fillId="4" borderId="0" xfId="0" applyNumberFormat="1" applyFont="1" applyFill="1" applyAlignment="1">
      <alignment horizontal="center" vertical="center" wrapText="1"/>
    </xf>
    <xf numFmtId="0" fontId="44" fillId="4" borderId="0" xfId="0" applyFont="1" applyFill="1" applyBorder="1" applyAlignment="1">
      <alignment horizontal="center"/>
    </xf>
    <xf numFmtId="0" fontId="44" fillId="4" borderId="0" xfId="0" applyFont="1" applyFill="1" applyBorder="1" applyAlignment="1"/>
    <xf numFmtId="14" fontId="44" fillId="4" borderId="0" xfId="0" applyNumberFormat="1" applyFont="1" applyFill="1" applyBorder="1" applyAlignment="1">
      <alignment horizontal="center"/>
    </xf>
    <xf numFmtId="14" fontId="44" fillId="4" borderId="0" xfId="0" applyNumberFormat="1" applyFont="1" applyFill="1" applyBorder="1" applyAlignment="1"/>
    <xf numFmtId="0" fontId="1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0" fontId="43" fillId="4" borderId="0" xfId="0" applyFont="1" applyFill="1" applyBorder="1" applyAlignment="1">
      <alignment horizontal="center" vertical="center" wrapText="1"/>
    </xf>
    <xf numFmtId="0" fontId="44" fillId="4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9" fontId="42" fillId="4" borderId="0" xfId="0" applyNumberFormat="1" applyFont="1" applyFill="1" applyBorder="1" applyAlignment="1">
      <alignment horizontal="center" vertical="center" wrapText="1"/>
    </xf>
    <xf numFmtId="9" fontId="9" fillId="4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5" fillId="3" borderId="2" xfId="0" applyFont="1" applyFill="1" applyBorder="1" applyAlignment="1">
      <alignment horizontal="center" vertical="center" wrapText="1"/>
    </xf>
    <xf numFmtId="0" fontId="45" fillId="5" borderId="2" xfId="0" applyFont="1" applyFill="1" applyBorder="1" applyAlignment="1">
      <alignment horizontal="center" vertical="center" wrapText="1"/>
    </xf>
    <xf numFmtId="0" fontId="45" fillId="4" borderId="0" xfId="0" applyFont="1" applyFill="1" applyBorder="1" applyAlignment="1">
      <alignment horizontal="center" vertical="center" wrapText="1"/>
    </xf>
    <xf numFmtId="0" fontId="46" fillId="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7" fillId="2" borderId="2" xfId="0" applyFont="1" applyFill="1" applyBorder="1" applyAlignment="1">
      <alignment horizontal="center" vertical="center" wrapText="1"/>
    </xf>
    <xf numFmtId="1" fontId="37" fillId="0" borderId="2" xfId="0" applyNumberFormat="1" applyFont="1" applyFill="1" applyBorder="1" applyAlignment="1">
      <alignment horizontal="center" vertical="center" wrapText="1"/>
    </xf>
    <xf numFmtId="9" fontId="37" fillId="0" borderId="2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0" fillId="4" borderId="0" xfId="0" applyFill="1" applyBorder="1" applyAlignment="1"/>
    <xf numFmtId="0" fontId="0" fillId="4" borderId="0" xfId="0" applyFill="1" applyAlignment="1"/>
    <xf numFmtId="0" fontId="29" fillId="4" borderId="0" xfId="0" applyFont="1" applyFill="1" applyBorder="1" applyAlignment="1">
      <alignment horizontal="center"/>
    </xf>
    <xf numFmtId="0" fontId="0" fillId="0" borderId="0" xfId="0" applyFont="1" applyAlignment="1"/>
    <xf numFmtId="0" fontId="38" fillId="3" borderId="3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right"/>
    </xf>
    <xf numFmtId="0" fontId="38" fillId="3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5" fillId="3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/>
    </xf>
    <xf numFmtId="0" fontId="13" fillId="2" borderId="5" xfId="0" applyFont="1" applyFill="1" applyBorder="1" applyAlignment="1">
      <alignment horizontal="left" vertical="center"/>
    </xf>
    <xf numFmtId="0" fontId="0" fillId="0" borderId="5" xfId="0" applyFont="1" applyBorder="1" applyAlignment="1"/>
    <xf numFmtId="0" fontId="0" fillId="0" borderId="0" xfId="0" applyFont="1" applyBorder="1" applyAlignment="1"/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0" fillId="8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8">
    <dxf>
      <numFmt numFmtId="1" formatCode="0"/>
    </dxf>
    <dxf>
      <numFmt numFmtId="164" formatCode="dd/mm/yy;@"/>
    </dxf>
    <dxf>
      <numFmt numFmtId="13" formatCode="0%"/>
    </dxf>
    <dxf>
      <numFmt numFmtId="13" formatCode="0%"/>
    </dxf>
    <dxf>
      <numFmt numFmtId="164" formatCode="dd/mm/yy;@"/>
    </dxf>
    <dxf>
      <numFmt numFmtId="164" formatCode="dd/mm/yy;@"/>
    </dxf>
    <dxf>
      <numFmt numFmtId="164" formatCode="dd/mm/yy;@"/>
    </dxf>
    <dxf>
      <numFmt numFmtId="164" formatCode="dd/mm/yy;@"/>
    </dxf>
  </dxfs>
  <tableStyles count="0" defaultTableStyle="TableStyleMedium9" defaultPivotStyle="PivotStyleLight16"/>
  <colors>
    <mruColors>
      <color rgb="FFFFFFCC"/>
      <color rgb="FF56A0D3"/>
      <color rgb="FF006B6E"/>
      <color rgb="FFEC098D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 baseline="0">
                <a:solidFill>
                  <a:srgbClr val="006B6E"/>
                </a:solidFill>
              </a:rPr>
              <a:t>Recrutement des médecins</a:t>
            </a:r>
            <a:endParaRPr lang="fr-FR">
              <a:solidFill>
                <a:srgbClr val="006B6E"/>
              </a:solidFill>
            </a:endParaRPr>
          </a:p>
        </c:rich>
      </c:tx>
    </c:title>
    <c:plotArea>
      <c:layout>
        <c:manualLayout>
          <c:layoutTarget val="inner"/>
          <c:xMode val="edge"/>
          <c:yMode val="edge"/>
          <c:x val="8.3338708409951709E-2"/>
          <c:y val="0.11836162884702703"/>
          <c:w val="0.68377273798860005"/>
          <c:h val="0.74536296886939757"/>
        </c:manualLayout>
      </c:layout>
      <c:lineChart>
        <c:grouping val="standard"/>
        <c:ser>
          <c:idx val="1"/>
          <c:order val="0"/>
          <c:tx>
            <c:strRef>
              <c:f>Données!$B$44</c:f>
              <c:strCache>
                <c:ptCount val="1"/>
                <c:pt idx="0">
                  <c:v>Theorique</c:v>
                </c:pt>
              </c:strCache>
            </c:strRef>
          </c:tx>
          <c:spPr>
            <a:ln>
              <a:solidFill>
                <a:srgbClr val="EC098D"/>
              </a:solidFill>
            </a:ln>
          </c:spPr>
          <c:marker>
            <c:symbol val="triangle"/>
            <c:size val="7"/>
            <c:spPr>
              <a:solidFill>
                <a:srgbClr val="56A0D3"/>
              </a:solidFill>
            </c:spPr>
          </c:marker>
          <c:cat>
            <c:numRef>
              <c:f>Données!$A$45:$A$62</c:f>
              <c:numCache>
                <c:formatCode>dd/mm/yy;@</c:formatCode>
                <c:ptCount val="18"/>
                <c:pt idx="0">
                  <c:v>41690</c:v>
                </c:pt>
                <c:pt idx="1">
                  <c:v>41697</c:v>
                </c:pt>
                <c:pt idx="2">
                  <c:v>41704</c:v>
                </c:pt>
                <c:pt idx="3">
                  <c:v>41711</c:v>
                </c:pt>
                <c:pt idx="4">
                  <c:v>41718</c:v>
                </c:pt>
                <c:pt idx="5">
                  <c:v>41725</c:v>
                </c:pt>
                <c:pt idx="6">
                  <c:v>41732</c:v>
                </c:pt>
                <c:pt idx="7">
                  <c:v>41739</c:v>
                </c:pt>
                <c:pt idx="8">
                  <c:v>41746</c:v>
                </c:pt>
                <c:pt idx="9">
                  <c:v>41753</c:v>
                </c:pt>
                <c:pt idx="10">
                  <c:v>41760</c:v>
                </c:pt>
                <c:pt idx="11">
                  <c:v>41767</c:v>
                </c:pt>
                <c:pt idx="12">
                  <c:v>41774</c:v>
                </c:pt>
                <c:pt idx="13">
                  <c:v>41781</c:v>
                </c:pt>
                <c:pt idx="14">
                  <c:v>41788</c:v>
                </c:pt>
                <c:pt idx="15">
                  <c:v>41795</c:v>
                </c:pt>
                <c:pt idx="16">
                  <c:v>41802</c:v>
                </c:pt>
                <c:pt idx="17">
                  <c:v>41809</c:v>
                </c:pt>
              </c:numCache>
            </c:numRef>
          </c:cat>
          <c:val>
            <c:numRef>
              <c:f>Données!$B$45:$B$62</c:f>
              <c:numCache>
                <c:formatCode>General</c:formatCode>
                <c:ptCount val="18"/>
                <c:pt idx="0">
                  <c:v>26</c:v>
                </c:pt>
                <c:pt idx="1">
                  <c:v>48</c:v>
                </c:pt>
                <c:pt idx="2">
                  <c:v>70</c:v>
                </c:pt>
                <c:pt idx="3">
                  <c:v>92</c:v>
                </c:pt>
                <c:pt idx="4">
                  <c:v>114</c:v>
                </c:pt>
                <c:pt idx="5">
                  <c:v>136</c:v>
                </c:pt>
                <c:pt idx="6">
                  <c:v>158</c:v>
                </c:pt>
                <c:pt idx="7">
                  <c:v>180</c:v>
                </c:pt>
                <c:pt idx="8">
                  <c:v>202</c:v>
                </c:pt>
                <c:pt idx="9">
                  <c:v>224</c:v>
                </c:pt>
                <c:pt idx="10">
                  <c:v>246</c:v>
                </c:pt>
                <c:pt idx="11">
                  <c:v>268</c:v>
                </c:pt>
                <c:pt idx="12">
                  <c:v>290</c:v>
                </c:pt>
                <c:pt idx="13">
                  <c:v>312</c:v>
                </c:pt>
                <c:pt idx="14">
                  <c:v>334</c:v>
                </c:pt>
                <c:pt idx="15">
                  <c:v>356</c:v>
                </c:pt>
                <c:pt idx="16">
                  <c:v>378</c:v>
                </c:pt>
                <c:pt idx="17">
                  <c:v>400</c:v>
                </c:pt>
              </c:numCache>
            </c:numRef>
          </c:val>
        </c:ser>
        <c:ser>
          <c:idx val="2"/>
          <c:order val="1"/>
          <c:tx>
            <c:strRef>
              <c:f>Données!$C$44</c:f>
              <c:strCache>
                <c:ptCount val="1"/>
                <c:pt idx="0">
                  <c:v>Nb conventions reçues</c:v>
                </c:pt>
              </c:strCache>
            </c:strRef>
          </c:tx>
          <c:cat>
            <c:numRef>
              <c:f>Données!$A$45:$A$62</c:f>
              <c:numCache>
                <c:formatCode>dd/mm/yy;@</c:formatCode>
                <c:ptCount val="18"/>
                <c:pt idx="0">
                  <c:v>41690</c:v>
                </c:pt>
                <c:pt idx="1">
                  <c:v>41697</c:v>
                </c:pt>
                <c:pt idx="2">
                  <c:v>41704</c:v>
                </c:pt>
                <c:pt idx="3">
                  <c:v>41711</c:v>
                </c:pt>
                <c:pt idx="4">
                  <c:v>41718</c:v>
                </c:pt>
                <c:pt idx="5">
                  <c:v>41725</c:v>
                </c:pt>
                <c:pt idx="6">
                  <c:v>41732</c:v>
                </c:pt>
                <c:pt idx="7">
                  <c:v>41739</c:v>
                </c:pt>
                <c:pt idx="8">
                  <c:v>41746</c:v>
                </c:pt>
                <c:pt idx="9">
                  <c:v>41753</c:v>
                </c:pt>
                <c:pt idx="10">
                  <c:v>41760</c:v>
                </c:pt>
                <c:pt idx="11">
                  <c:v>41767</c:v>
                </c:pt>
                <c:pt idx="12">
                  <c:v>41774</c:v>
                </c:pt>
                <c:pt idx="13">
                  <c:v>41781</c:v>
                </c:pt>
                <c:pt idx="14">
                  <c:v>41788</c:v>
                </c:pt>
                <c:pt idx="15">
                  <c:v>41795</c:v>
                </c:pt>
                <c:pt idx="16">
                  <c:v>41802</c:v>
                </c:pt>
                <c:pt idx="17">
                  <c:v>41809</c:v>
                </c:pt>
              </c:numCache>
            </c:numRef>
          </c:cat>
          <c:val>
            <c:numRef>
              <c:f>Données!$C$45:$C$62</c:f>
              <c:numCache>
                <c:formatCode>General</c:formatCode>
                <c:ptCount val="18"/>
                <c:pt idx="0">
                  <c:v>0</c:v>
                </c:pt>
                <c:pt idx="1">
                  <c:v>37</c:v>
                </c:pt>
                <c:pt idx="2">
                  <c:v>115</c:v>
                </c:pt>
                <c:pt idx="3">
                  <c:v>145</c:v>
                </c:pt>
                <c:pt idx="4">
                  <c:v>165</c:v>
                </c:pt>
                <c:pt idx="5">
                  <c:v>184</c:v>
                </c:pt>
                <c:pt idx="6">
                  <c:v>193</c:v>
                </c:pt>
                <c:pt idx="7">
                  <c:v>202</c:v>
                </c:pt>
                <c:pt idx="8">
                  <c:v>217</c:v>
                </c:pt>
                <c:pt idx="9">
                  <c:v>222</c:v>
                </c:pt>
                <c:pt idx="10">
                  <c:v>228</c:v>
                </c:pt>
                <c:pt idx="11">
                  <c:v>235</c:v>
                </c:pt>
                <c:pt idx="12">
                  <c:v>242</c:v>
                </c:pt>
                <c:pt idx="13">
                  <c:v>266</c:v>
                </c:pt>
                <c:pt idx="14">
                  <c:v>277</c:v>
                </c:pt>
                <c:pt idx="15">
                  <c:v>291</c:v>
                </c:pt>
                <c:pt idx="16">
                  <c:v>294</c:v>
                </c:pt>
                <c:pt idx="17">
                  <c:v>302</c:v>
                </c:pt>
              </c:numCache>
            </c:numRef>
          </c:val>
        </c:ser>
        <c:marker val="1"/>
        <c:axId val="58661888"/>
        <c:axId val="58671872"/>
      </c:lineChart>
      <c:dateAx>
        <c:axId val="58661888"/>
        <c:scaling>
          <c:orientation val="minMax"/>
        </c:scaling>
        <c:axPos val="b"/>
        <c:numFmt formatCode="dd/mm/yy;@" sourceLinked="1"/>
        <c:majorTickMark val="none"/>
        <c:tickLblPos val="nextTo"/>
        <c:txPr>
          <a:bodyPr rot="-2700000" vert="horz"/>
          <a:lstStyle/>
          <a:p>
            <a:pPr>
              <a:defRPr/>
            </a:pPr>
            <a:endParaRPr lang="fr-FR"/>
          </a:p>
        </c:txPr>
        <c:crossAx val="58671872"/>
        <c:crosses val="autoZero"/>
        <c:auto val="1"/>
        <c:lblOffset val="100"/>
        <c:majorUnit val="7"/>
      </c:dateAx>
      <c:valAx>
        <c:axId val="58671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Nre de médecins recrutés</a:t>
                </a:r>
              </a:p>
            </c:rich>
          </c:tx>
        </c:title>
        <c:numFmt formatCode="General" sourceLinked="1"/>
        <c:majorTickMark val="none"/>
        <c:tickLblPos val="nextTo"/>
        <c:crossAx val="58661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21" l="0.70000000000000062" r="0.70000000000000062" t="0.75000000000001021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 baseline="0">
                <a:solidFill>
                  <a:srgbClr val="006B6E"/>
                </a:solidFill>
              </a:rPr>
              <a:t>Mises en place des médecins</a:t>
            </a:r>
            <a:endParaRPr lang="fr-FR">
              <a:solidFill>
                <a:srgbClr val="006B6E"/>
              </a:solidFill>
            </a:endParaRP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Données!$C$161</c:f>
              <c:strCache>
                <c:ptCount val="1"/>
                <c:pt idx="0">
                  <c:v>Nb MEP</c:v>
                </c:pt>
              </c:strCache>
            </c:strRef>
          </c:tx>
          <c:spPr>
            <a:ln>
              <a:solidFill>
                <a:srgbClr val="EC098D"/>
              </a:solidFill>
            </a:ln>
          </c:spPr>
          <c:marker>
            <c:symbol val="none"/>
          </c:marker>
          <c:cat>
            <c:numRef>
              <c:f>Données!$A$162:$A$196</c:f>
              <c:numCache>
                <c:formatCode>dd/mm/yy;@</c:formatCode>
                <c:ptCount val="35"/>
                <c:pt idx="0">
                  <c:v>41732</c:v>
                </c:pt>
                <c:pt idx="1">
                  <c:v>41739</c:v>
                </c:pt>
                <c:pt idx="2">
                  <c:v>41746</c:v>
                </c:pt>
                <c:pt idx="3">
                  <c:v>41753</c:v>
                </c:pt>
                <c:pt idx="4">
                  <c:v>41760</c:v>
                </c:pt>
                <c:pt idx="5">
                  <c:v>41767</c:v>
                </c:pt>
                <c:pt idx="6">
                  <c:v>41774</c:v>
                </c:pt>
                <c:pt idx="7">
                  <c:v>41781</c:v>
                </c:pt>
                <c:pt idx="8">
                  <c:v>41788</c:v>
                </c:pt>
                <c:pt idx="9">
                  <c:v>41795</c:v>
                </c:pt>
                <c:pt idx="10">
                  <c:v>41802</c:v>
                </c:pt>
                <c:pt idx="11">
                  <c:v>41809</c:v>
                </c:pt>
                <c:pt idx="12">
                  <c:v>41816</c:v>
                </c:pt>
                <c:pt idx="13">
                  <c:v>41823</c:v>
                </c:pt>
                <c:pt idx="14">
                  <c:v>41830</c:v>
                </c:pt>
                <c:pt idx="15">
                  <c:v>41834</c:v>
                </c:pt>
                <c:pt idx="16">
                  <c:v>41837</c:v>
                </c:pt>
                <c:pt idx="17">
                  <c:v>41841</c:v>
                </c:pt>
                <c:pt idx="18">
                  <c:v>41844</c:v>
                </c:pt>
                <c:pt idx="19">
                  <c:v>41848</c:v>
                </c:pt>
                <c:pt idx="20">
                  <c:v>41851</c:v>
                </c:pt>
                <c:pt idx="21">
                  <c:v>41858</c:v>
                </c:pt>
                <c:pt idx="22">
                  <c:v>41886</c:v>
                </c:pt>
                <c:pt idx="23">
                  <c:v>41893</c:v>
                </c:pt>
                <c:pt idx="24">
                  <c:v>41900</c:v>
                </c:pt>
                <c:pt idx="25">
                  <c:v>41907</c:v>
                </c:pt>
                <c:pt idx="26">
                  <c:v>41914</c:v>
                </c:pt>
                <c:pt idx="27">
                  <c:v>41921</c:v>
                </c:pt>
                <c:pt idx="28">
                  <c:v>41928</c:v>
                </c:pt>
                <c:pt idx="29">
                  <c:v>41935</c:v>
                </c:pt>
                <c:pt idx="30">
                  <c:v>41942</c:v>
                </c:pt>
                <c:pt idx="31">
                  <c:v>41949</c:v>
                </c:pt>
                <c:pt idx="32">
                  <c:v>41956</c:v>
                </c:pt>
                <c:pt idx="33">
                  <c:v>41963</c:v>
                </c:pt>
                <c:pt idx="34">
                  <c:v>41970</c:v>
                </c:pt>
              </c:numCache>
            </c:numRef>
          </c:cat>
          <c:val>
            <c:numRef>
              <c:f>Données!$C$162:$C$196</c:f>
              <c:numCache>
                <c:formatCode>General</c:formatCode>
                <c:ptCount val="35"/>
                <c:pt idx="0">
                  <c:v>0</c:v>
                </c:pt>
                <c:pt idx="1">
                  <c:v>32</c:v>
                </c:pt>
                <c:pt idx="2">
                  <c:v>110</c:v>
                </c:pt>
                <c:pt idx="3">
                  <c:v>159</c:v>
                </c:pt>
                <c:pt idx="4">
                  <c:v>191</c:v>
                </c:pt>
                <c:pt idx="5">
                  <c:v>201</c:v>
                </c:pt>
                <c:pt idx="6">
                  <c:v>214</c:v>
                </c:pt>
                <c:pt idx="7">
                  <c:v>227</c:v>
                </c:pt>
                <c:pt idx="8">
                  <c:v>237</c:v>
                </c:pt>
                <c:pt idx="9">
                  <c:v>255</c:v>
                </c:pt>
                <c:pt idx="10">
                  <c:v>272</c:v>
                </c:pt>
                <c:pt idx="11">
                  <c:v>281</c:v>
                </c:pt>
                <c:pt idx="12">
                  <c:v>292</c:v>
                </c:pt>
                <c:pt idx="13">
                  <c:v>296</c:v>
                </c:pt>
                <c:pt idx="14">
                  <c:v>306</c:v>
                </c:pt>
                <c:pt idx="15">
                  <c:v>309</c:v>
                </c:pt>
                <c:pt idx="16">
                  <c:v>311</c:v>
                </c:pt>
                <c:pt idx="17">
                  <c:v>311</c:v>
                </c:pt>
                <c:pt idx="18">
                  <c:v>311</c:v>
                </c:pt>
                <c:pt idx="19">
                  <c:v>312</c:v>
                </c:pt>
                <c:pt idx="20">
                  <c:v>312</c:v>
                </c:pt>
                <c:pt idx="21">
                  <c:v>312</c:v>
                </c:pt>
                <c:pt idx="22">
                  <c:v>315</c:v>
                </c:pt>
                <c:pt idx="23">
                  <c:v>320</c:v>
                </c:pt>
                <c:pt idx="24">
                  <c:v>322</c:v>
                </c:pt>
                <c:pt idx="25">
                  <c:v>327</c:v>
                </c:pt>
                <c:pt idx="26">
                  <c:v>327</c:v>
                </c:pt>
                <c:pt idx="27">
                  <c:v>328</c:v>
                </c:pt>
                <c:pt idx="28">
                  <c:v>334</c:v>
                </c:pt>
                <c:pt idx="29">
                  <c:v>348</c:v>
                </c:pt>
                <c:pt idx="30">
                  <c:v>352</c:v>
                </c:pt>
                <c:pt idx="31">
                  <c:v>358</c:v>
                </c:pt>
                <c:pt idx="32">
                  <c:v>363</c:v>
                </c:pt>
                <c:pt idx="33">
                  <c:v>375</c:v>
                </c:pt>
                <c:pt idx="34">
                  <c:v>382</c:v>
                </c:pt>
              </c:numCache>
            </c:numRef>
          </c:val>
        </c:ser>
        <c:marker val="1"/>
        <c:axId val="58712832"/>
        <c:axId val="58714368"/>
      </c:lineChart>
      <c:dateAx>
        <c:axId val="58712832"/>
        <c:scaling>
          <c:orientation val="minMax"/>
        </c:scaling>
        <c:axPos val="b"/>
        <c:numFmt formatCode="dd/mm/yy;@" sourceLinked="1"/>
        <c:majorTickMark val="none"/>
        <c:tickLblPos val="nextTo"/>
        <c:txPr>
          <a:bodyPr rot="-3000000"/>
          <a:lstStyle/>
          <a:p>
            <a:pPr>
              <a:defRPr/>
            </a:pPr>
            <a:endParaRPr lang="fr-FR"/>
          </a:p>
        </c:txPr>
        <c:crossAx val="58714368"/>
        <c:crosses val="autoZero"/>
        <c:auto val="1"/>
        <c:lblOffset val="100"/>
        <c:majorUnit val="7"/>
      </c:dateAx>
      <c:valAx>
        <c:axId val="58714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Nbre de médecins MEP</a:t>
                </a:r>
              </a:p>
            </c:rich>
          </c:tx>
        </c:title>
        <c:numFmt formatCode="General" sourceLinked="1"/>
        <c:majorTickMark val="none"/>
        <c:tickLblPos val="nextTo"/>
        <c:crossAx val="58712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>
                <a:solidFill>
                  <a:srgbClr val="006B6E"/>
                </a:solidFill>
              </a:rPr>
              <a:t>Activité des médecins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Données!$C$227</c:f>
              <c:strCache>
                <c:ptCount val="1"/>
                <c:pt idx="0">
                  <c:v>Centres actifs</c:v>
                </c:pt>
              </c:strCache>
            </c:strRef>
          </c:tx>
          <c:marker>
            <c:symbol val="none"/>
          </c:marker>
          <c:cat>
            <c:numRef>
              <c:f>Données!$A$228:$A$265</c:f>
              <c:numCache>
                <c:formatCode>dd/mm/yy;@</c:formatCode>
                <c:ptCount val="38"/>
                <c:pt idx="0">
                  <c:v>41739</c:v>
                </c:pt>
                <c:pt idx="1">
                  <c:v>41746</c:v>
                </c:pt>
                <c:pt idx="2">
                  <c:v>41753</c:v>
                </c:pt>
                <c:pt idx="3">
                  <c:v>41760</c:v>
                </c:pt>
                <c:pt idx="4">
                  <c:v>41767</c:v>
                </c:pt>
                <c:pt idx="5">
                  <c:v>41774</c:v>
                </c:pt>
                <c:pt idx="6">
                  <c:v>41781</c:v>
                </c:pt>
                <c:pt idx="7">
                  <c:v>41788</c:v>
                </c:pt>
                <c:pt idx="8">
                  <c:v>41795</c:v>
                </c:pt>
                <c:pt idx="9">
                  <c:v>41802</c:v>
                </c:pt>
                <c:pt idx="10">
                  <c:v>41809</c:v>
                </c:pt>
                <c:pt idx="11">
                  <c:v>41816</c:v>
                </c:pt>
                <c:pt idx="12">
                  <c:v>41823</c:v>
                </c:pt>
                <c:pt idx="13">
                  <c:v>41830</c:v>
                </c:pt>
                <c:pt idx="14">
                  <c:v>41837</c:v>
                </c:pt>
                <c:pt idx="15">
                  <c:v>41844</c:v>
                </c:pt>
                <c:pt idx="16">
                  <c:v>41851</c:v>
                </c:pt>
                <c:pt idx="17">
                  <c:v>41858</c:v>
                </c:pt>
                <c:pt idx="18">
                  <c:v>41865</c:v>
                </c:pt>
                <c:pt idx="19">
                  <c:v>41872</c:v>
                </c:pt>
                <c:pt idx="20">
                  <c:v>41879</c:v>
                </c:pt>
                <c:pt idx="21">
                  <c:v>41886</c:v>
                </c:pt>
                <c:pt idx="22">
                  <c:v>41893</c:v>
                </c:pt>
                <c:pt idx="23">
                  <c:v>41900</c:v>
                </c:pt>
                <c:pt idx="24">
                  <c:v>41907</c:v>
                </c:pt>
                <c:pt idx="25">
                  <c:v>41914</c:v>
                </c:pt>
                <c:pt idx="26">
                  <c:v>41921</c:v>
                </c:pt>
                <c:pt idx="27">
                  <c:v>41928</c:v>
                </c:pt>
                <c:pt idx="28">
                  <c:v>41935</c:v>
                </c:pt>
                <c:pt idx="29">
                  <c:v>41942</c:v>
                </c:pt>
                <c:pt idx="30">
                  <c:v>41949</c:v>
                </c:pt>
                <c:pt idx="31">
                  <c:v>41956</c:v>
                </c:pt>
                <c:pt idx="32">
                  <c:v>41963</c:v>
                </c:pt>
                <c:pt idx="33">
                  <c:v>41970</c:v>
                </c:pt>
                <c:pt idx="34">
                  <c:v>41977</c:v>
                </c:pt>
                <c:pt idx="35">
                  <c:v>41984</c:v>
                </c:pt>
                <c:pt idx="36">
                  <c:v>41991</c:v>
                </c:pt>
                <c:pt idx="37">
                  <c:v>41998</c:v>
                </c:pt>
              </c:numCache>
            </c:numRef>
          </c:cat>
          <c:val>
            <c:numRef>
              <c:f>Données!$C$228:$C$265</c:f>
              <c:numCache>
                <c:formatCode>General</c:formatCode>
                <c:ptCount val="38"/>
                <c:pt idx="0">
                  <c:v>24</c:v>
                </c:pt>
                <c:pt idx="1">
                  <c:v>45</c:v>
                </c:pt>
                <c:pt idx="2">
                  <c:v>67</c:v>
                </c:pt>
                <c:pt idx="3">
                  <c:v>90</c:v>
                </c:pt>
                <c:pt idx="4">
                  <c:v>105</c:v>
                </c:pt>
                <c:pt idx="5">
                  <c:v>127</c:v>
                </c:pt>
                <c:pt idx="6">
                  <c:v>147</c:v>
                </c:pt>
                <c:pt idx="7">
                  <c:v>160</c:v>
                </c:pt>
                <c:pt idx="8">
                  <c:v>179</c:v>
                </c:pt>
                <c:pt idx="9">
                  <c:v>191</c:v>
                </c:pt>
                <c:pt idx="10">
                  <c:v>201</c:v>
                </c:pt>
                <c:pt idx="11">
                  <c:v>215</c:v>
                </c:pt>
                <c:pt idx="12">
                  <c:v>226</c:v>
                </c:pt>
                <c:pt idx="13">
                  <c:v>233</c:v>
                </c:pt>
                <c:pt idx="14">
                  <c:v>238</c:v>
                </c:pt>
                <c:pt idx="15">
                  <c:v>241</c:v>
                </c:pt>
                <c:pt idx="16">
                  <c:v>244</c:v>
                </c:pt>
                <c:pt idx="17">
                  <c:v>245</c:v>
                </c:pt>
                <c:pt idx="18">
                  <c:v>245</c:v>
                </c:pt>
                <c:pt idx="19">
                  <c:v>249</c:v>
                </c:pt>
                <c:pt idx="20">
                  <c:v>250</c:v>
                </c:pt>
                <c:pt idx="21">
                  <c:v>254</c:v>
                </c:pt>
                <c:pt idx="22">
                  <c:v>258</c:v>
                </c:pt>
                <c:pt idx="23">
                  <c:v>260</c:v>
                </c:pt>
                <c:pt idx="24">
                  <c:v>263</c:v>
                </c:pt>
                <c:pt idx="25">
                  <c:v>265</c:v>
                </c:pt>
                <c:pt idx="26">
                  <c:v>268</c:v>
                </c:pt>
                <c:pt idx="27">
                  <c:v>275</c:v>
                </c:pt>
                <c:pt idx="28">
                  <c:v>284</c:v>
                </c:pt>
                <c:pt idx="29">
                  <c:v>289</c:v>
                </c:pt>
                <c:pt idx="30">
                  <c:v>297</c:v>
                </c:pt>
                <c:pt idx="31">
                  <c:v>304</c:v>
                </c:pt>
                <c:pt idx="32">
                  <c:v>311</c:v>
                </c:pt>
                <c:pt idx="33">
                  <c:v>314</c:v>
                </c:pt>
                <c:pt idx="34">
                  <c:v>319</c:v>
                </c:pt>
                <c:pt idx="35">
                  <c:v>323</c:v>
                </c:pt>
                <c:pt idx="36">
                  <c:v>325</c:v>
                </c:pt>
                <c:pt idx="37">
                  <c:v>326</c:v>
                </c:pt>
              </c:numCache>
            </c:numRef>
          </c:val>
        </c:ser>
        <c:marker val="1"/>
        <c:axId val="58353920"/>
        <c:axId val="58372096"/>
      </c:lineChart>
      <c:dateAx>
        <c:axId val="58353920"/>
        <c:scaling>
          <c:orientation val="minMax"/>
        </c:scaling>
        <c:axPos val="b"/>
        <c:numFmt formatCode="dd/mm/yy;@" sourceLinked="1"/>
        <c:majorTickMark val="in"/>
        <c:tickLblPos val="nextTo"/>
        <c:txPr>
          <a:bodyPr rot="-3600000"/>
          <a:lstStyle/>
          <a:p>
            <a:pPr>
              <a:defRPr/>
            </a:pPr>
            <a:endParaRPr lang="fr-FR"/>
          </a:p>
        </c:txPr>
        <c:crossAx val="58372096"/>
        <c:crosses val="autoZero"/>
        <c:auto val="1"/>
        <c:lblOffset val="100"/>
        <c:baseTimeUnit val="days"/>
        <c:majorUnit val="7"/>
        <c:majorTimeUnit val="days"/>
      </c:dateAx>
      <c:valAx>
        <c:axId val="583720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médecins actifs</a:t>
                </a:r>
              </a:p>
            </c:rich>
          </c:tx>
        </c:title>
        <c:numFmt formatCode="General" sourceLinked="1"/>
        <c:majorTickMark val="none"/>
        <c:tickLblPos val="nextTo"/>
        <c:crossAx val="58353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>
                <a:solidFill>
                  <a:srgbClr val="006B6E"/>
                </a:solidFill>
              </a:defRPr>
            </a:pPr>
            <a:r>
              <a:rPr lang="fr-FR">
                <a:solidFill>
                  <a:srgbClr val="006B6E"/>
                </a:solidFill>
              </a:rPr>
              <a:t>Inclusion</a:t>
            </a:r>
            <a:r>
              <a:rPr lang="fr-FR" baseline="0">
                <a:solidFill>
                  <a:srgbClr val="006B6E"/>
                </a:solidFill>
              </a:rPr>
              <a:t> des patients</a:t>
            </a:r>
            <a:endParaRPr lang="fr-FR">
              <a:solidFill>
                <a:srgbClr val="006B6E"/>
              </a:solidFill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Données!$B$289</c:f>
              <c:strCache>
                <c:ptCount val="1"/>
                <c:pt idx="0">
                  <c:v>Theorique</c:v>
                </c:pt>
              </c:strCache>
            </c:strRef>
          </c:tx>
          <c:spPr>
            <a:ln>
              <a:solidFill>
                <a:srgbClr val="006B6E"/>
              </a:solidFill>
            </a:ln>
          </c:spPr>
          <c:marker>
            <c:symbol val="none"/>
          </c:marker>
          <c:cat>
            <c:numRef>
              <c:f>Données!$A$290:$A$327</c:f>
              <c:numCache>
                <c:formatCode>dd/mm/yy;@</c:formatCode>
                <c:ptCount val="38"/>
                <c:pt idx="0">
                  <c:v>41739</c:v>
                </c:pt>
                <c:pt idx="1">
                  <c:v>41746</c:v>
                </c:pt>
                <c:pt idx="2">
                  <c:v>41753</c:v>
                </c:pt>
                <c:pt idx="3">
                  <c:v>41760</c:v>
                </c:pt>
                <c:pt idx="4">
                  <c:v>41767</c:v>
                </c:pt>
                <c:pt idx="5">
                  <c:v>41774</c:v>
                </c:pt>
                <c:pt idx="6">
                  <c:v>41781</c:v>
                </c:pt>
                <c:pt idx="7">
                  <c:v>41788</c:v>
                </c:pt>
                <c:pt idx="8">
                  <c:v>41795</c:v>
                </c:pt>
                <c:pt idx="9">
                  <c:v>41802</c:v>
                </c:pt>
                <c:pt idx="10">
                  <c:v>41809</c:v>
                </c:pt>
                <c:pt idx="11">
                  <c:v>41816</c:v>
                </c:pt>
                <c:pt idx="12">
                  <c:v>41823</c:v>
                </c:pt>
                <c:pt idx="13">
                  <c:v>41830</c:v>
                </c:pt>
                <c:pt idx="14">
                  <c:v>41837</c:v>
                </c:pt>
                <c:pt idx="15">
                  <c:v>41844</c:v>
                </c:pt>
                <c:pt idx="16">
                  <c:v>41851</c:v>
                </c:pt>
                <c:pt idx="17">
                  <c:v>41858</c:v>
                </c:pt>
                <c:pt idx="18">
                  <c:v>41865</c:v>
                </c:pt>
                <c:pt idx="19">
                  <c:v>41872</c:v>
                </c:pt>
                <c:pt idx="20">
                  <c:v>41879</c:v>
                </c:pt>
                <c:pt idx="21">
                  <c:v>41886</c:v>
                </c:pt>
                <c:pt idx="22">
                  <c:v>41893</c:v>
                </c:pt>
                <c:pt idx="23">
                  <c:v>41900</c:v>
                </c:pt>
                <c:pt idx="24">
                  <c:v>41907</c:v>
                </c:pt>
                <c:pt idx="25">
                  <c:v>41914</c:v>
                </c:pt>
                <c:pt idx="26">
                  <c:v>41921</c:v>
                </c:pt>
                <c:pt idx="27">
                  <c:v>41928</c:v>
                </c:pt>
                <c:pt idx="28">
                  <c:v>41935</c:v>
                </c:pt>
                <c:pt idx="29">
                  <c:v>41942</c:v>
                </c:pt>
                <c:pt idx="30">
                  <c:v>41949</c:v>
                </c:pt>
                <c:pt idx="31">
                  <c:v>41956</c:v>
                </c:pt>
                <c:pt idx="32">
                  <c:v>41963</c:v>
                </c:pt>
                <c:pt idx="33">
                  <c:v>41970</c:v>
                </c:pt>
                <c:pt idx="34">
                  <c:v>41977</c:v>
                </c:pt>
                <c:pt idx="35">
                  <c:v>41984</c:v>
                </c:pt>
                <c:pt idx="36">
                  <c:v>41991</c:v>
                </c:pt>
                <c:pt idx="37">
                  <c:v>41998</c:v>
                </c:pt>
              </c:numCache>
            </c:numRef>
          </c:cat>
          <c:val>
            <c:numRef>
              <c:f>Données!$B$290:$B$327</c:f>
              <c:numCache>
                <c:formatCode>General</c:formatCode>
                <c:ptCount val="38"/>
                <c:pt idx="0">
                  <c:v>0</c:v>
                </c:pt>
                <c:pt idx="1">
                  <c:v>33</c:v>
                </c:pt>
                <c:pt idx="2">
                  <c:v>66</c:v>
                </c:pt>
                <c:pt idx="3">
                  <c:v>99</c:v>
                </c:pt>
                <c:pt idx="4">
                  <c:v>132</c:v>
                </c:pt>
                <c:pt idx="5">
                  <c:v>165</c:v>
                </c:pt>
                <c:pt idx="6">
                  <c:v>198</c:v>
                </c:pt>
                <c:pt idx="7">
                  <c:v>231</c:v>
                </c:pt>
                <c:pt idx="8">
                  <c:v>264</c:v>
                </c:pt>
                <c:pt idx="9">
                  <c:v>297</c:v>
                </c:pt>
                <c:pt idx="10">
                  <c:v>330</c:v>
                </c:pt>
                <c:pt idx="11">
                  <c:v>363</c:v>
                </c:pt>
                <c:pt idx="12">
                  <c:v>396</c:v>
                </c:pt>
                <c:pt idx="13">
                  <c:v>429</c:v>
                </c:pt>
                <c:pt idx="14">
                  <c:v>462</c:v>
                </c:pt>
                <c:pt idx="15">
                  <c:v>495</c:v>
                </c:pt>
                <c:pt idx="16">
                  <c:v>528</c:v>
                </c:pt>
                <c:pt idx="17">
                  <c:v>561</c:v>
                </c:pt>
                <c:pt idx="18">
                  <c:v>594</c:v>
                </c:pt>
                <c:pt idx="19">
                  <c:v>627</c:v>
                </c:pt>
                <c:pt idx="20">
                  <c:v>660</c:v>
                </c:pt>
                <c:pt idx="21">
                  <c:v>693</c:v>
                </c:pt>
                <c:pt idx="22">
                  <c:v>726</c:v>
                </c:pt>
                <c:pt idx="23">
                  <c:v>759</c:v>
                </c:pt>
                <c:pt idx="24">
                  <c:v>792</c:v>
                </c:pt>
                <c:pt idx="25">
                  <c:v>825</c:v>
                </c:pt>
                <c:pt idx="26">
                  <c:v>858</c:v>
                </c:pt>
                <c:pt idx="27">
                  <c:v>891</c:v>
                </c:pt>
                <c:pt idx="28">
                  <c:v>924</c:v>
                </c:pt>
                <c:pt idx="29">
                  <c:v>957</c:v>
                </c:pt>
                <c:pt idx="30">
                  <c:v>990</c:v>
                </c:pt>
                <c:pt idx="31">
                  <c:v>1023</c:v>
                </c:pt>
                <c:pt idx="32">
                  <c:v>1056</c:v>
                </c:pt>
                <c:pt idx="33">
                  <c:v>1089</c:v>
                </c:pt>
                <c:pt idx="34">
                  <c:v>1122</c:v>
                </c:pt>
                <c:pt idx="35">
                  <c:v>1155</c:v>
                </c:pt>
                <c:pt idx="36">
                  <c:v>1188</c:v>
                </c:pt>
                <c:pt idx="37">
                  <c:v>1200</c:v>
                </c:pt>
              </c:numCache>
            </c:numRef>
          </c:val>
        </c:ser>
        <c:ser>
          <c:idx val="1"/>
          <c:order val="1"/>
          <c:tx>
            <c:strRef>
              <c:f>Données!$C$289</c:f>
              <c:strCache>
                <c:ptCount val="1"/>
                <c:pt idx="0">
                  <c:v>Inclusions</c:v>
                </c:pt>
              </c:strCache>
            </c:strRef>
          </c:tx>
          <c:spPr>
            <a:ln>
              <a:solidFill>
                <a:srgbClr val="EC098D"/>
              </a:solidFill>
            </a:ln>
          </c:spPr>
          <c:marker>
            <c:symbol val="none"/>
          </c:marker>
          <c:cat>
            <c:numRef>
              <c:f>Données!$A$290:$A$327</c:f>
              <c:numCache>
                <c:formatCode>dd/mm/yy;@</c:formatCode>
                <c:ptCount val="38"/>
                <c:pt idx="0">
                  <c:v>41739</c:v>
                </c:pt>
                <c:pt idx="1">
                  <c:v>41746</c:v>
                </c:pt>
                <c:pt idx="2">
                  <c:v>41753</c:v>
                </c:pt>
                <c:pt idx="3">
                  <c:v>41760</c:v>
                </c:pt>
                <c:pt idx="4">
                  <c:v>41767</c:v>
                </c:pt>
                <c:pt idx="5">
                  <c:v>41774</c:v>
                </c:pt>
                <c:pt idx="6">
                  <c:v>41781</c:v>
                </c:pt>
                <c:pt idx="7">
                  <c:v>41788</c:v>
                </c:pt>
                <c:pt idx="8">
                  <c:v>41795</c:v>
                </c:pt>
                <c:pt idx="9">
                  <c:v>41802</c:v>
                </c:pt>
                <c:pt idx="10">
                  <c:v>41809</c:v>
                </c:pt>
                <c:pt idx="11">
                  <c:v>41816</c:v>
                </c:pt>
                <c:pt idx="12">
                  <c:v>41823</c:v>
                </c:pt>
                <c:pt idx="13">
                  <c:v>41830</c:v>
                </c:pt>
                <c:pt idx="14">
                  <c:v>41837</c:v>
                </c:pt>
                <c:pt idx="15">
                  <c:v>41844</c:v>
                </c:pt>
                <c:pt idx="16">
                  <c:v>41851</c:v>
                </c:pt>
                <c:pt idx="17">
                  <c:v>41858</c:v>
                </c:pt>
                <c:pt idx="18">
                  <c:v>41865</c:v>
                </c:pt>
                <c:pt idx="19">
                  <c:v>41872</c:v>
                </c:pt>
                <c:pt idx="20">
                  <c:v>41879</c:v>
                </c:pt>
                <c:pt idx="21">
                  <c:v>41886</c:v>
                </c:pt>
                <c:pt idx="22">
                  <c:v>41893</c:v>
                </c:pt>
                <c:pt idx="23">
                  <c:v>41900</c:v>
                </c:pt>
                <c:pt idx="24">
                  <c:v>41907</c:v>
                </c:pt>
                <c:pt idx="25">
                  <c:v>41914</c:v>
                </c:pt>
                <c:pt idx="26">
                  <c:v>41921</c:v>
                </c:pt>
                <c:pt idx="27">
                  <c:v>41928</c:v>
                </c:pt>
                <c:pt idx="28">
                  <c:v>41935</c:v>
                </c:pt>
                <c:pt idx="29">
                  <c:v>41942</c:v>
                </c:pt>
                <c:pt idx="30">
                  <c:v>41949</c:v>
                </c:pt>
                <c:pt idx="31">
                  <c:v>41956</c:v>
                </c:pt>
                <c:pt idx="32">
                  <c:v>41963</c:v>
                </c:pt>
                <c:pt idx="33">
                  <c:v>41970</c:v>
                </c:pt>
                <c:pt idx="34">
                  <c:v>41977</c:v>
                </c:pt>
                <c:pt idx="35">
                  <c:v>41984</c:v>
                </c:pt>
                <c:pt idx="36">
                  <c:v>41991</c:v>
                </c:pt>
                <c:pt idx="37">
                  <c:v>41998</c:v>
                </c:pt>
              </c:numCache>
            </c:numRef>
          </c:cat>
          <c:val>
            <c:numRef>
              <c:f>Données!$C$290:$C$327</c:f>
              <c:numCache>
                <c:formatCode>General</c:formatCode>
                <c:ptCount val="38"/>
                <c:pt idx="0">
                  <c:v>30</c:v>
                </c:pt>
                <c:pt idx="1">
                  <c:v>67</c:v>
                </c:pt>
                <c:pt idx="2">
                  <c:v>106</c:v>
                </c:pt>
                <c:pt idx="3">
                  <c:v>153</c:v>
                </c:pt>
                <c:pt idx="4">
                  <c:v>199</c:v>
                </c:pt>
                <c:pt idx="5">
                  <c:v>267</c:v>
                </c:pt>
                <c:pt idx="6">
                  <c:v>326</c:v>
                </c:pt>
                <c:pt idx="7">
                  <c:v>375</c:v>
                </c:pt>
                <c:pt idx="8">
                  <c:v>437</c:v>
                </c:pt>
                <c:pt idx="9">
                  <c:v>477</c:v>
                </c:pt>
                <c:pt idx="10">
                  <c:v>516</c:v>
                </c:pt>
                <c:pt idx="11">
                  <c:v>564</c:v>
                </c:pt>
                <c:pt idx="12">
                  <c:v>602</c:v>
                </c:pt>
                <c:pt idx="13">
                  <c:v>636</c:v>
                </c:pt>
                <c:pt idx="14">
                  <c:v>649</c:v>
                </c:pt>
                <c:pt idx="15">
                  <c:v>661</c:v>
                </c:pt>
                <c:pt idx="16">
                  <c:v>677</c:v>
                </c:pt>
                <c:pt idx="17">
                  <c:v>681</c:v>
                </c:pt>
                <c:pt idx="18">
                  <c:v>684</c:v>
                </c:pt>
                <c:pt idx="19">
                  <c:v>694</c:v>
                </c:pt>
                <c:pt idx="20">
                  <c:v>702</c:v>
                </c:pt>
                <c:pt idx="21">
                  <c:v>716</c:v>
                </c:pt>
                <c:pt idx="22">
                  <c:v>742</c:v>
                </c:pt>
                <c:pt idx="23">
                  <c:v>762</c:v>
                </c:pt>
                <c:pt idx="24">
                  <c:v>805</c:v>
                </c:pt>
                <c:pt idx="25">
                  <c:v>844</c:v>
                </c:pt>
                <c:pt idx="26">
                  <c:v>870</c:v>
                </c:pt>
                <c:pt idx="27">
                  <c:v>895</c:v>
                </c:pt>
                <c:pt idx="28">
                  <c:v>923</c:v>
                </c:pt>
                <c:pt idx="29">
                  <c:v>941</c:v>
                </c:pt>
                <c:pt idx="30">
                  <c:v>959</c:v>
                </c:pt>
                <c:pt idx="31">
                  <c:v>986</c:v>
                </c:pt>
                <c:pt idx="32">
                  <c:v>1030</c:v>
                </c:pt>
                <c:pt idx="33">
                  <c:v>1072</c:v>
                </c:pt>
                <c:pt idx="34">
                  <c:v>1116</c:v>
                </c:pt>
                <c:pt idx="35">
                  <c:v>1146</c:v>
                </c:pt>
                <c:pt idx="36">
                  <c:v>1171</c:v>
                </c:pt>
                <c:pt idx="37">
                  <c:v>1177</c:v>
                </c:pt>
              </c:numCache>
            </c:numRef>
          </c:val>
        </c:ser>
        <c:marker val="1"/>
        <c:axId val="58606336"/>
        <c:axId val="58607872"/>
      </c:lineChart>
      <c:dateAx>
        <c:axId val="58606336"/>
        <c:scaling>
          <c:orientation val="minMax"/>
        </c:scaling>
        <c:axPos val="b"/>
        <c:numFmt formatCode="dd/mm/yy;@" sourceLinked="1"/>
        <c:majorTickMark val="in"/>
        <c:tickLblPos val="nextTo"/>
        <c:txPr>
          <a:bodyPr rot="-3600000"/>
          <a:lstStyle/>
          <a:p>
            <a:pPr>
              <a:defRPr/>
            </a:pPr>
            <a:endParaRPr lang="fr-FR"/>
          </a:p>
        </c:txPr>
        <c:crossAx val="58607872"/>
        <c:crosses val="autoZero"/>
        <c:auto val="1"/>
        <c:lblOffset val="100"/>
        <c:majorUnit val="7"/>
        <c:majorTimeUnit val="days"/>
      </c:dateAx>
      <c:valAx>
        <c:axId val="586078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Nbre</a:t>
                </a:r>
                <a:r>
                  <a:rPr lang="fr-FR" baseline="0"/>
                  <a:t> de patients inclus</a:t>
                </a:r>
                <a:endParaRPr lang="fr-FR"/>
              </a:p>
            </c:rich>
          </c:tx>
        </c:title>
        <c:numFmt formatCode="General" sourceLinked="1"/>
        <c:majorTickMark val="none"/>
        <c:tickLblPos val="nextTo"/>
        <c:crossAx val="5860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2129040003056294E-4"/>
          <c:y val="0.10216424319957719"/>
          <c:w val="0.64162346173794149"/>
          <c:h val="0.87194916424920565"/>
        </c:manualLayout>
      </c:layout>
      <c:pie3DChart>
        <c:varyColors val="1"/>
        <c:ser>
          <c:idx val="0"/>
          <c:order val="0"/>
          <c:tx>
            <c:strRef>
              <c:f>Données!$B$102</c:f>
              <c:strCache>
                <c:ptCount val="1"/>
                <c:pt idx="0">
                  <c:v>Nbre</c:v>
                </c:pt>
              </c:strCache>
            </c:strRef>
          </c:tx>
          <c:explosion val="27"/>
          <c:dLbls>
            <c:dLbl>
              <c:idx val="6"/>
              <c:layout>
                <c:manualLayout>
                  <c:x val="6.2334593830658119E-3"/>
                  <c:y val="7.6277650648360034E-4"/>
                </c:manualLayout>
              </c:layout>
              <c:showPercent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txPr>
              <a:bodyPr/>
              <a:lstStyle/>
              <a:p>
                <a:pPr>
                  <a:defRPr sz="1200" b="1"/>
                </a:pPr>
                <a:endParaRPr lang="fr-FR"/>
              </a:p>
            </c:txPr>
            <c:showPercent val="1"/>
            <c:showLeaderLines val="1"/>
          </c:dLbls>
          <c:cat>
            <c:strRef>
              <c:f>Données!$A$103:$A$113</c:f>
              <c:strCache>
                <c:ptCount val="11"/>
                <c:pt idx="0">
                  <c:v>Ne fait pas d'étude observationnelle</c:v>
                </c:pt>
                <c:pt idx="1">
                  <c:v>Non interessé par l'étude observationnelle</c:v>
                </c:pt>
                <c:pt idx="2">
                  <c:v>Manque de temps</c:v>
                </c:pt>
                <c:pt idx="3">
                  <c:v>Non joignable à l'issue de 5 appels</c:v>
                </c:pt>
                <c:pt idx="4">
                  <c:v>Barrage secrétaire</c:v>
                </c:pt>
                <c:pt idx="5">
                  <c:v>Autre motif (A préciser en Commentaires)</c:v>
                </c:pt>
                <c:pt idx="6">
                  <c:v>Coordonnées erronnées</c:v>
                </c:pt>
                <c:pt idx="7">
                  <c:v>N'exerce plus ou retraité</c:v>
                </c:pt>
                <c:pt idx="8">
                  <c:v>Ne souhaite pas travailler avec ce labo</c:v>
                </c:pt>
                <c:pt idx="9">
                  <c:v>Ne veut pas donner de motif</c:v>
                </c:pt>
                <c:pt idx="10">
                  <c:v>N'a pas d'URSSAF (salarié)</c:v>
                </c:pt>
              </c:strCache>
            </c:strRef>
          </c:cat>
          <c:val>
            <c:numRef>
              <c:f>Données!$B$103:$B$113</c:f>
              <c:numCache>
                <c:formatCode>General</c:formatCode>
                <c:ptCount val="11"/>
                <c:pt idx="0">
                  <c:v>661</c:v>
                </c:pt>
                <c:pt idx="1">
                  <c:v>235</c:v>
                </c:pt>
                <c:pt idx="2">
                  <c:v>154</c:v>
                </c:pt>
                <c:pt idx="3">
                  <c:v>99</c:v>
                </c:pt>
                <c:pt idx="4">
                  <c:v>96</c:v>
                </c:pt>
                <c:pt idx="5">
                  <c:v>35</c:v>
                </c:pt>
                <c:pt idx="6">
                  <c:v>18</c:v>
                </c:pt>
                <c:pt idx="7">
                  <c:v>16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4647131686502635"/>
          <c:y val="3.4911139540051775E-2"/>
          <c:w val="0.32996665957296722"/>
          <c:h val="0.96508886045994824"/>
        </c:manualLayout>
      </c:layout>
      <c:txPr>
        <a:bodyPr/>
        <a:lstStyle/>
        <a:p>
          <a:pPr rtl="0">
            <a:defRPr sz="1400"/>
          </a:pPr>
          <a:endParaRPr lang="fr-FR"/>
        </a:p>
      </c:txPr>
    </c:legend>
    <c:plotVisOnly val="1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666750</xdr:colOff>
      <xdr:row>14</xdr:row>
      <xdr:rowOff>47638</xdr:rowOff>
    </xdr:to>
    <xdr:pic>
      <xdr:nvPicPr>
        <xdr:cNvPr id="3" name="Image 2" descr="ailett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315" t="20434" r="53295" b="17528"/>
        <a:stretch>
          <a:fillRect/>
        </a:stretch>
      </xdr:blipFill>
      <xdr:spPr>
        <a:xfrm>
          <a:off x="0" y="0"/>
          <a:ext cx="4476750" cy="2314588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571509</xdr:colOff>
      <xdr:row>0</xdr:row>
      <xdr:rowOff>133359</xdr:rowOff>
    </xdr:from>
    <xdr:to>
      <xdr:col>10</xdr:col>
      <xdr:colOff>20583</xdr:colOff>
      <xdr:row>4</xdr:row>
      <xdr:rowOff>48396</xdr:rowOff>
    </xdr:to>
    <xdr:pic>
      <xdr:nvPicPr>
        <xdr:cNvPr id="2" name="Image 1" descr="logo MIKAD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05509" y="133359"/>
          <a:ext cx="2125599" cy="562737"/>
        </a:xfrm>
        <a:prstGeom prst="rect">
          <a:avLst/>
        </a:prstGeom>
      </xdr:spPr>
    </xdr:pic>
    <xdr:clientData/>
  </xdr:twoCellAnchor>
  <xdr:twoCellAnchor>
    <xdr:from>
      <xdr:col>2</xdr:col>
      <xdr:colOff>695324</xdr:colOff>
      <xdr:row>6</xdr:row>
      <xdr:rowOff>9524</xdr:rowOff>
    </xdr:from>
    <xdr:to>
      <xdr:col>8</xdr:col>
      <xdr:colOff>133349</xdr:colOff>
      <xdr:row>10</xdr:row>
      <xdr:rowOff>76199</xdr:rowOff>
    </xdr:to>
    <xdr:sp macro="" textlink="">
      <xdr:nvSpPr>
        <xdr:cNvPr id="4" name="ZoneTexte 3"/>
        <xdr:cNvSpPr txBox="1"/>
      </xdr:nvSpPr>
      <xdr:spPr>
        <a:xfrm>
          <a:off x="2219324" y="981074"/>
          <a:ext cx="40100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fr-FR" sz="3200">
              <a:solidFill>
                <a:srgbClr val="006B6E"/>
              </a:solidFill>
              <a:latin typeface="Arial" pitchFamily="34" charset="0"/>
              <a:cs typeface="Arial" pitchFamily="34" charset="0"/>
            </a:rPr>
            <a:t>BILAN</a:t>
          </a:r>
          <a:r>
            <a:rPr lang="fr-FR" sz="3200" baseline="0">
              <a:solidFill>
                <a:srgbClr val="006B6E"/>
              </a:solidFill>
              <a:latin typeface="Arial" pitchFamily="34" charset="0"/>
              <a:cs typeface="Arial" pitchFamily="34" charset="0"/>
            </a:rPr>
            <a:t> NATIONAL</a:t>
          </a:r>
          <a:endParaRPr lang="fr-FR" sz="3200">
            <a:solidFill>
              <a:srgbClr val="006B6E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219075</xdr:rowOff>
    </xdr:from>
    <xdr:to>
      <xdr:col>6</xdr:col>
      <xdr:colOff>1295400</xdr:colOff>
      <xdr:row>28</xdr:row>
      <xdr:rowOff>200025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19051</xdr:colOff>
      <xdr:row>64</xdr:row>
      <xdr:rowOff>133350</xdr:rowOff>
    </xdr:from>
    <xdr:to>
      <xdr:col>6</xdr:col>
      <xdr:colOff>1323975</xdr:colOff>
      <xdr:row>78</xdr:row>
      <xdr:rowOff>190500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83</xdr:row>
      <xdr:rowOff>209550</xdr:rowOff>
    </xdr:from>
    <xdr:to>
      <xdr:col>7</xdr:col>
      <xdr:colOff>352425</xdr:colOff>
      <xdr:row>98</xdr:row>
      <xdr:rowOff>114301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19049</xdr:colOff>
      <xdr:row>102</xdr:row>
      <xdr:rowOff>219074</xdr:rowOff>
    </xdr:from>
    <xdr:to>
      <xdr:col>7</xdr:col>
      <xdr:colOff>466724</xdr:colOff>
      <xdr:row>119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32</xdr:row>
      <xdr:rowOff>28575</xdr:rowOff>
    </xdr:from>
    <xdr:to>
      <xdr:col>6</xdr:col>
      <xdr:colOff>1343025</xdr:colOff>
      <xdr:row>57</xdr:row>
      <xdr:rowOff>142875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ncer la requête à partir de MS Access Database" connectionId="1" autoFormatId="16" applyNumberFormats="0" applyBorderFormats="0" applyFontFormats="0" applyPatternFormats="0" applyAlignmentFormats="0" applyWidthHeightFormats="0">
  <queryTableRefresh nextId="21">
    <queryTableFields count="20">
      <queryTableField id="1" name="Region" tableColumnId="1"/>
      <queryTableField id="2" name="Secteur" tableColumnId="2"/>
      <queryTableField id="3" name="Nb_Sollicites" tableColumnId="3"/>
      <queryTableField id="20" dataBound="0" tableColumnId="13"/>
      <queryTableField id="19" dataBound="0" tableColumnId="14"/>
      <queryTableField id="18" dataBound="0" tableColumnId="15"/>
      <queryTableField id="17" dataBound="0" tableColumnId="16"/>
      <queryTableField id="16" dataBound="0" tableColumnId="17"/>
      <queryTableField id="15" dataBound="0" tableColumnId="18"/>
      <queryTableField id="14" dataBound="0" tableColumnId="19"/>
      <queryTableField id="13" dataBound="0" tableColumnId="20"/>
      <queryTableField id="4" name="Nb_ConventionsRecues" tableColumnId="4"/>
      <queryTableField id="5" name="% particpation" tableColumnId="5"/>
      <queryTableField id="6" name="Nb-Desistements" tableColumnId="6"/>
      <queryTableField id="7" name="Nb-MEP" tableColumnId="7"/>
      <queryTableField id="8" name="Nb_PatInclus" tableColumnId="8"/>
      <queryTableField id="9" name="Nb_CentresActifs" tableColumnId="9"/>
      <queryTableField id="10" name="% médecins actifs" tableColumnId="10"/>
      <queryTableField id="11" name="DateEdition" tableColumnId="11"/>
      <queryTableField id="12" name="Nb_RefusParticipation" tableColumnId="12"/>
    </queryTableFields>
  </queryTableRefresh>
</queryTable>
</file>

<file path=xl/queryTables/queryTable2.xml><?xml version="1.0" encoding="utf-8"?>
<queryTable xmlns="http://schemas.openxmlformats.org/spreadsheetml/2006/main" name="Lancer la requête à partir de MS Access Database_3" connectionId="4" autoFormatId="16" applyNumberFormats="0" applyBorderFormats="0" applyFontFormats="0" applyPatternFormats="0" applyAlignmentFormats="0" applyWidthHeightFormats="0">
  <queryTableRefresh nextId="12">
    <queryTableFields count="11">
      <queryTableField id="1" name="Nb_KitsEnvoyes" tableColumnId="1"/>
      <queryTableField id="2" name="Nb_MEP_Effectuees" tableColumnId="2"/>
      <queryTableField id="3" name="Nb_Centres_Actifs" tableColumnId="3"/>
      <queryTableField id="4" name="Nb_Patients_Inclus" tableColumnId="4"/>
      <queryTableField id="5" name="Nb_Visites_Inclusion" tableColumnId="5"/>
      <queryTableField id="6" name="Nb_Suivi_Precoce" tableColumnId="6"/>
      <queryTableField id="7" name="Nb_Suivi_Tardif" tableColumnId="7"/>
      <queryTableField id="8" name="Nb_Form_Contact" tableColumnId="8"/>
      <queryTableField id="9" name="Nb_AQ_Inclusion" tableColumnId="9"/>
      <queryTableField id="10" name="Nb_AQ_J7" tableColumnId="10"/>
      <queryTableField id="11" name="Nb_AQ_M2" tableColumnId="11"/>
    </queryTableFields>
  </queryTableRefresh>
</queryTable>
</file>

<file path=xl/queryTables/queryTable3.xml><?xml version="1.0" encoding="utf-8"?>
<queryTable xmlns="http://schemas.openxmlformats.org/spreadsheetml/2006/main" name="Lancer la requête à partir de MS Access Database_5" connectionId="5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Nb MEP" tableColumnId="3"/>
    </queryTableFields>
  </queryTableRefresh>
</queryTable>
</file>

<file path=xl/queryTables/queryTable4.xml><?xml version="1.0" encoding="utf-8"?>
<queryTable xmlns="http://schemas.openxmlformats.org/spreadsheetml/2006/main" name="Lancer la requête à partir de MS Access Database_6" connectionId="6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Centres actifs" tableColumnId="3"/>
    </queryTableFields>
  </queryTableRefresh>
</queryTable>
</file>

<file path=xl/queryTables/queryTable5.xml><?xml version="1.0" encoding="utf-8"?>
<queryTable xmlns="http://schemas.openxmlformats.org/spreadsheetml/2006/main" name="Lancer la requête à partir de MS Access Database_7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Inclusions" tableColumnId="3"/>
    </queryTableFields>
  </queryTableRefresh>
</queryTable>
</file>

<file path=xl/queryTables/queryTable6.xml><?xml version="1.0" encoding="utf-8"?>
<queryTable xmlns="http://schemas.openxmlformats.org/spreadsheetml/2006/main" name="Lancer la requête à partir de MS Access Database_8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s" tableColumnId="1"/>
      <queryTableField id="2" name="Theorique" tableColumnId="2"/>
      <queryTableField id="3" name="Nb conventions reçues" tableColumnId="3"/>
    </queryTableFields>
  </queryTableRefresh>
</queryTable>
</file>

<file path=xl/queryTables/queryTable7.xml><?xml version="1.0" encoding="utf-8"?>
<queryTable xmlns="http://schemas.openxmlformats.org/spreadsheetml/2006/main" name="Lancer la requête à partir de MS Access Database_9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Motif_Refus" tableColumnId="1"/>
      <queryTableField id="2" name="Nbre" tableColumnId="2"/>
    </queryTableFields>
  </queryTableRefresh>
</queryTable>
</file>

<file path=xl/queryTables/queryTable8.xml><?xml version="1.0" encoding="utf-8"?>
<queryTable xmlns="http://schemas.openxmlformats.org/spreadsheetml/2006/main" name="Lancer la requête à partir de MS Access Database_10" connectionId="8" autoFormatId="16" applyNumberFormats="0" applyBorderFormats="0" applyFontFormats="0" applyPatternFormats="0" applyAlignmentFormats="0" applyWidthHeightFormats="0">
  <queryTableRefresh nextId="2">
    <queryTableFields count="1">
      <queryTableField id="1" name="Nb_Patients_91jour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Tableau_Lancer_la_requête_à_partir_de_MS_Access_Database" displayName="Tableau_Lancer_la_requête_à_partir_de_MS_Access_Database" ref="A3:T36" tableType="queryTable" totalsRowShown="0">
  <autoFilter ref="A3:T36"/>
  <tableColumns count="20">
    <tableColumn id="1" uniqueName="1" name="Region" queryTableFieldId="1"/>
    <tableColumn id="2" uniqueName="2" name="Secteur" queryTableFieldId="2"/>
    <tableColumn id="3" uniqueName="3" name="Nb_Sollicites" queryTableFieldId="3"/>
    <tableColumn id="13" uniqueName="13" name="Colonne1" queryTableFieldId="20"/>
    <tableColumn id="14" uniqueName="14" name="Colonne2" queryTableFieldId="19"/>
    <tableColumn id="15" uniqueName="15" name="Colonne3" queryTableFieldId="18"/>
    <tableColumn id="16" uniqueName="16" name="Colonne4" queryTableFieldId="17"/>
    <tableColumn id="17" uniqueName="17" name="Colonne5" queryTableFieldId="16"/>
    <tableColumn id="18" uniqueName="18" name="Colonne6" queryTableFieldId="15"/>
    <tableColumn id="19" uniqueName="19" name="Colonne7" queryTableFieldId="14"/>
    <tableColumn id="20" uniqueName="20" name="Colonne8" queryTableFieldId="13"/>
    <tableColumn id="4" uniqueName="4" name="Nb_ConventionsRecues" queryTableFieldId="4"/>
    <tableColumn id="5" uniqueName="5" name="% particpation" queryTableFieldId="5" dataDxfId="3"/>
    <tableColumn id="6" uniqueName="6" name="Nb-Desistements" queryTableFieldId="6"/>
    <tableColumn id="7" uniqueName="7" name="Nb-MEP" queryTableFieldId="7"/>
    <tableColumn id="8" uniqueName="8" name="Nb_PatInclus" queryTableFieldId="8"/>
    <tableColumn id="9" uniqueName="9" name="Nb_CentresActifs" queryTableFieldId="9"/>
    <tableColumn id="10" uniqueName="10" name="% médecins actifs" queryTableFieldId="10" dataDxfId="2"/>
    <tableColumn id="11" uniqueName="11" name="DateEdition" queryTableFieldId="11" dataDxfId="1"/>
    <tableColumn id="12" uniqueName="12" name="Nb_RefusParticipation" queryTableFieldId="1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au_Lancer_la_requête_à_partir_de_MS_Access_Database_3" displayName="Tableau_Lancer_la_requête_à_partir_de_MS_Access_Database_3" ref="A151:K152" tableType="queryTable" totalsRowShown="0">
  <autoFilter ref="A151:K152"/>
  <tableColumns count="11">
    <tableColumn id="1" uniqueName="1" name="Nb_KitsEnvoyes" queryTableFieldId="1"/>
    <tableColumn id="2" uniqueName="2" name="Nb_MEP_Effectuees" queryTableFieldId="2"/>
    <tableColumn id="3" uniqueName="3" name="Nb_Centres_Actifs" queryTableFieldId="3"/>
    <tableColumn id="4" uniqueName="4" name="Nb_Patients_Inclus" queryTableFieldId="4"/>
    <tableColumn id="5" uniqueName="5" name="Nb_Visites_Inclusion" queryTableFieldId="5"/>
    <tableColumn id="6" uniqueName="6" name="Nb_Suivi_Precoce" queryTableFieldId="6"/>
    <tableColumn id="7" uniqueName="7" name="Nb_Suivi_Tardif" queryTableFieldId="7"/>
    <tableColumn id="8" uniqueName="8" name="Nb_Form_Contact" queryTableFieldId="8"/>
    <tableColumn id="9" uniqueName="9" name="Nb_AQ_Inclusion" queryTableFieldId="9"/>
    <tableColumn id="10" uniqueName="10" name="Nb_AQ_J7" queryTableFieldId="10"/>
    <tableColumn id="11" uniqueName="11" name="Nb_AQ_M2" queryTableFieldId="1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au_Lancer_la_requête_à_partir_de_MS_Access_Database_5" displayName="Tableau_Lancer_la_requête_à_partir_de_MS_Access_Database_5" ref="A161:C196" tableType="queryTable" totalsRowShown="0">
  <autoFilter ref="A161:C196"/>
  <tableColumns count="3">
    <tableColumn id="1" uniqueName="1" name="Dates" queryTableFieldId="1" dataDxfId="4"/>
    <tableColumn id="2" uniqueName="2" name="Theorique" queryTableFieldId="2"/>
    <tableColumn id="3" uniqueName="3" name="Nb MEP" queryTableField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au_Lancer_la_requête_à_partir_de_MS_Access_Database_6" displayName="Tableau_Lancer_la_requête_à_partir_de_MS_Access_Database_6" ref="A227:C265" tableType="queryTable" totalsRowShown="0">
  <autoFilter ref="A227:C265"/>
  <tableColumns count="3">
    <tableColumn id="1" uniqueName="1" name="Dates" queryTableFieldId="1" dataDxfId="5"/>
    <tableColumn id="2" uniqueName="2" name="Theorique" queryTableFieldId="2"/>
    <tableColumn id="3" uniqueName="3" name="Centres actifs" queryTableField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au_Lancer_la_requête_à_partir_de_MS_Access_Database_7" displayName="Tableau_Lancer_la_requête_à_partir_de_MS_Access_Database_7" ref="A289:C327" tableType="queryTable" totalsRowShown="0">
  <autoFilter ref="A289:C327"/>
  <tableColumns count="3">
    <tableColumn id="1" uniqueName="1" name="Dates" queryTableFieldId="1" dataDxfId="6"/>
    <tableColumn id="2" uniqueName="2" name="Theorique" queryTableFieldId="2"/>
    <tableColumn id="3" uniqueName="3" name="Inclusions" queryTableFieldId="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leau_Lancer_la_requête_à_partir_de_MS_Access_Database_8" displayName="Tableau_Lancer_la_requête_à_partir_de_MS_Access_Database_8" ref="A44:C62" tableType="queryTable" totalsRowShown="0">
  <autoFilter ref="A44:C62"/>
  <tableColumns count="3">
    <tableColumn id="1" uniqueName="1" name="Dates" queryTableFieldId="1" dataDxfId="7"/>
    <tableColumn id="2" uniqueName="2" name="Theorique" queryTableFieldId="2"/>
    <tableColumn id="3" uniqueName="3" name="Nb conventions reçues" queryTableFieldId="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au_Lancer_la_requête_à_partir_de_MS_Access_Database_9" displayName="Tableau_Lancer_la_requête_à_partir_de_MS_Access_Database_9" ref="A102:B113" tableType="queryTable" totalsRowShown="0">
  <autoFilter ref="A102:B113"/>
  <tableColumns count="2">
    <tableColumn id="1" uniqueName="1" name="Motif_Refus" queryTableFieldId="1"/>
    <tableColumn id="2" uniqueName="2" name="Nbre" queryTableFieldId="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" name="Tableau_Lancer_la_requête_à_partir_de_MS_Access_Database_10" displayName="Tableau_Lancer_la_requête_à_partir_de_MS_Access_Database_10" ref="A399:A400" tableType="queryTable" totalsRowShown="0">
  <autoFilter ref="A399:A400"/>
  <tableColumns count="1">
    <tableColumn id="1" uniqueName="1" name="Nb_Patients_91jours" queryTableField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7"/>
  <sheetViews>
    <sheetView tabSelected="1" zoomScaleNormal="100" workbookViewId="0">
      <selection activeCell="G1" sqref="G1"/>
    </sheetView>
  </sheetViews>
  <sheetFormatPr baseColWidth="10" defaultRowHeight="12.75"/>
  <cols>
    <col min="9" max="9" width="17.28515625" bestFit="1" customWidth="1"/>
  </cols>
  <sheetData>
    <row r="1" spans="1:37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27.75">
      <c r="A16" s="121" t="s">
        <v>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 ht="1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ht="18" customHeight="1">
      <c r="A20" s="54" t="s">
        <v>8</v>
      </c>
      <c r="B20" s="41"/>
      <c r="C20" s="51"/>
      <c r="D20" s="41"/>
      <c r="E20" s="42"/>
      <c r="F20" s="42"/>
      <c r="G20" s="42"/>
      <c r="H20" s="42"/>
      <c r="I20" s="43" t="s">
        <v>9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</row>
    <row r="21" spans="1:37" ht="18" customHeight="1">
      <c r="A21" s="52"/>
      <c r="B21" s="24"/>
      <c r="C21" s="44"/>
      <c r="D21" s="45"/>
      <c r="E21" s="46"/>
      <c r="F21" s="46"/>
      <c r="G21" s="46"/>
      <c r="H21" s="46"/>
      <c r="I21" s="47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</row>
    <row r="22" spans="1:37" ht="18" customHeight="1">
      <c r="A22" s="52" t="s">
        <v>26</v>
      </c>
      <c r="B22" s="24"/>
      <c r="C22" s="44"/>
      <c r="D22" s="45"/>
      <c r="E22" s="46"/>
      <c r="F22" s="46"/>
      <c r="G22" s="46"/>
      <c r="H22" s="46"/>
      <c r="I22" s="47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</row>
    <row r="23" spans="1:37" ht="18" customHeight="1">
      <c r="A23" s="24"/>
      <c r="B23" s="24"/>
      <c r="C23" s="4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8" customHeight="1">
      <c r="A24" s="54" t="s">
        <v>25</v>
      </c>
      <c r="B24" s="41"/>
      <c r="C24" s="53"/>
      <c r="D24" s="41"/>
      <c r="E24" s="41"/>
      <c r="F24" s="41"/>
      <c r="G24" s="41"/>
      <c r="H24" s="41"/>
      <c r="I24" s="41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8" customHeight="1">
      <c r="A25" s="24"/>
      <c r="B25" s="24"/>
      <c r="C25" s="4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24.95" customHeight="1">
      <c r="A26" s="119" t="s">
        <v>27</v>
      </c>
      <c r="B26" s="120"/>
      <c r="C26" s="120"/>
      <c r="D26" s="120"/>
      <c r="E26" s="120"/>
      <c r="F26" s="120"/>
      <c r="G26" s="120"/>
      <c r="H26" s="55" t="s">
        <v>9</v>
      </c>
      <c r="I26" s="48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24.95" customHeight="1">
      <c r="A27" s="119" t="s">
        <v>52</v>
      </c>
      <c r="B27" s="120"/>
      <c r="C27" s="120"/>
      <c r="D27" s="120"/>
      <c r="E27" s="120"/>
      <c r="F27" s="120"/>
      <c r="G27" s="120"/>
      <c r="H27" s="55" t="s">
        <v>9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24.95" customHeight="1">
      <c r="A28" s="119" t="s">
        <v>53</v>
      </c>
      <c r="B28" s="120"/>
      <c r="C28" s="120"/>
      <c r="D28" s="120"/>
      <c r="E28" s="120"/>
      <c r="F28" s="120"/>
      <c r="G28" s="120"/>
      <c r="H28" s="55" t="s">
        <v>9</v>
      </c>
      <c r="I28" s="49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24.95" customHeight="1">
      <c r="A29" s="119" t="s">
        <v>70</v>
      </c>
      <c r="B29" s="120"/>
      <c r="C29" s="120"/>
      <c r="D29" s="120"/>
      <c r="E29" s="120"/>
      <c r="F29" s="120"/>
      <c r="G29" s="120"/>
      <c r="H29" s="55" t="s">
        <v>9</v>
      </c>
      <c r="I29" s="50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24.95" customHeight="1">
      <c r="A30" s="119" t="s">
        <v>71</v>
      </c>
      <c r="B30" s="120"/>
      <c r="C30" s="120"/>
      <c r="D30" s="120"/>
      <c r="E30" s="120"/>
      <c r="F30" s="120"/>
      <c r="G30" s="120"/>
      <c r="H30" s="55" t="s">
        <v>9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</row>
    <row r="31" spans="1:37" ht="24.95" customHeight="1">
      <c r="A31" s="119" t="s">
        <v>72</v>
      </c>
      <c r="B31" s="120"/>
      <c r="C31" s="120"/>
      <c r="D31" s="120"/>
      <c r="E31" s="120"/>
      <c r="F31" s="120"/>
      <c r="G31" s="120"/>
      <c r="H31" s="55" t="s">
        <v>9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</row>
    <row r="32" spans="1:37" ht="24.95" customHeight="1">
      <c r="A32" s="24"/>
      <c r="B32" s="24"/>
      <c r="C32" s="4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</row>
    <row r="33" spans="1:37" ht="24.95" customHeight="1">
      <c r="A33" s="24"/>
      <c r="B33" s="24"/>
      <c r="C33" s="48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</row>
    <row r="34" spans="1:37" ht="24.9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</row>
    <row r="35" spans="1:37" ht="24.9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37" ht="24.9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</row>
    <row r="37" spans="1:37" ht="24.9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</row>
    <row r="38" spans="1:37" ht="24.9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</row>
    <row r="39" spans="1:37" ht="18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</row>
    <row r="40" spans="1:37" ht="18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</row>
    <row r="41" spans="1:37" ht="18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</row>
    <row r="42" spans="1:37" ht="18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</row>
    <row r="43" spans="1:37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</row>
    <row r="44" spans="1:37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</row>
    <row r="45" spans="1:37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</row>
    <row r="46" spans="1:37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</row>
    <row r="47" spans="1:3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</row>
    <row r="48" spans="1:37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</row>
    <row r="49" spans="1:37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</row>
    <row r="50" spans="1:37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</row>
    <row r="51" spans="1:37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</row>
    <row r="52" spans="1:37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</row>
    <row r="53" spans="1:37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</row>
    <row r="54" spans="1:37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</row>
    <row r="55" spans="1:37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</row>
    <row r="56" spans="1:37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3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</row>
    <row r="58" spans="1:37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</row>
    <row r="59" spans="1:37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</row>
    <row r="60" spans="1:37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</row>
    <row r="61" spans="1:37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37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</row>
    <row r="63" spans="1:37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</row>
    <row r="64" spans="1:37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</row>
    <row r="65" spans="1:37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</row>
    <row r="66" spans="1:37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</row>
    <row r="67" spans="1:3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</row>
    <row r="68" spans="1:37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</row>
    <row r="69" spans="1:37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</row>
    <row r="70" spans="1:37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</row>
    <row r="71" spans="1:37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</row>
    <row r="72" spans="1:37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</row>
    <row r="73" spans="1:37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</row>
    <row r="74" spans="1:37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</row>
    <row r="75" spans="1:37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</row>
    <row r="76" spans="1:37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</row>
    <row r="77" spans="1:3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</row>
    <row r="78" spans="1:37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1:37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</row>
    <row r="80" spans="1:37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</row>
    <row r="81" spans="1:37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</row>
    <row r="82" spans="1:37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</row>
    <row r="83" spans="1:37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</row>
    <row r="84" spans="1:37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</row>
    <row r="85" spans="1:37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</row>
    <row r="86" spans="1:37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</row>
    <row r="87" spans="1:3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</row>
    <row r="88" spans="1:37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</row>
    <row r="89" spans="1:37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</row>
    <row r="90" spans="1:37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</row>
    <row r="91" spans="1:37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</row>
    <row r="92" spans="1:37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</row>
    <row r="93" spans="1:37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</row>
    <row r="94" spans="1:37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</row>
    <row r="95" spans="1:37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</row>
    <row r="96" spans="1:37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</row>
    <row r="97" spans="1:3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</row>
    <row r="98" spans="1:37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</row>
    <row r="99" spans="1:37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</row>
    <row r="100" spans="1:37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</row>
    <row r="101" spans="1:37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</row>
    <row r="102" spans="1:37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</row>
    <row r="103" spans="1:37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</row>
    <row r="104" spans="1:37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</row>
    <row r="105" spans="1:37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</row>
    <row r="106" spans="1:37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</row>
    <row r="107" spans="1:37">
      <c r="A107" s="24"/>
    </row>
  </sheetData>
  <mergeCells count="7">
    <mergeCell ref="A31:G31"/>
    <mergeCell ref="A30:G30"/>
    <mergeCell ref="A29:G29"/>
    <mergeCell ref="A16:J16"/>
    <mergeCell ref="A28:G28"/>
    <mergeCell ref="A27:G27"/>
    <mergeCell ref="A26:G26"/>
  </mergeCells>
  <hyperlinks>
    <hyperlink ref="I20" location="'Etat d''avancement'!A1" display="Cliquer ici"/>
    <hyperlink ref="H26" location="'Bilan objectifs'!B8" tooltip="Recrutement des médecins" display="Cliquer ici"/>
    <hyperlink ref="H27" location="'Bilan objectifs'!A50" tooltip="Mise en place" display="Cliquer ici"/>
    <hyperlink ref="H28" location="'Bilan objectifs'!A80" tooltip="Activité des médecins" display="Cliquer ici"/>
    <hyperlink ref="H29" location="'Bilan objectifs'!A119" tooltip="Inclusions" display="Cliquer ici"/>
    <hyperlink ref="H30" location="'Bilan objectifs'!A121" tooltip="Questionnaire médecin" display="Cliquer ici"/>
    <hyperlink ref="H31" location="'Bilan objectifs'!A126" tooltip="Auto-questionnaires patients" display="Cliquer ici"/>
  </hyperlinks>
  <pageMargins left="0.7" right="0.7" top="0.75" bottom="0.75" header="0.3" footer="0.3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87"/>
  <sheetViews>
    <sheetView topLeftCell="A31" zoomScaleNormal="100" workbookViewId="0"/>
  </sheetViews>
  <sheetFormatPr baseColWidth="10" defaultRowHeight="12.75"/>
  <cols>
    <col min="2" max="2" width="14.140625" customWidth="1"/>
    <col min="3" max="3" width="17.42578125" customWidth="1"/>
    <col min="4" max="4" width="17.85546875" customWidth="1"/>
    <col min="5" max="5" width="29" customWidth="1"/>
    <col min="6" max="6" width="17.28515625" customWidth="1"/>
    <col min="7" max="7" width="18.42578125" customWidth="1"/>
    <col min="8" max="8" width="17.28515625" customWidth="1"/>
    <col min="9" max="9" width="17.5703125" customWidth="1"/>
    <col min="10" max="10" width="21.85546875" customWidth="1"/>
    <col min="11" max="11" width="23.85546875" customWidth="1"/>
    <col min="12" max="12" width="13.140625" customWidth="1"/>
    <col min="13" max="13" width="12.5703125" customWidth="1"/>
  </cols>
  <sheetData>
    <row r="1" spans="1:3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7">
      <c r="A4" s="1"/>
      <c r="B4" s="2" t="s">
        <v>5</v>
      </c>
      <c r="C4" s="3"/>
      <c r="D4" s="4"/>
      <c r="E4" s="127" t="s">
        <v>23</v>
      </c>
      <c r="F4" s="128"/>
      <c r="G4" s="128"/>
      <c r="H4" s="128"/>
      <c r="I4" s="128"/>
      <c r="J4" s="128"/>
      <c r="K4" s="12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">
      <c r="A5" s="1"/>
      <c r="B5" s="4"/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4" customHeight="1">
      <c r="A6" s="1"/>
      <c r="B6" s="129" t="s">
        <v>38</v>
      </c>
      <c r="C6" s="129"/>
      <c r="D6" s="57">
        <f>Données!S4</f>
        <v>42306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1" customHeight="1">
      <c r="A8" s="1"/>
      <c r="B8" s="33"/>
      <c r="C8" s="19"/>
      <c r="D8" s="19"/>
      <c r="E8" s="19"/>
      <c r="F8" s="19"/>
      <c r="G8" s="19"/>
      <c r="H8" s="1"/>
      <c r="I8" s="1"/>
      <c r="J8" s="34" t="s">
        <v>24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s="29" customFormat="1" ht="50.25" customHeight="1">
      <c r="A9" s="30"/>
      <c r="B9" s="32" t="s">
        <v>22</v>
      </c>
      <c r="C9" s="31" t="s">
        <v>21</v>
      </c>
      <c r="D9" s="31" t="s">
        <v>20</v>
      </c>
      <c r="E9" s="31" t="s">
        <v>19</v>
      </c>
      <c r="F9" s="31" t="s">
        <v>18</v>
      </c>
      <c r="G9" s="31" t="s">
        <v>102</v>
      </c>
      <c r="H9" s="31" t="s">
        <v>17</v>
      </c>
      <c r="I9" s="31" t="s">
        <v>16</v>
      </c>
      <c r="J9" s="31" t="s">
        <v>15</v>
      </c>
      <c r="K9" s="31" t="s">
        <v>14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</row>
    <row r="10" spans="1:38" s="63" customFormat="1" ht="20.100000000000001" customHeight="1">
      <c r="A10" s="58"/>
      <c r="B10" s="59">
        <v>1</v>
      </c>
      <c r="C10" s="60" t="str">
        <f>Données!B4</f>
        <v>DE0101</v>
      </c>
      <c r="D10" s="61">
        <f>Données!C4</f>
        <v>71</v>
      </c>
      <c r="E10" s="61">
        <f>Données!L4</f>
        <v>11</v>
      </c>
      <c r="F10" s="62">
        <f>Données!M4</f>
        <v>0.15492957746478872</v>
      </c>
      <c r="G10" s="61">
        <f>Données!N4</f>
        <v>1</v>
      </c>
      <c r="H10" s="61">
        <f>Données!O4</f>
        <v>11</v>
      </c>
      <c r="I10" s="61">
        <f>Données!P4</f>
        <v>38</v>
      </c>
      <c r="J10" s="61">
        <f>Données!Q4</f>
        <v>10</v>
      </c>
      <c r="K10" s="62">
        <f>Données!R4</f>
        <v>0.90909090909090906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</row>
    <row r="11" spans="1:38" s="63" customFormat="1" ht="20.100000000000001" customHeight="1">
      <c r="A11" s="58"/>
      <c r="B11" s="59">
        <v>1</v>
      </c>
      <c r="C11" s="60" t="str">
        <f>Données!B5</f>
        <v>DE0102</v>
      </c>
      <c r="D11" s="61">
        <f>Données!C5</f>
        <v>89</v>
      </c>
      <c r="E11" s="61">
        <f>Données!L5</f>
        <v>12</v>
      </c>
      <c r="F11" s="62">
        <f>Données!M5</f>
        <v>0.1348314606741573</v>
      </c>
      <c r="G11" s="61">
        <f>Données!N5</f>
        <v>0</v>
      </c>
      <c r="H11" s="61">
        <f>Données!O5</f>
        <v>12</v>
      </c>
      <c r="I11" s="61">
        <f>Données!P5</f>
        <v>38</v>
      </c>
      <c r="J11" s="61">
        <f>Données!Q5</f>
        <v>12</v>
      </c>
      <c r="K11" s="62">
        <f>Données!R5</f>
        <v>1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</row>
    <row r="12" spans="1:38" s="63" customFormat="1" ht="20.100000000000001" customHeight="1">
      <c r="A12" s="58"/>
      <c r="B12" s="59">
        <v>1</v>
      </c>
      <c r="C12" s="60" t="str">
        <f>Données!B6</f>
        <v>DE0103</v>
      </c>
      <c r="D12" s="61">
        <f>Données!C6</f>
        <v>83</v>
      </c>
      <c r="E12" s="61">
        <f>Données!L6</f>
        <v>12</v>
      </c>
      <c r="F12" s="62">
        <f>Données!M6</f>
        <v>0.14457831325301204</v>
      </c>
      <c r="G12" s="61">
        <f>Données!N6</f>
        <v>0</v>
      </c>
      <c r="H12" s="61">
        <f>Données!O6</f>
        <v>12</v>
      </c>
      <c r="I12" s="61">
        <f>Données!P6</f>
        <v>48</v>
      </c>
      <c r="J12" s="61">
        <f>Données!Q6</f>
        <v>10</v>
      </c>
      <c r="K12" s="62">
        <f>Données!R6</f>
        <v>0.83333333333333337</v>
      </c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</row>
    <row r="13" spans="1:38" s="63" customFormat="1" ht="20.100000000000001" customHeight="1">
      <c r="A13" s="58"/>
      <c r="B13" s="59">
        <v>1</v>
      </c>
      <c r="C13" s="60" t="str">
        <f>Données!B7</f>
        <v>DE0104</v>
      </c>
      <c r="D13" s="61">
        <f>Données!C7</f>
        <v>106</v>
      </c>
      <c r="E13" s="61">
        <f>Données!L7</f>
        <v>8</v>
      </c>
      <c r="F13" s="62">
        <f>Données!M7</f>
        <v>7.5471698113207544E-2</v>
      </c>
      <c r="G13" s="61">
        <f>Données!N7</f>
        <v>3</v>
      </c>
      <c r="H13" s="61">
        <f>Données!O7</f>
        <v>8</v>
      </c>
      <c r="I13" s="61">
        <f>Données!P7</f>
        <v>18</v>
      </c>
      <c r="J13" s="61">
        <f>Données!Q7</f>
        <v>4</v>
      </c>
      <c r="K13" s="62">
        <f>Données!R7</f>
        <v>0.5</v>
      </c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</row>
    <row r="14" spans="1:38" s="63" customFormat="1" ht="20.100000000000001" customHeight="1">
      <c r="A14" s="58"/>
      <c r="B14" s="59">
        <v>1</v>
      </c>
      <c r="C14" s="60" t="str">
        <f>Données!B8</f>
        <v>DE0105</v>
      </c>
      <c r="D14" s="61">
        <f>Données!C8</f>
        <v>96</v>
      </c>
      <c r="E14" s="61">
        <f>Données!L8</f>
        <v>7</v>
      </c>
      <c r="F14" s="62">
        <f>Données!M8</f>
        <v>7.2916666666666671E-2</v>
      </c>
      <c r="G14" s="61">
        <f>Données!N8</f>
        <v>1</v>
      </c>
      <c r="H14" s="61">
        <f>Données!O8</f>
        <v>7</v>
      </c>
      <c r="I14" s="61">
        <f>Données!P8</f>
        <v>11</v>
      </c>
      <c r="J14" s="61">
        <f>Données!Q8</f>
        <v>5</v>
      </c>
      <c r="K14" s="62">
        <f>Données!R8</f>
        <v>0.7142857142857143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</row>
    <row r="15" spans="1:38" s="63" customFormat="1" ht="20.100000000000001" customHeight="1">
      <c r="A15" s="58"/>
      <c r="B15" s="59">
        <v>1</v>
      </c>
      <c r="C15" s="60" t="str">
        <f>Données!B9</f>
        <v>DE0106</v>
      </c>
      <c r="D15" s="61">
        <f>Données!C9</f>
        <v>92</v>
      </c>
      <c r="E15" s="61">
        <f>Données!L9</f>
        <v>12</v>
      </c>
      <c r="F15" s="62">
        <f>Données!M9</f>
        <v>0.13043478260869565</v>
      </c>
      <c r="G15" s="61">
        <f>Données!N9</f>
        <v>1</v>
      </c>
      <c r="H15" s="61">
        <f>Données!O9</f>
        <v>12</v>
      </c>
      <c r="I15" s="61">
        <f>Données!P9</f>
        <v>37</v>
      </c>
      <c r="J15" s="61">
        <f>Données!Q9</f>
        <v>11</v>
      </c>
      <c r="K15" s="62">
        <f>Données!R9</f>
        <v>0.91666666666666663</v>
      </c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</row>
    <row r="16" spans="1:38" s="63" customFormat="1" ht="20.100000000000001" customHeight="1">
      <c r="A16" s="58"/>
      <c r="B16" s="59">
        <v>1</v>
      </c>
      <c r="C16" s="60" t="str">
        <f>Données!B10</f>
        <v>DE0107</v>
      </c>
      <c r="D16" s="61">
        <f>Données!C10</f>
        <v>92</v>
      </c>
      <c r="E16" s="61">
        <f>Données!L10</f>
        <v>15</v>
      </c>
      <c r="F16" s="62">
        <f>Données!M10</f>
        <v>0.16304347826086957</v>
      </c>
      <c r="G16" s="61">
        <f>Données!N10</f>
        <v>2</v>
      </c>
      <c r="H16" s="61">
        <f>Données!O10</f>
        <v>15</v>
      </c>
      <c r="I16" s="61">
        <f>Données!P10</f>
        <v>43</v>
      </c>
      <c r="J16" s="61">
        <f>Données!Q10</f>
        <v>11</v>
      </c>
      <c r="K16" s="62">
        <f>Données!R10</f>
        <v>0.73333333333333328</v>
      </c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</row>
    <row r="17" spans="1:38" s="63" customFormat="1" ht="20.100000000000001" customHeight="1">
      <c r="A17" s="58"/>
      <c r="B17" s="59">
        <v>1</v>
      </c>
      <c r="C17" s="60" t="str">
        <f>Données!B11</f>
        <v>DE0108</v>
      </c>
      <c r="D17" s="61">
        <f>Données!C11</f>
        <v>64</v>
      </c>
      <c r="E17" s="61">
        <f>Données!L11</f>
        <v>5</v>
      </c>
      <c r="F17" s="62">
        <f>Données!M11</f>
        <v>7.8125E-2</v>
      </c>
      <c r="G17" s="61">
        <f>Données!N11</f>
        <v>0</v>
      </c>
      <c r="H17" s="61">
        <f>Données!O11</f>
        <v>5</v>
      </c>
      <c r="I17" s="61">
        <f>Données!P11</f>
        <v>16</v>
      </c>
      <c r="J17" s="61">
        <f>Données!Q11</f>
        <v>5</v>
      </c>
      <c r="K17" s="62">
        <f>Données!R11</f>
        <v>1</v>
      </c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</row>
    <row r="18" spans="1:38" s="63" customFormat="1" ht="20.100000000000001" customHeight="1">
      <c r="A18" s="58"/>
      <c r="B18" s="123" t="s">
        <v>13</v>
      </c>
      <c r="C18" s="124"/>
      <c r="D18" s="66">
        <f>SUM(D10:D17)</f>
        <v>693</v>
      </c>
      <c r="E18" s="66">
        <f>SUM(E10:E17)</f>
        <v>82</v>
      </c>
      <c r="F18" s="65">
        <f t="shared" ref="F18:F48" si="0">E18/D18</f>
        <v>0.11832611832611832</v>
      </c>
      <c r="G18" s="66">
        <f>SUM(G10:G17)</f>
        <v>8</v>
      </c>
      <c r="H18" s="66">
        <f>SUM(H10:H17)</f>
        <v>82</v>
      </c>
      <c r="I18" s="66">
        <f>SUM(I10:I17)</f>
        <v>249</v>
      </c>
      <c r="J18" s="66">
        <f>SUM(J10:J17)</f>
        <v>68</v>
      </c>
      <c r="K18" s="65">
        <f>IF(H15 &gt;0,J18/H18,0)</f>
        <v>0.82926829268292679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</row>
    <row r="19" spans="1:38" s="63" customFormat="1" ht="20.100000000000001" customHeight="1">
      <c r="A19" s="58"/>
      <c r="B19" s="59">
        <v>2</v>
      </c>
      <c r="C19" s="60" t="str">
        <f>Données!B12</f>
        <v>DE0201</v>
      </c>
      <c r="D19" s="61">
        <f>Données!C12</f>
        <v>75</v>
      </c>
      <c r="E19" s="61">
        <f>Données!L12</f>
        <v>15</v>
      </c>
      <c r="F19" s="62">
        <f>Données!M12</f>
        <v>0.2</v>
      </c>
      <c r="G19" s="61">
        <f>Données!N12</f>
        <v>1</v>
      </c>
      <c r="H19" s="61">
        <f>Données!O12</f>
        <v>14</v>
      </c>
      <c r="I19" s="61">
        <f>Données!P12</f>
        <v>42</v>
      </c>
      <c r="J19" s="61">
        <f>Données!Q12</f>
        <v>13</v>
      </c>
      <c r="K19" s="62">
        <f>Données!R12</f>
        <v>0.9285714285714286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</row>
    <row r="20" spans="1:38" s="63" customFormat="1" ht="20.100000000000001" customHeight="1">
      <c r="A20" s="58"/>
      <c r="B20" s="59">
        <v>2</v>
      </c>
      <c r="C20" s="60" t="str">
        <f>Données!B13</f>
        <v>DE0202</v>
      </c>
      <c r="D20" s="61">
        <f>Données!C13</f>
        <v>87</v>
      </c>
      <c r="E20" s="61">
        <f>Données!L13</f>
        <v>10</v>
      </c>
      <c r="F20" s="62">
        <f>Données!M13</f>
        <v>0.11494252873563218</v>
      </c>
      <c r="G20" s="61">
        <f>Données!N13</f>
        <v>0</v>
      </c>
      <c r="H20" s="61">
        <f>Données!O13</f>
        <v>10</v>
      </c>
      <c r="I20" s="61">
        <f>Données!P13</f>
        <v>34</v>
      </c>
      <c r="J20" s="61">
        <f>Données!Q13</f>
        <v>8</v>
      </c>
      <c r="K20" s="62">
        <f>Données!R13</f>
        <v>0.8</v>
      </c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</row>
    <row r="21" spans="1:38" s="63" customFormat="1" ht="20.100000000000001" customHeight="1">
      <c r="A21" s="58"/>
      <c r="B21" s="59">
        <v>2</v>
      </c>
      <c r="C21" s="60" t="str">
        <f>Données!B14</f>
        <v>DE0203</v>
      </c>
      <c r="D21" s="61">
        <f>Données!C14</f>
        <v>96</v>
      </c>
      <c r="E21" s="61">
        <f>Données!L14</f>
        <v>7</v>
      </c>
      <c r="F21" s="62">
        <f>Données!M14</f>
        <v>7.2916666666666671E-2</v>
      </c>
      <c r="G21" s="61">
        <f>Données!N14</f>
        <v>1</v>
      </c>
      <c r="H21" s="61">
        <f>Données!O14</f>
        <v>7</v>
      </c>
      <c r="I21" s="61">
        <f>Données!P14</f>
        <v>15</v>
      </c>
      <c r="J21" s="61">
        <f>Données!Q14</f>
        <v>5</v>
      </c>
      <c r="K21" s="62">
        <f>Données!R14</f>
        <v>0.7142857142857143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</row>
    <row r="22" spans="1:38" s="63" customFormat="1" ht="20.100000000000001" customHeight="1">
      <c r="A22" s="58"/>
      <c r="B22" s="59">
        <v>2</v>
      </c>
      <c r="C22" s="60" t="str">
        <f>Données!B15</f>
        <v>DE0204</v>
      </c>
      <c r="D22" s="61">
        <f>Données!C15</f>
        <v>84</v>
      </c>
      <c r="E22" s="61">
        <f>Données!L15</f>
        <v>19</v>
      </c>
      <c r="F22" s="62">
        <f>Données!M15</f>
        <v>0.22619047619047619</v>
      </c>
      <c r="G22" s="61">
        <f>Données!N15</f>
        <v>1</v>
      </c>
      <c r="H22" s="61">
        <f>Données!O15</f>
        <v>18</v>
      </c>
      <c r="I22" s="61">
        <f>Données!P15</f>
        <v>54</v>
      </c>
      <c r="J22" s="61">
        <f>Données!Q15</f>
        <v>16</v>
      </c>
      <c r="K22" s="62">
        <f>Données!R15</f>
        <v>0.88888888888888884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</row>
    <row r="23" spans="1:38" s="63" customFormat="1" ht="20.100000000000001" customHeight="1">
      <c r="A23" s="58"/>
      <c r="B23" s="59">
        <v>2</v>
      </c>
      <c r="C23" s="60" t="str">
        <f>Données!B16</f>
        <v>DE0205</v>
      </c>
      <c r="D23" s="61">
        <f>Données!C16</f>
        <v>84</v>
      </c>
      <c r="E23" s="61">
        <f>Données!L16</f>
        <v>7</v>
      </c>
      <c r="F23" s="62">
        <f>Données!M16</f>
        <v>8.3333333333333329E-2</v>
      </c>
      <c r="G23" s="61">
        <f>Données!N16</f>
        <v>0</v>
      </c>
      <c r="H23" s="61">
        <f>Données!O16</f>
        <v>7</v>
      </c>
      <c r="I23" s="61">
        <f>Données!P16</f>
        <v>28</v>
      </c>
      <c r="J23" s="61">
        <f>Données!Q16</f>
        <v>6</v>
      </c>
      <c r="K23" s="62">
        <f>Données!R16</f>
        <v>0.8571428571428571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</row>
    <row r="24" spans="1:38" s="63" customFormat="1" ht="20.100000000000001" customHeight="1">
      <c r="A24" s="58"/>
      <c r="B24" s="59">
        <v>2</v>
      </c>
      <c r="C24" s="60" t="str">
        <f>Données!B17</f>
        <v>DE0206</v>
      </c>
      <c r="D24" s="61">
        <f>Données!C17</f>
        <v>87</v>
      </c>
      <c r="E24" s="61">
        <f>Données!L17</f>
        <v>16</v>
      </c>
      <c r="F24" s="62">
        <f>Données!M17</f>
        <v>0.18390804597701149</v>
      </c>
      <c r="G24" s="61">
        <f>Données!N17</f>
        <v>0</v>
      </c>
      <c r="H24" s="61">
        <f>Données!O17</f>
        <v>16</v>
      </c>
      <c r="I24" s="61">
        <f>Données!P17</f>
        <v>51</v>
      </c>
      <c r="J24" s="61">
        <f>Données!Q17</f>
        <v>16</v>
      </c>
      <c r="K24" s="62">
        <f>Données!R17</f>
        <v>1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</row>
    <row r="25" spans="1:38" s="63" customFormat="1" ht="20.100000000000001" customHeight="1">
      <c r="A25" s="58"/>
      <c r="B25" s="59">
        <v>2</v>
      </c>
      <c r="C25" s="60" t="str">
        <f>Données!B18</f>
        <v>DE0207</v>
      </c>
      <c r="D25" s="61">
        <f>Données!C18</f>
        <v>95</v>
      </c>
      <c r="E25" s="61">
        <f>Données!L18</f>
        <v>4</v>
      </c>
      <c r="F25" s="62">
        <f>Données!M18</f>
        <v>4.2105263157894736E-2</v>
      </c>
      <c r="G25" s="61">
        <f>Données!N18</f>
        <v>1</v>
      </c>
      <c r="H25" s="61">
        <f>Données!O18</f>
        <v>4</v>
      </c>
      <c r="I25" s="61">
        <f>Données!P18</f>
        <v>5</v>
      </c>
      <c r="J25" s="61">
        <f>Données!Q18</f>
        <v>2</v>
      </c>
      <c r="K25" s="62">
        <f>Données!R18</f>
        <v>0.5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s="63" customFormat="1" ht="20.100000000000001" customHeight="1">
      <c r="A26" s="58"/>
      <c r="B26" s="59">
        <v>2</v>
      </c>
      <c r="C26" s="60" t="str">
        <f>Données!B19</f>
        <v>DE0208</v>
      </c>
      <c r="D26" s="61">
        <f>Données!C19</f>
        <v>88</v>
      </c>
      <c r="E26" s="61">
        <f>Données!L19</f>
        <v>9</v>
      </c>
      <c r="F26" s="62">
        <f>Données!M19</f>
        <v>0.10227272727272728</v>
      </c>
      <c r="G26" s="61">
        <f>Données!N19</f>
        <v>0</v>
      </c>
      <c r="H26" s="61">
        <f>Données!O19</f>
        <v>9</v>
      </c>
      <c r="I26" s="61">
        <f>Données!P19</f>
        <v>21</v>
      </c>
      <c r="J26" s="61">
        <f>Données!Q19</f>
        <v>8</v>
      </c>
      <c r="K26" s="62">
        <f>Données!R19</f>
        <v>0.88888888888888884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</row>
    <row r="27" spans="1:38" s="63" customFormat="1" ht="20.100000000000001" customHeight="1">
      <c r="A27" s="58"/>
      <c r="B27" s="123" t="s">
        <v>12</v>
      </c>
      <c r="C27" s="124"/>
      <c r="D27" s="66">
        <f>SUM(D19:D26)</f>
        <v>696</v>
      </c>
      <c r="E27" s="66">
        <f>SUM(E19:E26)</f>
        <v>87</v>
      </c>
      <c r="F27" s="65">
        <f t="shared" si="0"/>
        <v>0.125</v>
      </c>
      <c r="G27" s="66">
        <f>SUM(G19:G26)</f>
        <v>4</v>
      </c>
      <c r="H27" s="66">
        <f>SUM(H19:H26)</f>
        <v>85</v>
      </c>
      <c r="I27" s="66">
        <f>SUM(I19:I26)</f>
        <v>250</v>
      </c>
      <c r="J27" s="66">
        <f>SUM(J19:J26)</f>
        <v>74</v>
      </c>
      <c r="K27" s="65">
        <f>IF(H27 &gt;0,J27/H27,0)</f>
        <v>0.87058823529411766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</row>
    <row r="28" spans="1:38" s="63" customFormat="1" ht="20.100000000000001" customHeight="1">
      <c r="A28" s="58"/>
      <c r="B28" s="59">
        <v>3</v>
      </c>
      <c r="C28" s="60" t="str">
        <f>Données!B20</f>
        <v>DE0301</v>
      </c>
      <c r="D28" s="61">
        <f>Données!C20</f>
        <v>87</v>
      </c>
      <c r="E28" s="61">
        <f>Données!L20</f>
        <v>9</v>
      </c>
      <c r="F28" s="62">
        <f>Données!M20</f>
        <v>0.10344827586206896</v>
      </c>
      <c r="G28" s="61">
        <f>Données!N20</f>
        <v>0</v>
      </c>
      <c r="H28" s="61">
        <f>Données!O20</f>
        <v>9</v>
      </c>
      <c r="I28" s="61">
        <f>Données!P20</f>
        <v>37</v>
      </c>
      <c r="J28" s="61">
        <f>Données!Q20</f>
        <v>7</v>
      </c>
      <c r="K28" s="62">
        <f>Données!R20</f>
        <v>0.77777777777777779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</row>
    <row r="29" spans="1:38" s="63" customFormat="1" ht="20.100000000000001" customHeight="1">
      <c r="A29" s="58"/>
      <c r="B29" s="59">
        <v>3</v>
      </c>
      <c r="C29" s="60" t="str">
        <f>Données!B21</f>
        <v>DE0302</v>
      </c>
      <c r="D29" s="61">
        <f>Données!C21</f>
        <v>105</v>
      </c>
      <c r="E29" s="61">
        <f>Données!L21</f>
        <v>19</v>
      </c>
      <c r="F29" s="62">
        <f>Données!M21</f>
        <v>0.18095238095238095</v>
      </c>
      <c r="G29" s="61">
        <f>Données!N21</f>
        <v>1</v>
      </c>
      <c r="H29" s="61">
        <f>Données!O21</f>
        <v>19</v>
      </c>
      <c r="I29" s="61">
        <f>Données!P21</f>
        <v>45</v>
      </c>
      <c r="J29" s="61">
        <f>Données!Q21</f>
        <v>15</v>
      </c>
      <c r="K29" s="62">
        <f>Données!R21</f>
        <v>0.78947368421052633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</row>
    <row r="30" spans="1:38" s="63" customFormat="1" ht="20.100000000000001" customHeight="1">
      <c r="A30" s="58"/>
      <c r="B30" s="59">
        <v>3</v>
      </c>
      <c r="C30" s="60" t="str">
        <f>Données!B22</f>
        <v>DE0303</v>
      </c>
      <c r="D30" s="61">
        <f>Données!C22</f>
        <v>95</v>
      </c>
      <c r="E30" s="61">
        <f>Données!L22</f>
        <v>13</v>
      </c>
      <c r="F30" s="62">
        <f>Données!M22</f>
        <v>0.1368421052631579</v>
      </c>
      <c r="G30" s="61">
        <f>Données!N22</f>
        <v>2</v>
      </c>
      <c r="H30" s="61">
        <f>Données!O22</f>
        <v>11</v>
      </c>
      <c r="I30" s="61">
        <f>Données!P22</f>
        <v>26</v>
      </c>
      <c r="J30" s="61">
        <f>Données!Q22</f>
        <v>10</v>
      </c>
      <c r="K30" s="62">
        <f>Données!R22</f>
        <v>0.90909090909090906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</row>
    <row r="31" spans="1:38" s="63" customFormat="1" ht="20.100000000000001" customHeight="1">
      <c r="A31" s="58"/>
      <c r="B31" s="59">
        <v>3</v>
      </c>
      <c r="C31" s="60" t="str">
        <f>Données!B23</f>
        <v>DE0304</v>
      </c>
      <c r="D31" s="61">
        <f>Données!C23</f>
        <v>96</v>
      </c>
      <c r="E31" s="61">
        <f>Données!L23</f>
        <v>16</v>
      </c>
      <c r="F31" s="62">
        <f>Données!M23</f>
        <v>0.16666666666666666</v>
      </c>
      <c r="G31" s="61">
        <f>Données!N23</f>
        <v>0</v>
      </c>
      <c r="H31" s="61">
        <f>Données!O23</f>
        <v>16</v>
      </c>
      <c r="I31" s="61">
        <f>Données!P23</f>
        <v>36</v>
      </c>
      <c r="J31" s="61">
        <f>Données!Q23</f>
        <v>12</v>
      </c>
      <c r="K31" s="62">
        <f>Données!R23</f>
        <v>0.75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</row>
    <row r="32" spans="1:38" s="63" customFormat="1" ht="20.100000000000001" customHeight="1">
      <c r="A32" s="58"/>
      <c r="B32" s="59">
        <v>3</v>
      </c>
      <c r="C32" s="60" t="str">
        <f>Données!B24</f>
        <v>DE0305</v>
      </c>
      <c r="D32" s="61">
        <f>Données!C24</f>
        <v>82</v>
      </c>
      <c r="E32" s="61">
        <f>Données!L24</f>
        <v>12</v>
      </c>
      <c r="F32" s="62">
        <f>Données!M24</f>
        <v>0.14634146341463414</v>
      </c>
      <c r="G32" s="61">
        <f>Données!N24</f>
        <v>0</v>
      </c>
      <c r="H32" s="61">
        <f>Données!O24</f>
        <v>12</v>
      </c>
      <c r="I32" s="61">
        <f>Données!P24</f>
        <v>48</v>
      </c>
      <c r="J32" s="61">
        <f>Données!Q24</f>
        <v>9</v>
      </c>
      <c r="K32" s="62">
        <f>Données!R24</f>
        <v>0.75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</row>
    <row r="33" spans="1:38" s="63" customFormat="1" ht="20.100000000000001" customHeight="1">
      <c r="A33" s="58"/>
      <c r="B33" s="59">
        <v>3</v>
      </c>
      <c r="C33" s="60" t="str">
        <f>Données!B25</f>
        <v>DE0306</v>
      </c>
      <c r="D33" s="61">
        <f>Données!C25</f>
        <v>87</v>
      </c>
      <c r="E33" s="61">
        <f>Données!L25</f>
        <v>13</v>
      </c>
      <c r="F33" s="62">
        <f>Données!M25</f>
        <v>0.14942528735632185</v>
      </c>
      <c r="G33" s="61">
        <f>Données!N25</f>
        <v>0</v>
      </c>
      <c r="H33" s="61">
        <f>Données!O25</f>
        <v>13</v>
      </c>
      <c r="I33" s="61">
        <f>Données!P25</f>
        <v>57</v>
      </c>
      <c r="J33" s="61">
        <f>Données!Q25</f>
        <v>11</v>
      </c>
      <c r="K33" s="62">
        <f>Données!R25</f>
        <v>0.84615384615384615</v>
      </c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r="34" spans="1:38" s="63" customFormat="1" ht="20.100000000000001" customHeight="1">
      <c r="A34" s="58"/>
      <c r="B34" s="59">
        <v>3</v>
      </c>
      <c r="C34" s="60" t="str">
        <f>Données!B26</f>
        <v>DE0307</v>
      </c>
      <c r="D34" s="61">
        <f>Données!C26</f>
        <v>90</v>
      </c>
      <c r="E34" s="61">
        <f>Données!L26</f>
        <v>13</v>
      </c>
      <c r="F34" s="62">
        <f>Données!M26</f>
        <v>0.14444444444444443</v>
      </c>
      <c r="G34" s="61">
        <f>Données!N26</f>
        <v>0</v>
      </c>
      <c r="H34" s="61">
        <f>Données!O26</f>
        <v>13</v>
      </c>
      <c r="I34" s="61">
        <f>Données!P26</f>
        <v>46</v>
      </c>
      <c r="J34" s="61">
        <f>Données!Q26</f>
        <v>12</v>
      </c>
      <c r="K34" s="62">
        <f>Données!R26</f>
        <v>0.92307692307692313</v>
      </c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spans="1:38" s="63" customFormat="1" ht="20.100000000000001" customHeight="1">
      <c r="A35" s="58"/>
      <c r="B35" s="59">
        <v>3</v>
      </c>
      <c r="C35" s="60" t="str">
        <f>Données!B27</f>
        <v>DE0308</v>
      </c>
      <c r="D35" s="61">
        <f>Données!C27</f>
        <v>89</v>
      </c>
      <c r="E35" s="61">
        <f>Données!L27</f>
        <v>12</v>
      </c>
      <c r="F35" s="62">
        <f>Données!M27</f>
        <v>0.1348314606741573</v>
      </c>
      <c r="G35" s="61">
        <f>Données!N27</f>
        <v>2</v>
      </c>
      <c r="H35" s="61">
        <f>Données!O27</f>
        <v>12</v>
      </c>
      <c r="I35" s="61">
        <f>Données!P27</f>
        <v>30</v>
      </c>
      <c r="J35" s="61">
        <f>Données!Q27</f>
        <v>9</v>
      </c>
      <c r="K35" s="62">
        <f>Données!R27</f>
        <v>0.75</v>
      </c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</row>
    <row r="36" spans="1:38" s="63" customFormat="1" ht="20.100000000000001" customHeight="1">
      <c r="A36" s="58"/>
      <c r="B36" s="123" t="s">
        <v>11</v>
      </c>
      <c r="C36" s="124"/>
      <c r="D36" s="64">
        <f>SUM(D28:D35)</f>
        <v>731</v>
      </c>
      <c r="E36" s="64">
        <f>SUM(E28:E35)</f>
        <v>107</v>
      </c>
      <c r="F36" s="65">
        <f t="shared" si="0"/>
        <v>0.146374829001368</v>
      </c>
      <c r="G36" s="64">
        <f>SUM(G28:G35)</f>
        <v>5</v>
      </c>
      <c r="H36" s="64">
        <f>SUM(H28:H35)</f>
        <v>105</v>
      </c>
      <c r="I36" s="64">
        <f>SUM(I28:I35)</f>
        <v>325</v>
      </c>
      <c r="J36" s="64">
        <f>SUM(J28:J35)</f>
        <v>85</v>
      </c>
      <c r="K36" s="65">
        <f>IF(H36 &gt;0,J36/H36,0)</f>
        <v>0.80952380952380953</v>
      </c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</row>
    <row r="37" spans="1:38" s="63" customFormat="1" ht="20.100000000000001" customHeight="1">
      <c r="A37" s="58"/>
      <c r="B37" s="67">
        <v>4</v>
      </c>
      <c r="C37" s="60" t="str">
        <f>Données!B28</f>
        <v>DE0401</v>
      </c>
      <c r="D37" s="61">
        <f>Données!C28</f>
        <v>75</v>
      </c>
      <c r="E37" s="61">
        <f>Données!L28</f>
        <v>16</v>
      </c>
      <c r="F37" s="62">
        <f>Données!M28</f>
        <v>0.21333333333333335</v>
      </c>
      <c r="G37" s="61">
        <f>Données!N28</f>
        <v>0</v>
      </c>
      <c r="H37" s="61">
        <f>Données!O28</f>
        <v>16</v>
      </c>
      <c r="I37" s="61">
        <f>Données!P28</f>
        <v>64</v>
      </c>
      <c r="J37" s="61">
        <f>Données!Q28</f>
        <v>13</v>
      </c>
      <c r="K37" s="62">
        <f>Données!R28</f>
        <v>0.8125</v>
      </c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</row>
    <row r="38" spans="1:38" s="63" customFormat="1" ht="20.100000000000001" customHeight="1">
      <c r="A38" s="58"/>
      <c r="B38" s="67">
        <v>4</v>
      </c>
      <c r="C38" s="60" t="str">
        <f>Données!B29</f>
        <v>DE0402</v>
      </c>
      <c r="D38" s="61">
        <f>Données!C29</f>
        <v>97</v>
      </c>
      <c r="E38" s="61">
        <f>Données!L29</f>
        <v>22</v>
      </c>
      <c r="F38" s="62">
        <f>Données!M29</f>
        <v>0.22680412371134021</v>
      </c>
      <c r="G38" s="61">
        <f>Données!N29</f>
        <v>0</v>
      </c>
      <c r="H38" s="61">
        <f>Données!O29</f>
        <v>22</v>
      </c>
      <c r="I38" s="61">
        <f>Données!P29</f>
        <v>106</v>
      </c>
      <c r="J38" s="61">
        <f>Données!Q29</f>
        <v>22</v>
      </c>
      <c r="K38" s="62">
        <f>Données!R29</f>
        <v>1</v>
      </c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</row>
    <row r="39" spans="1:38" s="63" customFormat="1" ht="20.100000000000001" customHeight="1">
      <c r="A39" s="58"/>
      <c r="B39" s="67">
        <v>4</v>
      </c>
      <c r="C39" s="60" t="str">
        <f>Données!B30</f>
        <v>DE0403</v>
      </c>
      <c r="D39" s="61">
        <f>Données!C30</f>
        <v>94</v>
      </c>
      <c r="E39" s="61">
        <f>Données!L30</f>
        <v>15</v>
      </c>
      <c r="F39" s="62">
        <f>Données!M30</f>
        <v>0.15957446808510639</v>
      </c>
      <c r="G39" s="61">
        <f>Données!N30</f>
        <v>2</v>
      </c>
      <c r="H39" s="61">
        <f>Données!O30</f>
        <v>16</v>
      </c>
      <c r="I39" s="61">
        <f>Données!P30</f>
        <v>33</v>
      </c>
      <c r="J39" s="61">
        <f>Données!Q30</f>
        <v>10</v>
      </c>
      <c r="K39" s="62">
        <f>Données!R30</f>
        <v>0.625</v>
      </c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</row>
    <row r="40" spans="1:38" s="63" customFormat="1" ht="20.100000000000001" customHeight="1">
      <c r="A40" s="58"/>
      <c r="B40" s="67">
        <v>4</v>
      </c>
      <c r="C40" s="60" t="str">
        <f>Données!B31</f>
        <v>DE0404</v>
      </c>
      <c r="D40" s="61">
        <f>Données!C31</f>
        <v>76</v>
      </c>
      <c r="E40" s="61">
        <f>Données!L31</f>
        <v>7</v>
      </c>
      <c r="F40" s="62">
        <f>Données!M31</f>
        <v>9.2105263157894732E-2</v>
      </c>
      <c r="G40" s="61">
        <f>Données!N31</f>
        <v>1</v>
      </c>
      <c r="H40" s="61">
        <f>Données!O31</f>
        <v>6</v>
      </c>
      <c r="I40" s="61">
        <f>Données!P31</f>
        <v>23</v>
      </c>
      <c r="J40" s="61">
        <f>Données!Q31</f>
        <v>6</v>
      </c>
      <c r="K40" s="62">
        <f>Données!R31</f>
        <v>1</v>
      </c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</row>
    <row r="41" spans="1:38" s="63" customFormat="1" ht="20.100000000000001" customHeight="1">
      <c r="A41" s="58"/>
      <c r="B41" s="67">
        <v>4</v>
      </c>
      <c r="C41" s="60" t="str">
        <f>Données!B32</f>
        <v>DE0405</v>
      </c>
      <c r="D41" s="61">
        <f>Données!C32</f>
        <v>83</v>
      </c>
      <c r="E41" s="61">
        <f>Données!L32</f>
        <v>16</v>
      </c>
      <c r="F41" s="62">
        <f>Données!M32</f>
        <v>0.19277108433734941</v>
      </c>
      <c r="G41" s="61">
        <f>Données!N32</f>
        <v>0</v>
      </c>
      <c r="H41" s="61">
        <f>Données!O32</f>
        <v>16</v>
      </c>
      <c r="I41" s="61">
        <f>Données!P32</f>
        <v>60</v>
      </c>
      <c r="J41" s="61">
        <f>Données!Q32</f>
        <v>16</v>
      </c>
      <c r="K41" s="62">
        <f>Données!R32</f>
        <v>1</v>
      </c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spans="1:38" s="63" customFormat="1" ht="20.100000000000001" customHeight="1">
      <c r="A42" s="58"/>
      <c r="B42" s="67">
        <v>4</v>
      </c>
      <c r="C42" s="60" t="str">
        <f>Données!B33</f>
        <v>DE0406</v>
      </c>
      <c r="D42" s="61">
        <f>Données!C33</f>
        <v>100</v>
      </c>
      <c r="E42" s="61">
        <f>Données!L33</f>
        <v>9</v>
      </c>
      <c r="F42" s="62">
        <f>Données!M33</f>
        <v>0.09</v>
      </c>
      <c r="G42" s="61">
        <f>Données!N33</f>
        <v>1</v>
      </c>
      <c r="H42" s="61">
        <f>Données!O33</f>
        <v>9</v>
      </c>
      <c r="I42" s="61">
        <f>Données!P33</f>
        <v>31</v>
      </c>
      <c r="J42" s="61">
        <f>Données!Q33</f>
        <v>8</v>
      </c>
      <c r="K42" s="62">
        <f>Données!R33</f>
        <v>0.88888888888888884</v>
      </c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s="63" customFormat="1" ht="20.100000000000001" customHeight="1">
      <c r="A43" s="58"/>
      <c r="B43" s="67">
        <v>4</v>
      </c>
      <c r="C43" s="60" t="str">
        <f>Données!B34</f>
        <v>DE0407</v>
      </c>
      <c r="D43" s="61">
        <f>Données!C34</f>
        <v>80</v>
      </c>
      <c r="E43" s="61">
        <f>Données!L34</f>
        <v>11</v>
      </c>
      <c r="F43" s="62">
        <f>Données!M34</f>
        <v>0.13750000000000001</v>
      </c>
      <c r="G43" s="61">
        <f>Données!N34</f>
        <v>2</v>
      </c>
      <c r="H43" s="61">
        <f>Données!O34</f>
        <v>10</v>
      </c>
      <c r="I43" s="61">
        <f>Données!P34</f>
        <v>31</v>
      </c>
      <c r="J43" s="61">
        <f>Données!Q34</f>
        <v>9</v>
      </c>
      <c r="K43" s="62">
        <f>Données!R34</f>
        <v>0.9</v>
      </c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</row>
    <row r="44" spans="1:38" s="63" customFormat="1" ht="20.100000000000001" customHeight="1">
      <c r="A44" s="58"/>
      <c r="B44" s="67">
        <v>4</v>
      </c>
      <c r="C44" s="60" t="str">
        <f>Données!B35</f>
        <v>DE0408</v>
      </c>
      <c r="D44" s="61">
        <f>Données!C35</f>
        <v>81</v>
      </c>
      <c r="E44" s="61">
        <f>Données!L35</f>
        <v>9</v>
      </c>
      <c r="F44" s="62">
        <f>Données!M35</f>
        <v>0.1111111111111111</v>
      </c>
      <c r="G44" s="61">
        <f>Données!N35</f>
        <v>0</v>
      </c>
      <c r="H44" s="61">
        <f>Données!O35</f>
        <v>9</v>
      </c>
      <c r="I44" s="61">
        <f>Données!P35</f>
        <v>25</v>
      </c>
      <c r="J44" s="61">
        <f>Données!Q35</f>
        <v>9</v>
      </c>
      <c r="K44" s="62">
        <f>Données!R35</f>
        <v>1</v>
      </c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</row>
    <row r="45" spans="1:38" s="63" customFormat="1" ht="20.100000000000001" customHeight="1">
      <c r="A45" s="58"/>
      <c r="B45" s="123" t="s">
        <v>39</v>
      </c>
      <c r="C45" s="124"/>
      <c r="D45" s="66">
        <f>SUM(D37:D44)</f>
        <v>686</v>
      </c>
      <c r="E45" s="66">
        <f>SUM(E37:E44)</f>
        <v>105</v>
      </c>
      <c r="F45" s="65">
        <f t="shared" ref="F45" si="1">E45/D45</f>
        <v>0.15306122448979592</v>
      </c>
      <c r="G45" s="66">
        <f>SUM(G37:G44)</f>
        <v>6</v>
      </c>
      <c r="H45" s="66">
        <f>SUM(H37:H44)</f>
        <v>104</v>
      </c>
      <c r="I45" s="66">
        <f>SUM(I37:I44)</f>
        <v>373</v>
      </c>
      <c r="J45" s="66">
        <f>SUM(J37:J44)</f>
        <v>93</v>
      </c>
      <c r="K45" s="65">
        <f>IF(H45 &gt;0,J45/H45,0)</f>
        <v>0.89423076923076927</v>
      </c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</row>
    <row r="46" spans="1:38" s="63" customFormat="1" ht="20.100000000000001" customHeight="1">
      <c r="A46" s="58"/>
      <c r="B46" s="67">
        <v>9</v>
      </c>
      <c r="C46" s="114" t="s">
        <v>103</v>
      </c>
      <c r="D46" s="115">
        <f>Données!C36</f>
        <v>47</v>
      </c>
      <c r="E46" s="115">
        <f>Données!L36</f>
        <v>11</v>
      </c>
      <c r="F46" s="116">
        <f>Données!M36</f>
        <v>0.23404255319148937</v>
      </c>
      <c r="G46" s="115">
        <f>Données!N36</f>
        <v>1</v>
      </c>
      <c r="H46" s="115">
        <f>Données!O36</f>
        <v>11</v>
      </c>
      <c r="I46" s="115">
        <f>Données!P36</f>
        <v>23</v>
      </c>
      <c r="J46" s="115">
        <f>Données!Q36</f>
        <v>9</v>
      </c>
      <c r="K46" s="116">
        <f>Données!R36</f>
        <v>0.81818181818181823</v>
      </c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spans="1:38" s="63" customFormat="1" ht="20.100000000000001" customHeight="1">
      <c r="A47" s="58"/>
      <c r="B47" s="123" t="s">
        <v>104</v>
      </c>
      <c r="C47" s="130"/>
      <c r="D47" s="66">
        <f t="shared" ref="D47:K47" si="2">D46</f>
        <v>47</v>
      </c>
      <c r="E47" s="66">
        <f t="shared" si="2"/>
        <v>11</v>
      </c>
      <c r="F47" s="65">
        <f t="shared" si="2"/>
        <v>0.23404255319148937</v>
      </c>
      <c r="G47" s="66">
        <f t="shared" si="2"/>
        <v>1</v>
      </c>
      <c r="H47" s="66">
        <f t="shared" si="2"/>
        <v>11</v>
      </c>
      <c r="I47" s="66">
        <f t="shared" si="2"/>
        <v>23</v>
      </c>
      <c r="J47" s="66">
        <f t="shared" si="2"/>
        <v>9</v>
      </c>
      <c r="K47" s="65">
        <f t="shared" si="2"/>
        <v>0.81818181818181823</v>
      </c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</row>
    <row r="48" spans="1:38" s="27" customFormat="1" ht="50.1" customHeight="1">
      <c r="A48" s="28"/>
      <c r="B48" s="125" t="s">
        <v>10</v>
      </c>
      <c r="C48" s="126"/>
      <c r="D48" s="69">
        <f>D18+D27+D36+D45+D47</f>
        <v>2853</v>
      </c>
      <c r="E48" s="69">
        <f>E18+E27+E36+E45+E47</f>
        <v>392</v>
      </c>
      <c r="F48" s="68">
        <f t="shared" si="0"/>
        <v>0.13739922888187872</v>
      </c>
      <c r="G48" s="69">
        <f>G18+G27+G36+G45+G47</f>
        <v>24</v>
      </c>
      <c r="H48" s="69">
        <f>H18+H27+H36+H45+H47</f>
        <v>387</v>
      </c>
      <c r="I48" s="69">
        <f>I18+I27+I36+I45+I47</f>
        <v>1220</v>
      </c>
      <c r="J48" s="69">
        <f>J18+J27+J36+J45+J47</f>
        <v>329</v>
      </c>
      <c r="K48" s="68">
        <f>IF(H48 &gt;0,J48/H48,0)</f>
        <v>0.85012919896640826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</sheetData>
  <mergeCells count="8">
    <mergeCell ref="B18:C18"/>
    <mergeCell ref="B27:C27"/>
    <mergeCell ref="B36:C36"/>
    <mergeCell ref="B48:C48"/>
    <mergeCell ref="E4:K4"/>
    <mergeCell ref="B6:C6"/>
    <mergeCell ref="B45:C45"/>
    <mergeCell ref="B47:C47"/>
  </mergeCells>
  <hyperlinks>
    <hyperlink ref="J8" location="Accueil!A1" display="Retour à l'accueil"/>
  </hyperlinks>
  <pageMargins left="0.78740157480314965" right="0.78740157480314965" top="1.5748031496062993" bottom="0.98425196850393704" header="0.51181102362204722" footer="0.51181102362204722"/>
  <pageSetup paperSize="9" scale="58" orientation="landscape" r:id="rId1"/>
  <headerFooter alignWithMargins="0">
    <oddFooter>&amp;R&amp;G</oddFooter>
  </headerFooter>
  <colBreaks count="1" manualBreakCount="1">
    <brk id="11" min="3" max="3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133"/>
  <sheetViews>
    <sheetView showGridLines="0" topLeftCell="A100" zoomScaleNormal="100" workbookViewId="0">
      <selection activeCell="I108" sqref="I108"/>
    </sheetView>
  </sheetViews>
  <sheetFormatPr baseColWidth="10" defaultRowHeight="12.75"/>
  <cols>
    <col min="1" max="1" width="6.85546875" customWidth="1"/>
    <col min="2" max="2" width="13.140625" customWidth="1"/>
    <col min="3" max="3" width="17.42578125" customWidth="1"/>
    <col min="4" max="4" width="29.28515625" customWidth="1"/>
    <col min="5" max="5" width="29" customWidth="1"/>
    <col min="6" max="8" width="29.7109375" customWidth="1"/>
    <col min="9" max="9" width="24.28515625" customWidth="1"/>
    <col min="10" max="10" width="16.85546875" customWidth="1"/>
    <col min="11" max="11" width="16" customWidth="1"/>
    <col min="12" max="12" width="15.85546875" customWidth="1"/>
    <col min="13" max="13" width="14.85546875" customWidth="1"/>
    <col min="14" max="14" width="13.140625" customWidth="1"/>
    <col min="15" max="15" width="12.5703125" customWidth="1"/>
    <col min="16" max="28" width="12.7109375" bestFit="1" customWidth="1"/>
  </cols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27">
      <c r="A4" s="1"/>
      <c r="B4" s="2" t="s">
        <v>5</v>
      </c>
      <c r="C4" s="3"/>
      <c r="D4" s="4"/>
      <c r="E4" s="5" t="s">
        <v>6</v>
      </c>
      <c r="F4" s="1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8">
      <c r="A5" s="1"/>
      <c r="B5" s="4"/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24" customHeight="1">
      <c r="A6" s="1"/>
      <c r="B6" s="149" t="s">
        <v>38</v>
      </c>
      <c r="C6" s="149"/>
      <c r="D6" s="70">
        <f>'Etat d''avancement'!D6</f>
        <v>42306</v>
      </c>
      <c r="E6" s="1"/>
      <c r="F6" s="1"/>
      <c r="G6" s="1"/>
      <c r="H6" s="34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s="9" customFormat="1" ht="30" customHeight="1">
      <c r="A8" s="7"/>
      <c r="B8" s="133" t="s">
        <v>0</v>
      </c>
      <c r="C8" s="134"/>
      <c r="D8" s="134"/>
      <c r="E8" s="134"/>
      <c r="F8" s="134"/>
      <c r="G8" s="21"/>
      <c r="H8" s="8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s="13" customFormat="1" ht="50.1" customHeight="1">
      <c r="A9" s="10"/>
      <c r="B9" s="11" t="s">
        <v>1</v>
      </c>
      <c r="C9" s="11" t="s">
        <v>2</v>
      </c>
      <c r="D9" s="35" t="s">
        <v>42</v>
      </c>
      <c r="E9" s="11" t="s">
        <v>3</v>
      </c>
      <c r="F9" s="35" t="s">
        <v>41</v>
      </c>
      <c r="G9" s="25" t="s">
        <v>4</v>
      </c>
      <c r="H9" s="12"/>
      <c r="I9" s="2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0" s="18" customFormat="1" ht="24.95" customHeight="1">
      <c r="A10" s="14"/>
      <c r="B10" s="15">
        <v>400</v>
      </c>
      <c r="C10" s="16">
        <f>'Etat d''avancement'!D48</f>
        <v>2853</v>
      </c>
      <c r="D10" s="71">
        <f>'Etat d''avancement'!E48</f>
        <v>392</v>
      </c>
      <c r="E10" s="17">
        <f>SUM(Tableau_Lancer_la_requête_à_partir_de_MS_Access_Database[Nb_RefusParticipation])</f>
        <v>1346</v>
      </c>
      <c r="F10" s="71">
        <f>'Etat d''avancement'!G48</f>
        <v>24</v>
      </c>
      <c r="G10" s="26">
        <f>D10/400</f>
        <v>0.98</v>
      </c>
      <c r="H10" s="14"/>
      <c r="I10" s="2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</row>
    <row r="11" spans="1:40" ht="21" customHeight="1">
      <c r="A11" s="1"/>
      <c r="B11" s="150" t="s">
        <v>43</v>
      </c>
      <c r="C11" s="151"/>
      <c r="D11" s="151"/>
      <c r="E11" s="151"/>
      <c r="F11" s="151"/>
      <c r="G11" s="152"/>
      <c r="H11" s="19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1" customHeight="1">
      <c r="A12" s="1"/>
      <c r="B12" s="36"/>
      <c r="C12" s="37"/>
      <c r="D12" s="37"/>
      <c r="E12" s="37"/>
      <c r="F12" s="37"/>
      <c r="G12" s="37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1" customHeight="1">
      <c r="A13" s="1"/>
      <c r="B13" s="36"/>
      <c r="C13" s="37"/>
      <c r="D13" s="38"/>
      <c r="E13" s="38"/>
      <c r="F13" s="37"/>
      <c r="G13" s="37"/>
      <c r="H13" s="19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21" customHeight="1">
      <c r="A14" s="1"/>
      <c r="B14" s="36"/>
      <c r="C14" s="39"/>
      <c r="D14" s="40"/>
      <c r="E14" s="40"/>
      <c r="F14" s="37"/>
      <c r="G14" s="37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21" customHeight="1">
      <c r="A15" s="1"/>
      <c r="B15" s="36"/>
      <c r="C15" s="39"/>
      <c r="D15" s="40"/>
      <c r="E15" s="40"/>
      <c r="F15" s="37"/>
      <c r="G15" s="37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21" customHeight="1">
      <c r="A16" s="1"/>
      <c r="B16" s="36"/>
      <c r="C16" s="39"/>
      <c r="D16" s="40"/>
      <c r="E16" s="40"/>
      <c r="F16" s="37"/>
      <c r="G16" s="37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21" customHeight="1">
      <c r="A17" s="1"/>
      <c r="B17" s="36"/>
      <c r="C17" s="39"/>
      <c r="D17" s="40"/>
      <c r="E17" s="40"/>
      <c r="F17" s="37"/>
      <c r="G17" s="37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21" customHeight="1">
      <c r="A18" s="1"/>
      <c r="B18" s="36"/>
      <c r="C18" s="39"/>
      <c r="D18" s="40"/>
      <c r="E18" s="40"/>
      <c r="F18" s="37"/>
      <c r="G18" s="37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21" customHeight="1">
      <c r="A19" s="1"/>
      <c r="B19" s="36"/>
      <c r="C19" s="39"/>
      <c r="D19" s="40"/>
      <c r="E19" s="40"/>
      <c r="F19" s="37"/>
      <c r="G19" s="37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21" customHeight="1">
      <c r="A20" s="1"/>
      <c r="B20" s="36"/>
      <c r="C20" s="39"/>
      <c r="D20" s="40"/>
      <c r="E20" s="40"/>
      <c r="F20" s="37"/>
      <c r="G20" s="37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21" customHeight="1">
      <c r="A21" s="1"/>
      <c r="B21" s="36"/>
      <c r="C21" s="39"/>
      <c r="D21" s="40"/>
      <c r="E21" s="40"/>
      <c r="F21" s="37"/>
      <c r="G21" s="37"/>
      <c r="H21" s="1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21" customHeight="1">
      <c r="A22" s="1"/>
      <c r="B22" s="36"/>
      <c r="C22" s="39"/>
      <c r="D22" s="40"/>
      <c r="E22" s="40"/>
      <c r="F22" s="37"/>
      <c r="G22" s="37"/>
      <c r="H22" s="19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21" customHeight="1">
      <c r="A23" s="1"/>
      <c r="B23" s="36"/>
      <c r="C23" s="39"/>
      <c r="D23" s="40"/>
      <c r="E23" s="40"/>
      <c r="F23" s="37"/>
      <c r="G23" s="37"/>
      <c r="H23" s="19"/>
      <c r="I23" s="2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21" customHeight="1">
      <c r="A24" s="1"/>
      <c r="B24" s="36"/>
      <c r="C24" s="39"/>
      <c r="D24" s="40"/>
      <c r="E24" s="40"/>
      <c r="F24" s="37"/>
      <c r="G24" s="37"/>
      <c r="H24" s="19"/>
      <c r="I24" s="2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21" customHeight="1">
      <c r="A25" s="1"/>
      <c r="B25" s="36"/>
      <c r="C25" s="37"/>
      <c r="D25" s="37"/>
      <c r="E25" s="37"/>
      <c r="F25" s="37"/>
      <c r="G25" s="37"/>
      <c r="H25" s="19"/>
      <c r="I25" s="2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21" customHeight="1">
      <c r="A26" s="1"/>
      <c r="B26" s="36"/>
      <c r="C26" s="37"/>
      <c r="D26" s="37"/>
      <c r="E26" s="37"/>
      <c r="F26" s="37"/>
      <c r="G26" s="37"/>
      <c r="H26" s="19"/>
      <c r="I26" s="2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21" customHeight="1">
      <c r="A27" s="1"/>
      <c r="B27" s="36"/>
      <c r="C27" s="37"/>
      <c r="D27" s="37"/>
      <c r="E27" s="37"/>
      <c r="F27" s="37"/>
      <c r="G27" s="37"/>
      <c r="H27" s="19"/>
      <c r="I27" s="2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21" customHeight="1">
      <c r="A28" s="1"/>
      <c r="B28" s="36"/>
      <c r="C28" s="37"/>
      <c r="D28" s="37"/>
      <c r="E28" s="37"/>
      <c r="F28" s="37"/>
      <c r="G28" s="37"/>
      <c r="H28" s="19"/>
      <c r="I28" s="2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21" customHeight="1">
      <c r="A29" s="1"/>
      <c r="B29" s="36"/>
      <c r="C29" s="37"/>
      <c r="D29" s="37"/>
      <c r="E29" s="37"/>
      <c r="F29" s="37"/>
      <c r="G29" s="37"/>
      <c r="H29" s="19"/>
      <c r="I29" s="2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8">
      <c r="B31" s="136" t="s">
        <v>51</v>
      </c>
      <c r="C31" s="136"/>
      <c r="D31" s="136"/>
      <c r="E31" s="136"/>
      <c r="F31" s="136"/>
      <c r="G31" s="1"/>
      <c r="H31" s="34" t="s">
        <v>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7" spans="1:40" s="113" customFormat="1"/>
    <row r="48" spans="1:40" s="113" customFormat="1"/>
    <row r="49" spans="1:40" s="113" customFormat="1"/>
    <row r="50" spans="1:40" s="113" customFormat="1"/>
    <row r="51" spans="1:40" s="113" customFormat="1"/>
    <row r="52" spans="1:40" s="113" customFormat="1"/>
    <row r="53" spans="1:40" s="113" customFormat="1"/>
    <row r="54" spans="1:40" s="113" customFormat="1"/>
    <row r="55" spans="1:40" s="113" customFormat="1"/>
    <row r="56" spans="1:40" s="113" customFormat="1"/>
    <row r="57" spans="1:40" s="113" customFormat="1"/>
    <row r="58" spans="1:40" s="113" customFormat="1"/>
    <row r="59" spans="1:40" s="113" customFormat="1"/>
    <row r="60" spans="1:40" s="113" customFormat="1"/>
    <row r="61" spans="1:40" s="113" customFormat="1"/>
    <row r="62" spans="1:40" s="9" customFormat="1" ht="30" customHeight="1">
      <c r="A62" s="7"/>
      <c r="B62" s="153" t="s">
        <v>54</v>
      </c>
      <c r="C62" s="154"/>
      <c r="D62" s="154"/>
      <c r="E62" s="154"/>
      <c r="F62" s="143"/>
      <c r="G62" s="21"/>
      <c r="H62" s="8"/>
      <c r="I62" s="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s="13" customFormat="1" ht="40.5" customHeight="1">
      <c r="A63" s="10"/>
      <c r="B63" s="146" t="s">
        <v>153</v>
      </c>
      <c r="C63" s="147"/>
      <c r="D63" s="140" t="s">
        <v>55</v>
      </c>
      <c r="E63" s="145"/>
      <c r="F63" s="25" t="s">
        <v>56</v>
      </c>
      <c r="G63" s="10"/>
      <c r="H63" s="34" t="s">
        <v>24</v>
      </c>
      <c r="I63" s="22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</row>
    <row r="64" spans="1:40" s="18" customFormat="1" ht="24.95" customHeight="1">
      <c r="A64" s="14"/>
      <c r="B64" s="141">
        <v>400</v>
      </c>
      <c r="C64" s="142"/>
      <c r="D64" s="148">
        <f>Données!B152</f>
        <v>387</v>
      </c>
      <c r="E64" s="132"/>
      <c r="F64" s="26">
        <f>D64/B64</f>
        <v>0.96750000000000003</v>
      </c>
      <c r="G64" s="14"/>
      <c r="H64" s="14"/>
      <c r="I64" s="2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</row>
    <row r="65" spans="1:40" s="18" customFormat="1" ht="24.95" customHeight="1">
      <c r="A65" s="14"/>
      <c r="B65" s="78"/>
      <c r="C65" s="79"/>
      <c r="D65" s="14"/>
      <c r="E65" s="14"/>
      <c r="F65" s="80"/>
      <c r="G65" s="14"/>
      <c r="H65" s="14"/>
      <c r="I65" s="2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</row>
    <row r="66" spans="1:40" s="18" customFormat="1" ht="24.95" customHeight="1">
      <c r="A66" s="14"/>
      <c r="B66" s="78"/>
      <c r="C66" s="37"/>
      <c r="D66" s="77" t="s">
        <v>57</v>
      </c>
      <c r="E66" s="77" t="s">
        <v>58</v>
      </c>
      <c r="F66" s="80"/>
      <c r="G66" s="14"/>
      <c r="H66" s="14"/>
      <c r="I66" s="2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s="18" customFormat="1" ht="24.95" customHeight="1">
      <c r="A67" s="14"/>
      <c r="B67" s="78"/>
      <c r="C67" s="39">
        <v>41743</v>
      </c>
      <c r="D67" s="40">
        <v>0</v>
      </c>
      <c r="E67" s="40">
        <v>0</v>
      </c>
      <c r="F67" s="80"/>
      <c r="G67" s="14"/>
      <c r="H67" s="14"/>
      <c r="I67" s="2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</row>
    <row r="68" spans="1:40" s="18" customFormat="1" ht="24.95" customHeight="1">
      <c r="A68" s="14"/>
      <c r="B68" s="78"/>
      <c r="C68" s="39">
        <v>41750</v>
      </c>
      <c r="D68" s="40">
        <v>70</v>
      </c>
      <c r="E68" s="40">
        <v>60</v>
      </c>
      <c r="F68" s="80"/>
      <c r="G68" s="14"/>
      <c r="H68" s="14"/>
      <c r="I68" s="2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</row>
    <row r="69" spans="1:40" s="18" customFormat="1" ht="24.95" customHeight="1">
      <c r="A69" s="14"/>
      <c r="B69" s="78"/>
      <c r="C69" s="39">
        <v>41757</v>
      </c>
      <c r="D69" s="40">
        <f>D68+70</f>
        <v>140</v>
      </c>
      <c r="E69" s="40">
        <v>130</v>
      </c>
      <c r="F69" s="80"/>
      <c r="G69" s="14"/>
      <c r="H69" s="14"/>
      <c r="I69" s="2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</row>
    <row r="70" spans="1:40" s="18" customFormat="1" ht="24.95" customHeight="1">
      <c r="A70" s="14"/>
      <c r="B70" s="78"/>
      <c r="C70" s="39">
        <v>41764</v>
      </c>
      <c r="D70" s="40">
        <f>D69+70</f>
        <v>210</v>
      </c>
      <c r="E70" s="40"/>
      <c r="F70" s="80"/>
      <c r="G70" s="14"/>
      <c r="H70" s="14"/>
      <c r="I70" s="2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</row>
    <row r="71" spans="1:40" s="18" customFormat="1" ht="24.95" customHeight="1">
      <c r="A71" s="14"/>
      <c r="B71" s="78"/>
      <c r="C71" s="39">
        <v>41771</v>
      </c>
      <c r="D71" s="40">
        <f>D70+70</f>
        <v>280</v>
      </c>
      <c r="E71" s="40"/>
      <c r="F71" s="80"/>
      <c r="G71" s="14"/>
      <c r="H71" s="14"/>
      <c r="I71" s="2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</row>
    <row r="72" spans="1:40" s="18" customFormat="1" ht="24.95" customHeight="1">
      <c r="A72" s="14"/>
      <c r="B72" s="78"/>
      <c r="C72" s="39">
        <v>41778</v>
      </c>
      <c r="D72" s="40">
        <f>D71+70</f>
        <v>350</v>
      </c>
      <c r="E72" s="40"/>
      <c r="F72" s="80"/>
      <c r="G72" s="14"/>
      <c r="H72" s="14"/>
      <c r="I72" s="2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</row>
    <row r="73" spans="1:40" s="18" customFormat="1" ht="24.95" customHeight="1">
      <c r="A73" s="14"/>
      <c r="B73" s="81"/>
      <c r="C73" s="82">
        <v>41785</v>
      </c>
      <c r="D73" s="83">
        <v>400</v>
      </c>
      <c r="E73" s="14"/>
      <c r="F73" s="80"/>
      <c r="G73" s="14"/>
      <c r="H73" s="14"/>
      <c r="I73" s="2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</row>
    <row r="74" spans="1:40" s="18" customFormat="1" ht="24.95" customHeight="1">
      <c r="A74" s="14"/>
      <c r="B74" s="81"/>
      <c r="C74" s="84"/>
      <c r="D74" s="85"/>
      <c r="E74" s="14"/>
      <c r="F74" s="80"/>
      <c r="G74" s="14"/>
      <c r="H74" s="14"/>
      <c r="I74" s="2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</row>
    <row r="75" spans="1:40" s="18" customFormat="1" ht="24.95" customHeight="1">
      <c r="A75" s="14"/>
      <c r="B75" s="81"/>
      <c r="C75" s="84"/>
      <c r="D75" s="85"/>
      <c r="E75" s="14"/>
      <c r="F75" s="80"/>
      <c r="G75" s="14"/>
      <c r="H75" s="14"/>
      <c r="I75" s="23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</row>
    <row r="76" spans="1:40" s="18" customFormat="1" ht="24.95" customHeight="1">
      <c r="A76" s="14"/>
      <c r="B76" s="81"/>
      <c r="C76" s="84"/>
      <c r="D76" s="85"/>
      <c r="E76" s="14"/>
      <c r="F76" s="80"/>
      <c r="G76" s="14"/>
      <c r="H76" s="14"/>
      <c r="I76" s="23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</row>
    <row r="77" spans="1:40" s="18" customFormat="1" ht="24.95" customHeight="1">
      <c r="A77" s="14"/>
      <c r="B77" s="81"/>
      <c r="C77" s="84"/>
      <c r="D77" s="85"/>
      <c r="E77" s="14"/>
      <c r="F77" s="80"/>
      <c r="G77" s="14"/>
      <c r="H77" s="14"/>
      <c r="I77" s="23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</row>
    <row r="78" spans="1:40" s="18" customFormat="1" ht="24.95" customHeight="1">
      <c r="A78" s="14"/>
      <c r="B78" s="81"/>
      <c r="C78" s="84"/>
      <c r="D78" s="85"/>
      <c r="E78" s="14"/>
      <c r="F78" s="80"/>
      <c r="G78" s="14"/>
      <c r="H78" s="14"/>
      <c r="I78" s="23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</row>
    <row r="79" spans="1:40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s="9" customFormat="1" ht="30" customHeight="1">
      <c r="A81" s="7"/>
      <c r="B81" s="133" t="s">
        <v>59</v>
      </c>
      <c r="C81" s="134"/>
      <c r="D81" s="134"/>
      <c r="E81" s="134"/>
      <c r="F81" s="8"/>
      <c r="G81" s="8"/>
      <c r="H81" s="8"/>
      <c r="I81" s="2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 s="13" customFormat="1" ht="42.75" customHeight="1">
      <c r="A82" s="10"/>
      <c r="B82" s="140" t="s">
        <v>55</v>
      </c>
      <c r="C82" s="140"/>
      <c r="D82" s="86" t="s">
        <v>60</v>
      </c>
      <c r="E82" s="25" t="s">
        <v>61</v>
      </c>
      <c r="F82" s="22"/>
      <c r="G82" s="10"/>
      <c r="H82" s="34" t="s">
        <v>24</v>
      </c>
      <c r="I82" s="22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</row>
    <row r="83" spans="1:40" s="18" customFormat="1" ht="24.95" customHeight="1">
      <c r="A83" s="14"/>
      <c r="B83" s="141">
        <f>Données!B152</f>
        <v>387</v>
      </c>
      <c r="C83" s="142"/>
      <c r="D83" s="87">
        <f>Données!C152</f>
        <v>329</v>
      </c>
      <c r="E83" s="26">
        <f>D83/B83</f>
        <v>0.85012919896640826</v>
      </c>
      <c r="F83" s="23"/>
      <c r="G83" s="14"/>
      <c r="H83" s="14"/>
      <c r="I83" s="23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</row>
    <row r="84" spans="1:40" s="18" customFormat="1" ht="24.95" customHeight="1">
      <c r="A84" s="14"/>
      <c r="B84" s="78"/>
      <c r="C84" s="79"/>
      <c r="D84" s="14"/>
      <c r="E84" s="80"/>
      <c r="F84" s="23"/>
      <c r="G84" s="14"/>
      <c r="H84" s="14"/>
      <c r="I84" s="23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</row>
    <row r="85" spans="1:40" s="93" customFormat="1" ht="24.95" customHeight="1">
      <c r="A85" s="88"/>
      <c r="B85" s="89"/>
      <c r="C85" s="90" t="s">
        <v>62</v>
      </c>
      <c r="D85" s="88"/>
      <c r="E85" s="91"/>
      <c r="F85" s="92"/>
      <c r="G85" s="88"/>
      <c r="H85" s="88"/>
      <c r="I85" s="92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</row>
    <row r="86" spans="1:40" s="93" customFormat="1" ht="24.95" customHeight="1">
      <c r="A86" s="88"/>
      <c r="B86" s="89"/>
      <c r="C86" s="90"/>
      <c r="D86" s="94">
        <v>41743</v>
      </c>
      <c r="E86" s="94">
        <f>D86+7</f>
        <v>41750</v>
      </c>
      <c r="F86" s="95">
        <f>E86+7</f>
        <v>41757</v>
      </c>
      <c r="G86" s="95">
        <f t="shared" ref="G86:Z86" si="0">F86+7</f>
        <v>41764</v>
      </c>
      <c r="H86" s="95">
        <f t="shared" si="0"/>
        <v>41771</v>
      </c>
      <c r="I86" s="95">
        <f t="shared" si="0"/>
        <v>41778</v>
      </c>
      <c r="J86" s="95">
        <f t="shared" si="0"/>
        <v>41785</v>
      </c>
      <c r="K86" s="95">
        <f t="shared" si="0"/>
        <v>41792</v>
      </c>
      <c r="L86" s="95">
        <f t="shared" si="0"/>
        <v>41799</v>
      </c>
      <c r="M86" s="95">
        <f t="shared" si="0"/>
        <v>41806</v>
      </c>
      <c r="N86" s="95">
        <f>M86+7</f>
        <v>41813</v>
      </c>
      <c r="O86" s="95">
        <f t="shared" si="0"/>
        <v>41820</v>
      </c>
      <c r="P86" s="95">
        <f t="shared" si="0"/>
        <v>41827</v>
      </c>
      <c r="Q86" s="95">
        <f t="shared" si="0"/>
        <v>41834</v>
      </c>
      <c r="R86" s="95">
        <f t="shared" si="0"/>
        <v>41841</v>
      </c>
      <c r="S86" s="95">
        <f t="shared" si="0"/>
        <v>41848</v>
      </c>
      <c r="T86" s="95">
        <f t="shared" si="0"/>
        <v>41855</v>
      </c>
      <c r="U86" s="95">
        <f>T86+7</f>
        <v>41862</v>
      </c>
      <c r="V86" s="95">
        <f t="shared" si="0"/>
        <v>41869</v>
      </c>
      <c r="W86" s="95">
        <f t="shared" si="0"/>
        <v>41876</v>
      </c>
      <c r="X86" s="95">
        <f t="shared" si="0"/>
        <v>41883</v>
      </c>
      <c r="Y86" s="95">
        <f t="shared" si="0"/>
        <v>41890</v>
      </c>
      <c r="Z86" s="95">
        <f t="shared" si="0"/>
        <v>41897</v>
      </c>
      <c r="AA86" s="95">
        <f>Z86+7</f>
        <v>41904</v>
      </c>
      <c r="AB86" s="95">
        <f>AA86+7</f>
        <v>41911</v>
      </c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</row>
    <row r="87" spans="1:40" s="93" customFormat="1" ht="24.95" customHeight="1">
      <c r="A87" s="88"/>
      <c r="B87" s="89"/>
      <c r="C87" s="96" t="s">
        <v>57</v>
      </c>
      <c r="D87" s="97">
        <v>0</v>
      </c>
      <c r="E87" s="97">
        <v>17</v>
      </c>
      <c r="F87" s="92">
        <f>E87+17</f>
        <v>34</v>
      </c>
      <c r="G87" s="92">
        <f t="shared" ref="G87:AA87" si="1">F87+17</f>
        <v>51</v>
      </c>
      <c r="H87" s="92">
        <f t="shared" si="1"/>
        <v>68</v>
      </c>
      <c r="I87" s="92">
        <f t="shared" si="1"/>
        <v>85</v>
      </c>
      <c r="J87" s="92">
        <f t="shared" si="1"/>
        <v>102</v>
      </c>
      <c r="K87" s="92">
        <f t="shared" si="1"/>
        <v>119</v>
      </c>
      <c r="L87" s="92">
        <f t="shared" si="1"/>
        <v>136</v>
      </c>
      <c r="M87" s="92">
        <f t="shared" si="1"/>
        <v>153</v>
      </c>
      <c r="N87" s="92">
        <f t="shared" si="1"/>
        <v>170</v>
      </c>
      <c r="O87" s="92">
        <f t="shared" si="1"/>
        <v>187</v>
      </c>
      <c r="P87" s="92">
        <f t="shared" si="1"/>
        <v>204</v>
      </c>
      <c r="Q87" s="92">
        <f t="shared" si="1"/>
        <v>221</v>
      </c>
      <c r="R87" s="92">
        <f t="shared" si="1"/>
        <v>238</v>
      </c>
      <c r="S87" s="92">
        <f t="shared" si="1"/>
        <v>255</v>
      </c>
      <c r="T87" s="92">
        <f t="shared" si="1"/>
        <v>272</v>
      </c>
      <c r="U87" s="92">
        <f t="shared" si="1"/>
        <v>289</v>
      </c>
      <c r="V87" s="92">
        <f t="shared" si="1"/>
        <v>306</v>
      </c>
      <c r="W87" s="92">
        <f t="shared" si="1"/>
        <v>323</v>
      </c>
      <c r="X87" s="92">
        <f t="shared" si="1"/>
        <v>340</v>
      </c>
      <c r="Y87" s="92">
        <f t="shared" si="1"/>
        <v>357</v>
      </c>
      <c r="Z87" s="92">
        <f t="shared" si="1"/>
        <v>374</v>
      </c>
      <c r="AA87" s="92">
        <f t="shared" si="1"/>
        <v>391</v>
      </c>
      <c r="AB87" s="92">
        <v>400</v>
      </c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</row>
    <row r="88" spans="1:40" s="93" customFormat="1" ht="24.95" customHeight="1">
      <c r="A88" s="88"/>
      <c r="B88" s="89"/>
      <c r="C88" s="98" t="s">
        <v>58</v>
      </c>
      <c r="D88" s="96">
        <v>0</v>
      </c>
      <c r="E88" s="96">
        <v>20</v>
      </c>
      <c r="F88" s="92">
        <v>40</v>
      </c>
      <c r="G88" s="88">
        <v>60</v>
      </c>
      <c r="H88" s="88"/>
      <c r="I88" s="92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</row>
    <row r="89" spans="1:40" s="93" customFormat="1" ht="24.95" customHeight="1">
      <c r="A89" s="88"/>
      <c r="B89" s="89"/>
      <c r="C89" s="99"/>
      <c r="D89" s="96"/>
      <c r="E89" s="96"/>
      <c r="F89" s="92"/>
      <c r="G89" s="88"/>
      <c r="H89" s="88"/>
      <c r="I89" s="92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</row>
    <row r="90" spans="1:40" s="18" customFormat="1" ht="24.95" customHeight="1">
      <c r="A90" s="14"/>
      <c r="B90" s="78"/>
      <c r="C90" s="39"/>
      <c r="D90" s="40"/>
      <c r="E90" s="40"/>
      <c r="F90" s="23"/>
      <c r="G90" s="14"/>
      <c r="H90" s="14"/>
      <c r="I90" s="23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</row>
    <row r="91" spans="1:40" s="18" customFormat="1" ht="24.95" customHeight="1">
      <c r="A91" s="14"/>
      <c r="B91" s="78"/>
      <c r="C91" s="39"/>
      <c r="D91" s="40"/>
      <c r="E91" s="40"/>
      <c r="F91" s="23"/>
      <c r="G91" s="14"/>
      <c r="H91" s="14"/>
      <c r="I91" s="23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</row>
    <row r="92" spans="1:40" s="18" customFormat="1" ht="24.95" customHeight="1">
      <c r="A92" s="14"/>
      <c r="B92" s="78"/>
      <c r="C92" s="39"/>
      <c r="D92" s="40"/>
      <c r="E92" s="40"/>
      <c r="F92" s="23"/>
      <c r="G92" s="14"/>
      <c r="H92" s="14"/>
      <c r="I92" s="23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</row>
    <row r="93" spans="1:40" s="18" customFormat="1" ht="24.95" customHeight="1">
      <c r="A93" s="14"/>
      <c r="B93" s="78"/>
      <c r="C93" s="39"/>
      <c r="D93" s="40"/>
      <c r="E93" s="40"/>
      <c r="F93" s="23"/>
      <c r="G93" s="14"/>
      <c r="H93" s="14"/>
      <c r="I93" s="23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</row>
    <row r="94" spans="1:40" s="18" customFormat="1" ht="24.95" customHeight="1">
      <c r="A94" s="14"/>
      <c r="B94" s="78"/>
      <c r="C94" s="82"/>
      <c r="D94" s="83"/>
      <c r="E94" s="14"/>
      <c r="F94" s="23"/>
      <c r="G94" s="14"/>
      <c r="H94" s="14"/>
      <c r="I94" s="23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</row>
    <row r="95" spans="1:40" s="18" customFormat="1" ht="24.95" customHeight="1">
      <c r="A95" s="14"/>
      <c r="B95" s="78"/>
      <c r="C95" s="79"/>
      <c r="D95" s="14"/>
      <c r="E95" s="80"/>
      <c r="F95" s="23"/>
      <c r="G95" s="14"/>
      <c r="H95" s="14"/>
      <c r="I95" s="23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</row>
    <row r="96" spans="1:40" s="18" customFormat="1" ht="24.95" customHeight="1">
      <c r="A96" s="14"/>
      <c r="B96" s="78"/>
      <c r="C96" s="79"/>
      <c r="D96" s="14"/>
      <c r="E96" s="80"/>
      <c r="F96" s="23"/>
      <c r="G96" s="14"/>
      <c r="H96" s="14"/>
      <c r="I96" s="23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s="18" customFormat="1" ht="24.95" customHeight="1">
      <c r="A97" s="14"/>
      <c r="B97" s="78"/>
      <c r="C97" s="79"/>
      <c r="D97" s="14"/>
      <c r="E97" s="80"/>
      <c r="F97" s="23"/>
      <c r="G97" s="14"/>
      <c r="H97" s="14"/>
      <c r="I97" s="23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</row>
    <row r="98" spans="1:40" s="18" customFormat="1" ht="24.95" customHeight="1">
      <c r="A98" s="14"/>
      <c r="B98" s="78"/>
      <c r="C98" s="79"/>
      <c r="D98" s="14"/>
      <c r="E98" s="80"/>
      <c r="F98" s="23"/>
      <c r="G98" s="14"/>
      <c r="H98" s="14"/>
      <c r="I98" s="23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</row>
    <row r="99" spans="1:40" ht="16.5" customHeight="1">
      <c r="A99" s="1"/>
      <c r="B99" s="1"/>
      <c r="C99" s="1"/>
      <c r="D99" s="1"/>
      <c r="E99" s="1"/>
      <c r="F99" s="1"/>
      <c r="G99" s="1"/>
      <c r="H99" s="1"/>
      <c r="I99" s="2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s="9" customFormat="1" ht="30" customHeight="1">
      <c r="A100" s="7"/>
      <c r="B100" s="133" t="s">
        <v>63</v>
      </c>
      <c r="C100" s="143"/>
      <c r="D100" s="143"/>
      <c r="E100" s="143"/>
      <c r="F100" s="21"/>
      <c r="G100" s="100"/>
      <c r="H100" s="21"/>
      <c r="I100" s="2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1:40" s="13" customFormat="1" ht="38.25" customHeight="1">
      <c r="A101" s="10"/>
      <c r="B101" s="140" t="s">
        <v>64</v>
      </c>
      <c r="C101" s="140"/>
      <c r="D101" s="35" t="s">
        <v>65</v>
      </c>
      <c r="E101" s="25" t="s">
        <v>66</v>
      </c>
      <c r="F101" s="101"/>
      <c r="G101" s="101"/>
      <c r="H101" s="34" t="s">
        <v>24</v>
      </c>
      <c r="I101" s="10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</row>
    <row r="102" spans="1:40" s="18" customFormat="1" ht="24.95" customHeight="1">
      <c r="A102" s="14"/>
      <c r="B102" s="144">
        <v>1200</v>
      </c>
      <c r="C102" s="145"/>
      <c r="D102" s="17">
        <f>Tableau_Lancer_la_requête_à_partir_de_MS_Access_Database_3[Nb_Patients_Inclus]</f>
        <v>1220</v>
      </c>
      <c r="E102" s="26">
        <f>D102/B102</f>
        <v>1.0166666666666666</v>
      </c>
      <c r="F102" s="85"/>
      <c r="G102" s="85"/>
      <c r="H102" s="85"/>
      <c r="I102" s="8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</row>
    <row r="103" spans="1:40" s="93" customFormat="1" ht="24.95" customHeight="1">
      <c r="A103" s="88"/>
      <c r="B103" s="102"/>
      <c r="C103" s="103"/>
      <c r="D103" s="104"/>
      <c r="E103" s="105"/>
      <c r="F103" s="104"/>
      <c r="G103" s="104"/>
      <c r="H103" s="104"/>
      <c r="I103" s="104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</row>
    <row r="104" spans="1:40" s="93" customFormat="1" ht="24.95" customHeight="1">
      <c r="A104" s="88"/>
      <c r="B104" s="90"/>
      <c r="C104" s="94">
        <v>41743</v>
      </c>
      <c r="D104" s="94">
        <f>C104+7</f>
        <v>41750</v>
      </c>
      <c r="E104" s="95">
        <f>D104+7</f>
        <v>41757</v>
      </c>
      <c r="F104" s="95">
        <f t="shared" ref="F104:L104" si="2">E104+7</f>
        <v>41764</v>
      </c>
      <c r="G104" s="95">
        <f t="shared" si="2"/>
        <v>41771</v>
      </c>
      <c r="H104" s="95">
        <f t="shared" si="2"/>
        <v>41778</v>
      </c>
      <c r="I104" s="95">
        <f t="shared" si="2"/>
        <v>41785</v>
      </c>
      <c r="J104" s="95">
        <f t="shared" si="2"/>
        <v>41792</v>
      </c>
      <c r="K104" s="95">
        <f t="shared" si="2"/>
        <v>41799</v>
      </c>
      <c r="L104" s="95">
        <f t="shared" si="2"/>
        <v>41806</v>
      </c>
      <c r="M104" s="95">
        <f>L104+7</f>
        <v>41813</v>
      </c>
      <c r="N104" s="95">
        <f t="shared" ref="N104:S104" si="3">M104+7</f>
        <v>41820</v>
      </c>
      <c r="O104" s="95">
        <f t="shared" si="3"/>
        <v>41827</v>
      </c>
      <c r="P104" s="95">
        <f t="shared" si="3"/>
        <v>41834</v>
      </c>
      <c r="Q104" s="95">
        <f t="shared" si="3"/>
        <v>41841</v>
      </c>
      <c r="R104" s="95">
        <f t="shared" si="3"/>
        <v>41848</v>
      </c>
      <c r="S104" s="95">
        <f t="shared" si="3"/>
        <v>41855</v>
      </c>
      <c r="T104" s="95">
        <f>S104+7</f>
        <v>41862</v>
      </c>
      <c r="U104" s="95">
        <f t="shared" ref="U104:Y104" si="4">T104+7</f>
        <v>41869</v>
      </c>
      <c r="V104" s="95">
        <f t="shared" si="4"/>
        <v>41876</v>
      </c>
      <c r="W104" s="95">
        <f t="shared" si="4"/>
        <v>41883</v>
      </c>
      <c r="X104" s="95">
        <f t="shared" si="4"/>
        <v>41890</v>
      </c>
      <c r="Y104" s="95">
        <f t="shared" si="4"/>
        <v>41897</v>
      </c>
      <c r="Z104" s="95">
        <f>Y104+7</f>
        <v>41904</v>
      </c>
      <c r="AA104" s="95">
        <f>Z104+7</f>
        <v>41911</v>
      </c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</row>
    <row r="105" spans="1:40" s="93" customFormat="1" ht="24.95" customHeight="1">
      <c r="A105" s="88"/>
      <c r="B105" s="96" t="s">
        <v>57</v>
      </c>
      <c r="C105" s="96">
        <v>0</v>
      </c>
      <c r="D105" s="97">
        <v>50</v>
      </c>
      <c r="E105" s="92">
        <f>D105+50</f>
        <v>100</v>
      </c>
      <c r="F105" s="92">
        <f t="shared" ref="F105:AA105" si="5">E105+50</f>
        <v>150</v>
      </c>
      <c r="G105" s="92">
        <f t="shared" si="5"/>
        <v>200</v>
      </c>
      <c r="H105" s="92">
        <f t="shared" si="5"/>
        <v>250</v>
      </c>
      <c r="I105" s="92">
        <f t="shared" si="5"/>
        <v>300</v>
      </c>
      <c r="J105" s="92">
        <f t="shared" si="5"/>
        <v>350</v>
      </c>
      <c r="K105" s="92">
        <f t="shared" si="5"/>
        <v>400</v>
      </c>
      <c r="L105" s="92">
        <f t="shared" si="5"/>
        <v>450</v>
      </c>
      <c r="M105" s="92">
        <f t="shared" si="5"/>
        <v>500</v>
      </c>
      <c r="N105" s="92">
        <f t="shared" si="5"/>
        <v>550</v>
      </c>
      <c r="O105" s="92">
        <f t="shared" si="5"/>
        <v>600</v>
      </c>
      <c r="P105" s="92">
        <f t="shared" si="5"/>
        <v>650</v>
      </c>
      <c r="Q105" s="92">
        <f t="shared" si="5"/>
        <v>700</v>
      </c>
      <c r="R105" s="92">
        <f t="shared" si="5"/>
        <v>750</v>
      </c>
      <c r="S105" s="92">
        <f t="shared" si="5"/>
        <v>800</v>
      </c>
      <c r="T105" s="92">
        <f t="shared" si="5"/>
        <v>850</v>
      </c>
      <c r="U105" s="92">
        <f t="shared" si="5"/>
        <v>900</v>
      </c>
      <c r="V105" s="92">
        <f t="shared" si="5"/>
        <v>950</v>
      </c>
      <c r="W105" s="92">
        <f t="shared" si="5"/>
        <v>1000</v>
      </c>
      <c r="X105" s="92">
        <f t="shared" si="5"/>
        <v>1050</v>
      </c>
      <c r="Y105" s="92">
        <f t="shared" si="5"/>
        <v>1100</v>
      </c>
      <c r="Z105" s="92">
        <f t="shared" si="5"/>
        <v>1150</v>
      </c>
      <c r="AA105" s="92">
        <f t="shared" si="5"/>
        <v>1200</v>
      </c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</row>
    <row r="106" spans="1:40" s="93" customFormat="1" ht="24.95" customHeight="1">
      <c r="A106" s="88"/>
      <c r="B106" s="98" t="s">
        <v>58</v>
      </c>
      <c r="C106" s="96">
        <v>0</v>
      </c>
      <c r="D106" s="96">
        <v>60</v>
      </c>
      <c r="E106" s="92">
        <v>130</v>
      </c>
      <c r="F106" s="88">
        <v>170</v>
      </c>
      <c r="G106" s="88">
        <v>250</v>
      </c>
      <c r="H106" s="92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</row>
    <row r="107" spans="1:40" s="93" customFormat="1" ht="24.95" customHeight="1">
      <c r="A107" s="88"/>
      <c r="B107" s="102"/>
      <c r="C107" s="103"/>
      <c r="D107" s="104"/>
      <c r="E107" s="105"/>
      <c r="F107" s="104"/>
      <c r="G107" s="104"/>
      <c r="H107" s="104"/>
      <c r="I107" s="104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</row>
    <row r="108" spans="1:40" s="18" customFormat="1" ht="24.95" customHeight="1">
      <c r="A108" s="14"/>
      <c r="B108" s="81"/>
      <c r="C108" s="84"/>
      <c r="D108" s="85"/>
      <c r="E108" s="106"/>
      <c r="F108" s="85"/>
      <c r="G108" s="85"/>
      <c r="H108" s="85"/>
      <c r="I108" s="8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</row>
    <row r="109" spans="1:40" s="18" customFormat="1" ht="24.95" customHeight="1">
      <c r="A109" s="14"/>
      <c r="B109" s="81"/>
      <c r="C109" s="84"/>
      <c r="D109" s="85"/>
      <c r="E109" s="106"/>
      <c r="F109" s="85"/>
      <c r="G109" s="85"/>
      <c r="H109" s="85"/>
      <c r="I109" s="85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</row>
    <row r="110" spans="1:40" s="18" customFormat="1" ht="24.95" customHeight="1">
      <c r="A110" s="14"/>
      <c r="B110" s="81"/>
      <c r="C110" s="84"/>
      <c r="D110" s="85"/>
      <c r="E110" s="106"/>
      <c r="F110" s="85"/>
      <c r="G110" s="85"/>
      <c r="H110" s="85"/>
      <c r="I110" s="85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</row>
    <row r="111" spans="1:40" s="18" customFormat="1" ht="24.95" customHeight="1">
      <c r="A111" s="14"/>
      <c r="B111" s="81"/>
      <c r="C111" s="84"/>
      <c r="D111" s="85"/>
      <c r="E111" s="106"/>
      <c r="F111" s="85"/>
      <c r="G111" s="85"/>
      <c r="H111" s="85"/>
      <c r="I111" s="85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</row>
    <row r="112" spans="1:40" s="18" customFormat="1" ht="24.95" customHeight="1">
      <c r="A112" s="14"/>
      <c r="B112" s="81"/>
      <c r="C112" s="84"/>
      <c r="D112" s="85"/>
      <c r="E112" s="106"/>
      <c r="F112" s="85"/>
      <c r="G112" s="85"/>
      <c r="H112" s="85"/>
      <c r="I112" s="85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</row>
    <row r="113" spans="1:40" s="18" customFormat="1" ht="24.95" customHeight="1">
      <c r="A113" s="14"/>
      <c r="B113" s="81"/>
      <c r="C113" s="84"/>
      <c r="D113" s="85"/>
      <c r="E113" s="106"/>
      <c r="F113" s="85"/>
      <c r="G113" s="85"/>
      <c r="H113" s="85"/>
      <c r="I113" s="85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</row>
    <row r="114" spans="1:40" s="18" customFormat="1" ht="24.95" customHeight="1">
      <c r="A114" s="14"/>
      <c r="B114" s="81"/>
      <c r="C114" s="84"/>
      <c r="D114" s="85"/>
      <c r="E114" s="106"/>
      <c r="F114" s="85"/>
      <c r="G114" s="85"/>
      <c r="H114" s="85"/>
      <c r="I114" s="85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</row>
    <row r="115" spans="1:40" s="18" customFormat="1" ht="24.95" customHeight="1">
      <c r="A115" s="14"/>
      <c r="B115" s="81"/>
      <c r="C115" s="84"/>
      <c r="D115" s="85"/>
      <c r="E115" s="106"/>
      <c r="F115" s="85"/>
      <c r="G115" s="85"/>
      <c r="H115" s="85"/>
      <c r="I115" s="85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</row>
    <row r="116" spans="1:40" s="18" customFormat="1" ht="24.95" customHeight="1">
      <c r="A116" s="14"/>
      <c r="B116" s="81"/>
      <c r="C116" s="84"/>
      <c r="D116" s="85"/>
      <c r="E116" s="106"/>
      <c r="F116" s="85"/>
      <c r="G116" s="85"/>
      <c r="H116" s="85"/>
      <c r="I116" s="8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</row>
    <row r="117" spans="1:40" s="18" customFormat="1" ht="24.95" customHeight="1">
      <c r="A117" s="14"/>
      <c r="B117" s="81"/>
      <c r="C117" s="84"/>
      <c r="D117" s="85"/>
      <c r="E117" s="106"/>
      <c r="F117" s="85"/>
      <c r="G117" s="85"/>
      <c r="H117" s="85"/>
      <c r="I117" s="8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</row>
    <row r="118" spans="1:40" s="18" customFormat="1" ht="24.95" customHeight="1">
      <c r="A118" s="14"/>
      <c r="B118" s="81"/>
      <c r="C118" s="84"/>
      <c r="D118" s="85"/>
      <c r="E118" s="106"/>
      <c r="F118" s="85"/>
      <c r="G118" s="85"/>
      <c r="H118" s="85"/>
      <c r="I118" s="8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</row>
    <row r="119" spans="1:40" s="18" customFormat="1" ht="24.95" customHeight="1">
      <c r="A119" s="14"/>
      <c r="B119" s="81"/>
      <c r="C119" s="84"/>
      <c r="D119" s="85"/>
      <c r="E119" s="106"/>
      <c r="F119" s="85"/>
      <c r="G119" s="85"/>
      <c r="H119" s="85"/>
      <c r="I119" s="8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</row>
    <row r="120" spans="1:40" s="18" customFormat="1" ht="24.95" customHeight="1">
      <c r="A120" s="14"/>
      <c r="B120" s="81"/>
      <c r="C120" s="84"/>
      <c r="D120" s="85"/>
      <c r="E120" s="106"/>
      <c r="F120" s="85"/>
      <c r="G120" s="85"/>
      <c r="H120" s="85"/>
      <c r="I120" s="8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</row>
    <row r="121" spans="1:40" s="108" customFormat="1" ht="36.75" customHeight="1">
      <c r="A121" s="107"/>
      <c r="B121" s="133" t="s">
        <v>67</v>
      </c>
      <c r="C121" s="134"/>
      <c r="D121" s="134"/>
      <c r="E121" s="134"/>
      <c r="F121" s="134"/>
      <c r="G121" s="134"/>
      <c r="H121" s="34" t="s">
        <v>24</v>
      </c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</row>
    <row r="122" spans="1:40" ht="59.25" customHeight="1">
      <c r="A122" s="1"/>
      <c r="B122" s="135" t="s">
        <v>92</v>
      </c>
      <c r="C122" s="135"/>
      <c r="D122" s="109" t="s">
        <v>93</v>
      </c>
      <c r="E122" s="110" t="s">
        <v>149</v>
      </c>
      <c r="F122" s="109" t="s">
        <v>94</v>
      </c>
      <c r="G122" s="110" t="s">
        <v>68</v>
      </c>
      <c r="H122" s="1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45.75" customHeight="1">
      <c r="A123" s="1"/>
      <c r="B123" s="131">
        <f>Données!E152</f>
        <v>1212</v>
      </c>
      <c r="C123" s="132"/>
      <c r="D123" s="17">
        <f>Tableau_Lancer_la_requête_à_partir_de_MS_Access_Database_3[Nb_Suivi_Precoce]</f>
        <v>837</v>
      </c>
      <c r="E123" s="26">
        <f>D123/600</f>
        <v>1.395</v>
      </c>
      <c r="F123" s="17">
        <f>Tableau_Lancer_la_requête_à_partir_de_MS_Access_Database_3[Nb_Suivi_Tardif]</f>
        <v>482</v>
      </c>
      <c r="G123" s="26">
        <f>F123/1200</f>
        <v>0.40166666666666667</v>
      </c>
      <c r="H123" s="2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36" customHeight="1">
      <c r="A126" s="1"/>
      <c r="B126" s="136" t="s">
        <v>69</v>
      </c>
      <c r="C126" s="137"/>
      <c r="D126" s="137"/>
      <c r="E126" s="137"/>
      <c r="F126" s="137"/>
      <c r="G126" s="137"/>
      <c r="H126" s="11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59.1" customHeight="1">
      <c r="A127" s="1"/>
      <c r="B127" s="24"/>
      <c r="C127" s="24"/>
      <c r="D127" s="118" t="s">
        <v>95</v>
      </c>
      <c r="E127" s="117" t="s">
        <v>150</v>
      </c>
      <c r="F127" s="24"/>
      <c r="G127" s="24"/>
      <c r="H127" s="24"/>
      <c r="I127" s="2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59.1" customHeight="1">
      <c r="A128" s="1"/>
      <c r="B128" s="24"/>
      <c r="C128" s="24"/>
      <c r="D128" s="17">
        <f>Tableau_Lancer_la_requête_à_partir_de_MS_Access_Database_3[Nb_Form_Contact]</f>
        <v>906</v>
      </c>
      <c r="E128" s="26">
        <f>D128/D102</f>
        <v>0.74262295081967211</v>
      </c>
      <c r="F128" s="85"/>
      <c r="G128" s="24"/>
      <c r="H128" s="24"/>
      <c r="I128" s="2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>
      <c r="A129" s="1"/>
      <c r="B129" s="1"/>
      <c r="C129" s="1"/>
      <c r="D129" s="1"/>
      <c r="E129" s="1"/>
      <c r="F129" s="1"/>
      <c r="G129" s="1"/>
      <c r="H129" s="2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59.1" customHeight="1">
      <c r="A130" s="1"/>
      <c r="B130" s="138" t="s">
        <v>97</v>
      </c>
      <c r="C130" s="139"/>
      <c r="D130" s="118" t="s">
        <v>96</v>
      </c>
      <c r="E130" s="117" t="s">
        <v>151</v>
      </c>
      <c r="F130" s="118" t="s">
        <v>98</v>
      </c>
      <c r="G130" s="117" t="s">
        <v>154</v>
      </c>
      <c r="H130" s="24"/>
      <c r="I130" s="24"/>
      <c r="J130" s="2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59.1" customHeight="1">
      <c r="A131" s="1"/>
      <c r="B131" s="131">
        <f>Données!I152</f>
        <v>903</v>
      </c>
      <c r="C131" s="132"/>
      <c r="D131" s="17">
        <f>Tableau_Lancer_la_requête_à_partir_de_MS_Access_Database_3[Nb_AQ_J7]</f>
        <v>963</v>
      </c>
      <c r="E131" s="26">
        <f>D131/D102</f>
        <v>0.78934426229508192</v>
      </c>
      <c r="F131" s="17">
        <f>Tableau_Lancer_la_requête_à_partir_de_MS_Access_Database_3[Nb_AQ_M2]</f>
        <v>860</v>
      </c>
      <c r="G131" s="26">
        <f>F131/Tableau_Lancer_la_requête_à_partir_de_MS_Access_Database_10[Nb_Patients_91jours]</f>
        <v>0.7136929460580913</v>
      </c>
      <c r="H131" s="24"/>
      <c r="I131" s="24"/>
      <c r="J131" s="2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</sheetData>
  <mergeCells count="21">
    <mergeCell ref="B6:C6"/>
    <mergeCell ref="B11:G11"/>
    <mergeCell ref="B8:F8"/>
    <mergeCell ref="B31:F31"/>
    <mergeCell ref="B62:F62"/>
    <mergeCell ref="B63:C63"/>
    <mergeCell ref="D63:E63"/>
    <mergeCell ref="B64:C64"/>
    <mergeCell ref="D64:E64"/>
    <mergeCell ref="B81:E81"/>
    <mergeCell ref="B82:C82"/>
    <mergeCell ref="B83:C83"/>
    <mergeCell ref="B100:E100"/>
    <mergeCell ref="B101:C101"/>
    <mergeCell ref="B102:C102"/>
    <mergeCell ref="B131:C131"/>
    <mergeCell ref="B121:G121"/>
    <mergeCell ref="B122:C122"/>
    <mergeCell ref="B123:C123"/>
    <mergeCell ref="B126:G126"/>
    <mergeCell ref="B130:C130"/>
  </mergeCells>
  <hyperlinks>
    <hyperlink ref="H6" location="Accueil!A1" display="Retour à l'accueil"/>
    <hyperlink ref="H31" location="Accueil!A1" display="Retour à l'accueil"/>
    <hyperlink ref="H63" location="Accueil!A1" display="Retour à l'accueil"/>
    <hyperlink ref="H82" location="Accueil!A1" display="Retour à l'accueil"/>
    <hyperlink ref="H101" location="Accueil!A1" display="Retour à l'accueil"/>
    <hyperlink ref="H121" location="Accueil!A1" display="Retour à l'accueil"/>
  </hyperlinks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70" orientation="landscape" r:id="rId1"/>
  <headerFooter alignWithMargins="0">
    <oddFooter>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0"/>
  <sheetViews>
    <sheetView topLeftCell="A127" workbookViewId="0">
      <selection activeCell="B127" sqref="B127"/>
    </sheetView>
  </sheetViews>
  <sheetFormatPr baseColWidth="10" defaultRowHeight="12.75"/>
  <cols>
    <col min="1" max="1" width="9.5703125" customWidth="1"/>
    <col min="2" max="2" width="10.140625" customWidth="1"/>
    <col min="3" max="3" width="14.85546875" customWidth="1"/>
    <col min="4" max="11" width="11.7109375" customWidth="1"/>
    <col min="12" max="12" width="24.5703125" customWidth="1"/>
    <col min="13" max="13" width="16" style="56" customWidth="1"/>
    <col min="14" max="14" width="18" customWidth="1"/>
    <col min="15" max="15" width="10.140625" customWidth="1"/>
    <col min="16" max="16" width="14.85546875" customWidth="1"/>
    <col min="17" max="17" width="18.42578125" customWidth="1"/>
    <col min="18" max="18" width="19.28515625" style="56" customWidth="1"/>
    <col min="19" max="19" width="13.5703125" customWidth="1"/>
    <col min="20" max="20" width="23.42578125" style="72" customWidth="1"/>
  </cols>
  <sheetData>
    <row r="1" spans="1:20" ht="15.75">
      <c r="A1" s="155" t="s">
        <v>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</row>
    <row r="3" spans="1:20">
      <c r="A3" t="s">
        <v>28</v>
      </c>
      <c r="B3" t="s">
        <v>21</v>
      </c>
      <c r="C3" t="s">
        <v>29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30</v>
      </c>
      <c r="M3" s="56" t="s">
        <v>31</v>
      </c>
      <c r="N3" t="s">
        <v>32</v>
      </c>
      <c r="O3" t="s">
        <v>33</v>
      </c>
      <c r="P3" t="s">
        <v>34</v>
      </c>
      <c r="Q3" t="s">
        <v>35</v>
      </c>
      <c r="R3" s="56" t="s">
        <v>36</v>
      </c>
      <c r="S3" s="76" t="s">
        <v>37</v>
      </c>
      <c r="T3" s="72" t="s">
        <v>40</v>
      </c>
    </row>
    <row r="4" spans="1:20">
      <c r="A4">
        <v>1</v>
      </c>
      <c r="B4" t="s">
        <v>116</v>
      </c>
      <c r="C4">
        <v>71</v>
      </c>
      <c r="L4">
        <v>11</v>
      </c>
      <c r="M4" s="56">
        <v>0.15492957746478872</v>
      </c>
      <c r="N4">
        <v>1</v>
      </c>
      <c r="O4">
        <v>11</v>
      </c>
      <c r="P4">
        <v>38</v>
      </c>
      <c r="Q4">
        <v>10</v>
      </c>
      <c r="R4" s="56">
        <v>0.90909090909090906</v>
      </c>
      <c r="S4" s="76">
        <v>42306</v>
      </c>
      <c r="T4" s="72">
        <v>26</v>
      </c>
    </row>
    <row r="5" spans="1:20">
      <c r="A5">
        <v>1</v>
      </c>
      <c r="B5" t="s">
        <v>117</v>
      </c>
      <c r="C5">
        <v>89</v>
      </c>
      <c r="L5">
        <v>12</v>
      </c>
      <c r="M5" s="56">
        <v>0.1348314606741573</v>
      </c>
      <c r="N5">
        <v>0</v>
      </c>
      <c r="O5">
        <v>12</v>
      </c>
      <c r="P5">
        <v>38</v>
      </c>
      <c r="Q5">
        <v>12</v>
      </c>
      <c r="R5" s="56">
        <v>1</v>
      </c>
      <c r="S5" s="76">
        <v>42306</v>
      </c>
      <c r="T5" s="72">
        <v>41</v>
      </c>
    </row>
    <row r="6" spans="1:20">
      <c r="A6">
        <v>1</v>
      </c>
      <c r="B6" t="s">
        <v>118</v>
      </c>
      <c r="C6">
        <v>83</v>
      </c>
      <c r="L6">
        <v>12</v>
      </c>
      <c r="M6" s="56">
        <v>0.14457831325301204</v>
      </c>
      <c r="N6">
        <v>0</v>
      </c>
      <c r="O6">
        <v>12</v>
      </c>
      <c r="P6">
        <v>48</v>
      </c>
      <c r="Q6">
        <v>10</v>
      </c>
      <c r="R6" s="56">
        <v>0.83333333333333337</v>
      </c>
      <c r="S6" s="76">
        <v>42306</v>
      </c>
      <c r="T6" s="72">
        <v>40</v>
      </c>
    </row>
    <row r="7" spans="1:20">
      <c r="A7">
        <v>1</v>
      </c>
      <c r="B7" t="s">
        <v>119</v>
      </c>
      <c r="C7">
        <v>106</v>
      </c>
      <c r="L7">
        <v>8</v>
      </c>
      <c r="M7" s="56">
        <v>7.5471698113207544E-2</v>
      </c>
      <c r="N7">
        <v>3</v>
      </c>
      <c r="O7">
        <v>8</v>
      </c>
      <c r="P7">
        <v>18</v>
      </c>
      <c r="Q7">
        <v>4</v>
      </c>
      <c r="R7" s="56">
        <v>0.5</v>
      </c>
      <c r="S7" s="76">
        <v>42306</v>
      </c>
      <c r="T7" s="72">
        <v>46</v>
      </c>
    </row>
    <row r="8" spans="1:20">
      <c r="A8">
        <v>1</v>
      </c>
      <c r="B8" t="s">
        <v>120</v>
      </c>
      <c r="C8">
        <v>96</v>
      </c>
      <c r="L8">
        <v>7</v>
      </c>
      <c r="M8" s="56">
        <v>7.2916666666666671E-2</v>
      </c>
      <c r="N8">
        <v>1</v>
      </c>
      <c r="O8">
        <v>7</v>
      </c>
      <c r="P8">
        <v>11</v>
      </c>
      <c r="Q8">
        <v>5</v>
      </c>
      <c r="R8" s="56">
        <v>0.7142857142857143</v>
      </c>
      <c r="S8" s="76">
        <v>42306</v>
      </c>
      <c r="T8" s="72">
        <v>37</v>
      </c>
    </row>
    <row r="9" spans="1:20">
      <c r="A9">
        <v>1</v>
      </c>
      <c r="B9" t="s">
        <v>121</v>
      </c>
      <c r="C9">
        <v>92</v>
      </c>
      <c r="L9">
        <v>12</v>
      </c>
      <c r="M9" s="56">
        <v>0.13043478260869565</v>
      </c>
      <c r="N9">
        <v>1</v>
      </c>
      <c r="O9">
        <v>12</v>
      </c>
      <c r="P9">
        <v>37</v>
      </c>
      <c r="Q9">
        <v>11</v>
      </c>
      <c r="R9" s="56">
        <v>0.91666666666666663</v>
      </c>
      <c r="S9" s="76">
        <v>42306</v>
      </c>
      <c r="T9" s="72">
        <v>42</v>
      </c>
    </row>
    <row r="10" spans="1:20">
      <c r="A10">
        <v>1</v>
      </c>
      <c r="B10" t="s">
        <v>122</v>
      </c>
      <c r="C10">
        <v>92</v>
      </c>
      <c r="L10">
        <v>15</v>
      </c>
      <c r="M10" s="56">
        <v>0.16304347826086957</v>
      </c>
      <c r="N10">
        <v>2</v>
      </c>
      <c r="O10">
        <v>15</v>
      </c>
      <c r="P10">
        <v>43</v>
      </c>
      <c r="Q10">
        <v>11</v>
      </c>
      <c r="R10" s="56">
        <v>0.73333333333333328</v>
      </c>
      <c r="S10" s="76">
        <v>42306</v>
      </c>
      <c r="T10" s="72">
        <v>43</v>
      </c>
    </row>
    <row r="11" spans="1:20">
      <c r="A11">
        <v>1</v>
      </c>
      <c r="B11" t="s">
        <v>123</v>
      </c>
      <c r="C11">
        <v>64</v>
      </c>
      <c r="L11">
        <v>5</v>
      </c>
      <c r="M11" s="56">
        <v>7.8125E-2</v>
      </c>
      <c r="N11">
        <v>0</v>
      </c>
      <c r="O11">
        <v>5</v>
      </c>
      <c r="P11">
        <v>16</v>
      </c>
      <c r="Q11">
        <v>5</v>
      </c>
      <c r="R11" s="56">
        <v>1</v>
      </c>
      <c r="S11" s="76">
        <v>42306</v>
      </c>
      <c r="T11" s="72">
        <v>22</v>
      </c>
    </row>
    <row r="12" spans="1:20">
      <c r="A12">
        <v>2</v>
      </c>
      <c r="B12" t="s">
        <v>124</v>
      </c>
      <c r="C12">
        <v>75</v>
      </c>
      <c r="L12">
        <v>15</v>
      </c>
      <c r="M12" s="56">
        <v>0.2</v>
      </c>
      <c r="N12">
        <v>1</v>
      </c>
      <c r="O12">
        <v>14</v>
      </c>
      <c r="P12">
        <v>42</v>
      </c>
      <c r="Q12">
        <v>13</v>
      </c>
      <c r="R12" s="56">
        <v>0.9285714285714286</v>
      </c>
      <c r="S12" s="76">
        <v>42306</v>
      </c>
      <c r="T12" s="72">
        <v>35</v>
      </c>
    </row>
    <row r="13" spans="1:20">
      <c r="A13">
        <v>2</v>
      </c>
      <c r="B13" t="s">
        <v>125</v>
      </c>
      <c r="C13">
        <v>87</v>
      </c>
      <c r="L13">
        <v>10</v>
      </c>
      <c r="M13" s="56">
        <v>0.11494252873563218</v>
      </c>
      <c r="N13">
        <v>0</v>
      </c>
      <c r="O13">
        <v>10</v>
      </c>
      <c r="P13">
        <v>34</v>
      </c>
      <c r="Q13">
        <v>8</v>
      </c>
      <c r="R13" s="56">
        <v>0.8</v>
      </c>
      <c r="S13" s="76">
        <v>42306</v>
      </c>
      <c r="T13" s="72">
        <v>46</v>
      </c>
    </row>
    <row r="14" spans="1:20">
      <c r="A14">
        <v>2</v>
      </c>
      <c r="B14" t="s">
        <v>126</v>
      </c>
      <c r="C14">
        <v>96</v>
      </c>
      <c r="L14">
        <v>7</v>
      </c>
      <c r="M14" s="56">
        <v>7.2916666666666671E-2</v>
      </c>
      <c r="N14">
        <v>1</v>
      </c>
      <c r="O14">
        <v>7</v>
      </c>
      <c r="P14">
        <v>15</v>
      </c>
      <c r="Q14">
        <v>5</v>
      </c>
      <c r="R14" s="56">
        <v>0.7142857142857143</v>
      </c>
      <c r="S14" s="76">
        <v>42306</v>
      </c>
      <c r="T14" s="72">
        <v>48</v>
      </c>
    </row>
    <row r="15" spans="1:20">
      <c r="A15">
        <v>2</v>
      </c>
      <c r="B15" t="s">
        <v>127</v>
      </c>
      <c r="C15">
        <v>84</v>
      </c>
      <c r="L15">
        <v>19</v>
      </c>
      <c r="M15" s="56">
        <v>0.22619047619047619</v>
      </c>
      <c r="N15">
        <v>1</v>
      </c>
      <c r="O15">
        <v>18</v>
      </c>
      <c r="P15">
        <v>54</v>
      </c>
      <c r="Q15">
        <v>16</v>
      </c>
      <c r="R15" s="56">
        <v>0.88888888888888884</v>
      </c>
      <c r="S15" s="76">
        <v>42306</v>
      </c>
      <c r="T15" s="72">
        <v>39</v>
      </c>
    </row>
    <row r="16" spans="1:20">
      <c r="A16">
        <v>2</v>
      </c>
      <c r="B16" t="s">
        <v>128</v>
      </c>
      <c r="C16">
        <v>84</v>
      </c>
      <c r="L16">
        <v>7</v>
      </c>
      <c r="M16" s="56">
        <v>8.3333333333333329E-2</v>
      </c>
      <c r="N16">
        <v>0</v>
      </c>
      <c r="O16">
        <v>7</v>
      </c>
      <c r="P16">
        <v>28</v>
      </c>
      <c r="Q16">
        <v>6</v>
      </c>
      <c r="R16" s="56">
        <v>0.8571428571428571</v>
      </c>
      <c r="S16" s="76">
        <v>42306</v>
      </c>
      <c r="T16" s="72">
        <v>44</v>
      </c>
    </row>
    <row r="17" spans="1:20">
      <c r="A17">
        <v>2</v>
      </c>
      <c r="B17" t="s">
        <v>129</v>
      </c>
      <c r="C17">
        <v>87</v>
      </c>
      <c r="L17">
        <v>16</v>
      </c>
      <c r="M17" s="56">
        <v>0.18390804597701149</v>
      </c>
      <c r="N17">
        <v>0</v>
      </c>
      <c r="O17">
        <v>16</v>
      </c>
      <c r="P17">
        <v>51</v>
      </c>
      <c r="Q17">
        <v>16</v>
      </c>
      <c r="R17" s="56">
        <v>1</v>
      </c>
      <c r="S17" s="76">
        <v>42306</v>
      </c>
      <c r="T17" s="72">
        <v>41</v>
      </c>
    </row>
    <row r="18" spans="1:20">
      <c r="A18">
        <v>2</v>
      </c>
      <c r="B18" t="s">
        <v>130</v>
      </c>
      <c r="C18">
        <v>95</v>
      </c>
      <c r="L18">
        <v>4</v>
      </c>
      <c r="M18" s="56">
        <v>4.2105263157894736E-2</v>
      </c>
      <c r="N18">
        <v>1</v>
      </c>
      <c r="O18">
        <v>4</v>
      </c>
      <c r="P18">
        <v>5</v>
      </c>
      <c r="Q18">
        <v>2</v>
      </c>
      <c r="R18" s="56">
        <v>0.5</v>
      </c>
      <c r="S18" s="76">
        <v>42306</v>
      </c>
      <c r="T18" s="72">
        <v>41</v>
      </c>
    </row>
    <row r="19" spans="1:20">
      <c r="A19">
        <v>2</v>
      </c>
      <c r="B19" t="s">
        <v>131</v>
      </c>
      <c r="C19">
        <v>88</v>
      </c>
      <c r="L19">
        <v>9</v>
      </c>
      <c r="M19" s="56">
        <v>0.10227272727272728</v>
      </c>
      <c r="N19">
        <v>0</v>
      </c>
      <c r="O19">
        <v>9</v>
      </c>
      <c r="P19">
        <v>21</v>
      </c>
      <c r="Q19">
        <v>8</v>
      </c>
      <c r="R19" s="56">
        <v>0.88888888888888884</v>
      </c>
      <c r="S19" s="76">
        <v>42306</v>
      </c>
      <c r="T19" s="72">
        <v>39</v>
      </c>
    </row>
    <row r="20" spans="1:20">
      <c r="A20">
        <v>3</v>
      </c>
      <c r="B20" t="s">
        <v>132</v>
      </c>
      <c r="C20">
        <v>87</v>
      </c>
      <c r="L20">
        <v>9</v>
      </c>
      <c r="M20" s="56">
        <v>0.10344827586206896</v>
      </c>
      <c r="N20">
        <v>0</v>
      </c>
      <c r="O20">
        <v>9</v>
      </c>
      <c r="P20">
        <v>37</v>
      </c>
      <c r="Q20">
        <v>7</v>
      </c>
      <c r="R20" s="56">
        <v>0.77777777777777779</v>
      </c>
      <c r="S20" s="76">
        <v>42306</v>
      </c>
      <c r="T20" s="72">
        <v>38</v>
      </c>
    </row>
    <row r="21" spans="1:20">
      <c r="A21">
        <v>3</v>
      </c>
      <c r="B21" t="s">
        <v>133</v>
      </c>
      <c r="C21">
        <v>105</v>
      </c>
      <c r="L21">
        <v>19</v>
      </c>
      <c r="M21" s="56">
        <v>0.18095238095238095</v>
      </c>
      <c r="N21">
        <v>1</v>
      </c>
      <c r="O21">
        <v>19</v>
      </c>
      <c r="P21">
        <v>45</v>
      </c>
      <c r="Q21">
        <v>15</v>
      </c>
      <c r="R21" s="56">
        <v>0.78947368421052633</v>
      </c>
      <c r="S21" s="76">
        <v>42306</v>
      </c>
      <c r="T21" s="72">
        <v>40</v>
      </c>
    </row>
    <row r="22" spans="1:20">
      <c r="A22">
        <v>3</v>
      </c>
      <c r="B22" t="s">
        <v>134</v>
      </c>
      <c r="C22">
        <v>95</v>
      </c>
      <c r="L22">
        <v>13</v>
      </c>
      <c r="M22" s="56">
        <v>0.1368421052631579</v>
      </c>
      <c r="N22">
        <v>2</v>
      </c>
      <c r="O22">
        <v>11</v>
      </c>
      <c r="P22">
        <v>26</v>
      </c>
      <c r="Q22">
        <v>10</v>
      </c>
      <c r="R22" s="56">
        <v>0.90909090909090906</v>
      </c>
      <c r="S22" s="76">
        <v>42306</v>
      </c>
      <c r="T22" s="72">
        <v>49</v>
      </c>
    </row>
    <row r="23" spans="1:20">
      <c r="A23">
        <v>3</v>
      </c>
      <c r="B23" t="s">
        <v>135</v>
      </c>
      <c r="C23">
        <v>96</v>
      </c>
      <c r="L23">
        <v>16</v>
      </c>
      <c r="M23" s="56">
        <v>0.16666666666666666</v>
      </c>
      <c r="N23">
        <v>0</v>
      </c>
      <c r="O23">
        <v>16</v>
      </c>
      <c r="P23">
        <v>36</v>
      </c>
      <c r="Q23">
        <v>12</v>
      </c>
      <c r="R23" s="56">
        <v>0.75</v>
      </c>
      <c r="S23" s="76">
        <v>42306</v>
      </c>
      <c r="T23" s="72">
        <v>49</v>
      </c>
    </row>
    <row r="24" spans="1:20">
      <c r="A24">
        <v>3</v>
      </c>
      <c r="B24" t="s">
        <v>136</v>
      </c>
      <c r="C24">
        <v>82</v>
      </c>
      <c r="L24">
        <v>12</v>
      </c>
      <c r="M24" s="56">
        <v>0.14634146341463414</v>
      </c>
      <c r="N24">
        <v>0</v>
      </c>
      <c r="O24">
        <v>12</v>
      </c>
      <c r="P24">
        <v>48</v>
      </c>
      <c r="Q24">
        <v>9</v>
      </c>
      <c r="R24" s="56">
        <v>0.75</v>
      </c>
      <c r="S24" s="76">
        <v>42306</v>
      </c>
      <c r="T24" s="72">
        <v>48</v>
      </c>
    </row>
    <row r="25" spans="1:20">
      <c r="A25">
        <v>3</v>
      </c>
      <c r="B25" t="s">
        <v>137</v>
      </c>
      <c r="C25">
        <v>87</v>
      </c>
      <c r="L25">
        <v>13</v>
      </c>
      <c r="M25" s="56">
        <v>0.14942528735632185</v>
      </c>
      <c r="N25">
        <v>0</v>
      </c>
      <c r="O25">
        <v>13</v>
      </c>
      <c r="P25">
        <v>57</v>
      </c>
      <c r="Q25">
        <v>11</v>
      </c>
      <c r="R25" s="56">
        <v>0.84615384615384615</v>
      </c>
      <c r="S25" s="76">
        <v>42306</v>
      </c>
      <c r="T25" s="72">
        <v>48</v>
      </c>
    </row>
    <row r="26" spans="1:20">
      <c r="A26">
        <v>3</v>
      </c>
      <c r="B26" t="s">
        <v>138</v>
      </c>
      <c r="C26">
        <v>90</v>
      </c>
      <c r="L26">
        <v>13</v>
      </c>
      <c r="M26" s="56">
        <v>0.14444444444444443</v>
      </c>
      <c r="N26">
        <v>0</v>
      </c>
      <c r="O26">
        <v>13</v>
      </c>
      <c r="P26">
        <v>46</v>
      </c>
      <c r="Q26">
        <v>12</v>
      </c>
      <c r="R26" s="56">
        <v>0.92307692307692313</v>
      </c>
      <c r="S26" s="76">
        <v>42306</v>
      </c>
      <c r="T26" s="72">
        <v>38</v>
      </c>
    </row>
    <row r="27" spans="1:20">
      <c r="A27">
        <v>3</v>
      </c>
      <c r="B27" t="s">
        <v>139</v>
      </c>
      <c r="C27">
        <v>89</v>
      </c>
      <c r="L27">
        <v>12</v>
      </c>
      <c r="M27" s="56">
        <v>0.1348314606741573</v>
      </c>
      <c r="N27">
        <v>2</v>
      </c>
      <c r="O27">
        <v>12</v>
      </c>
      <c r="P27">
        <v>30</v>
      </c>
      <c r="Q27">
        <v>9</v>
      </c>
      <c r="R27" s="56">
        <v>0.75</v>
      </c>
      <c r="S27" s="76">
        <v>42306</v>
      </c>
      <c r="T27" s="72">
        <v>38</v>
      </c>
    </row>
    <row r="28" spans="1:20">
      <c r="A28">
        <v>4</v>
      </c>
      <c r="B28" t="s">
        <v>140</v>
      </c>
      <c r="C28">
        <v>75</v>
      </c>
      <c r="L28">
        <v>16</v>
      </c>
      <c r="M28" s="56">
        <v>0.21333333333333335</v>
      </c>
      <c r="N28">
        <v>0</v>
      </c>
      <c r="O28">
        <v>16</v>
      </c>
      <c r="P28">
        <v>64</v>
      </c>
      <c r="Q28">
        <v>13</v>
      </c>
      <c r="R28" s="56">
        <v>0.8125</v>
      </c>
      <c r="S28" s="76">
        <v>42306</v>
      </c>
      <c r="T28" s="72">
        <v>38</v>
      </c>
    </row>
    <row r="29" spans="1:20">
      <c r="A29">
        <v>4</v>
      </c>
      <c r="B29" t="s">
        <v>141</v>
      </c>
      <c r="C29">
        <v>97</v>
      </c>
      <c r="L29">
        <v>22</v>
      </c>
      <c r="M29" s="56">
        <v>0.22680412371134021</v>
      </c>
      <c r="N29">
        <v>0</v>
      </c>
      <c r="O29">
        <v>22</v>
      </c>
      <c r="P29">
        <v>106</v>
      </c>
      <c r="Q29">
        <v>22</v>
      </c>
      <c r="R29" s="56">
        <v>1</v>
      </c>
      <c r="S29" s="76">
        <v>42306</v>
      </c>
      <c r="T29" s="72">
        <v>47</v>
      </c>
    </row>
    <row r="30" spans="1:20">
      <c r="A30">
        <v>4</v>
      </c>
      <c r="B30" t="s">
        <v>142</v>
      </c>
      <c r="C30">
        <v>94</v>
      </c>
      <c r="L30">
        <v>15</v>
      </c>
      <c r="M30" s="56">
        <v>0.15957446808510639</v>
      </c>
      <c r="N30">
        <v>2</v>
      </c>
      <c r="O30">
        <v>16</v>
      </c>
      <c r="P30">
        <v>33</v>
      </c>
      <c r="Q30">
        <v>10</v>
      </c>
      <c r="R30" s="56">
        <v>0.625</v>
      </c>
      <c r="S30" s="76">
        <v>42306</v>
      </c>
      <c r="T30" s="72">
        <v>45</v>
      </c>
    </row>
    <row r="31" spans="1:20">
      <c r="A31">
        <v>4</v>
      </c>
      <c r="B31" t="s">
        <v>143</v>
      </c>
      <c r="C31">
        <v>76</v>
      </c>
      <c r="L31">
        <v>7</v>
      </c>
      <c r="M31" s="56">
        <v>9.2105263157894732E-2</v>
      </c>
      <c r="N31">
        <v>1</v>
      </c>
      <c r="O31">
        <v>6</v>
      </c>
      <c r="P31">
        <v>23</v>
      </c>
      <c r="Q31">
        <v>6</v>
      </c>
      <c r="R31" s="56">
        <v>1</v>
      </c>
      <c r="S31" s="76">
        <v>42306</v>
      </c>
      <c r="T31" s="72">
        <v>40</v>
      </c>
    </row>
    <row r="32" spans="1:20">
      <c r="A32">
        <v>4</v>
      </c>
      <c r="B32" t="s">
        <v>144</v>
      </c>
      <c r="C32">
        <v>83</v>
      </c>
      <c r="L32">
        <v>16</v>
      </c>
      <c r="M32" s="56">
        <v>0.19277108433734941</v>
      </c>
      <c r="N32">
        <v>0</v>
      </c>
      <c r="O32">
        <v>16</v>
      </c>
      <c r="P32">
        <v>60</v>
      </c>
      <c r="Q32">
        <v>16</v>
      </c>
      <c r="R32" s="56">
        <v>1</v>
      </c>
      <c r="S32" s="76">
        <v>42306</v>
      </c>
      <c r="T32" s="72">
        <v>37</v>
      </c>
    </row>
    <row r="33" spans="1:20">
      <c r="A33">
        <v>4</v>
      </c>
      <c r="B33" t="s">
        <v>145</v>
      </c>
      <c r="C33">
        <v>100</v>
      </c>
      <c r="L33">
        <v>9</v>
      </c>
      <c r="M33" s="56">
        <v>0.09</v>
      </c>
      <c r="N33">
        <v>1</v>
      </c>
      <c r="O33">
        <v>9</v>
      </c>
      <c r="P33">
        <v>31</v>
      </c>
      <c r="Q33">
        <v>8</v>
      </c>
      <c r="R33" s="56">
        <v>0.88888888888888884</v>
      </c>
      <c r="S33" s="76">
        <v>42306</v>
      </c>
      <c r="T33" s="72">
        <v>52</v>
      </c>
    </row>
    <row r="34" spans="1:20">
      <c r="A34">
        <v>4</v>
      </c>
      <c r="B34" t="s">
        <v>146</v>
      </c>
      <c r="C34">
        <v>80</v>
      </c>
      <c r="L34">
        <v>11</v>
      </c>
      <c r="M34" s="56">
        <v>0.13750000000000001</v>
      </c>
      <c r="N34">
        <v>2</v>
      </c>
      <c r="O34">
        <v>10</v>
      </c>
      <c r="P34">
        <v>31</v>
      </c>
      <c r="Q34">
        <v>9</v>
      </c>
      <c r="R34" s="56">
        <v>0.9</v>
      </c>
      <c r="S34" s="76">
        <v>42306</v>
      </c>
      <c r="T34" s="72">
        <v>42</v>
      </c>
    </row>
    <row r="35" spans="1:20">
      <c r="A35">
        <v>4</v>
      </c>
      <c r="B35" t="s">
        <v>147</v>
      </c>
      <c r="C35">
        <v>81</v>
      </c>
      <c r="L35">
        <v>9</v>
      </c>
      <c r="M35" s="56">
        <v>0.1111111111111111</v>
      </c>
      <c r="N35">
        <v>0</v>
      </c>
      <c r="O35">
        <v>9</v>
      </c>
      <c r="P35">
        <v>25</v>
      </c>
      <c r="Q35">
        <v>9</v>
      </c>
      <c r="R35" s="56">
        <v>1</v>
      </c>
      <c r="S35" s="76">
        <v>42306</v>
      </c>
      <c r="T35" s="72">
        <v>48</v>
      </c>
    </row>
    <row r="36" spans="1:20">
      <c r="A36">
        <v>9</v>
      </c>
      <c r="B36" t="s">
        <v>148</v>
      </c>
      <c r="C36">
        <v>47</v>
      </c>
      <c r="L36">
        <v>11</v>
      </c>
      <c r="M36" s="56">
        <v>0.23404255319148937</v>
      </c>
      <c r="N36">
        <v>1</v>
      </c>
      <c r="O36">
        <v>11</v>
      </c>
      <c r="P36">
        <v>23</v>
      </c>
      <c r="Q36">
        <v>9</v>
      </c>
      <c r="R36" s="56">
        <v>0.81818181818181823</v>
      </c>
      <c r="S36" s="76">
        <v>42306</v>
      </c>
      <c r="T36" s="72">
        <v>19</v>
      </c>
    </row>
    <row r="40" spans="1:20" ht="6.75" customHeight="1"/>
    <row r="41" spans="1:20" ht="13.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/>
      <c r="N41" s="73"/>
      <c r="O41" s="73"/>
      <c r="P41" s="73"/>
      <c r="Q41" s="73"/>
      <c r="R41" s="74"/>
      <c r="S41" s="73"/>
      <c r="T41" s="75"/>
    </row>
    <row r="42" spans="1:20" ht="15.75">
      <c r="A42" s="155" t="s">
        <v>45</v>
      </c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N42" s="156"/>
      <c r="O42" s="156"/>
      <c r="P42" s="156"/>
      <c r="Q42" s="156"/>
    </row>
    <row r="44" spans="1:20">
      <c r="A44" s="76" t="s">
        <v>46</v>
      </c>
      <c r="B44" t="s">
        <v>47</v>
      </c>
      <c r="C44" t="s">
        <v>48</v>
      </c>
    </row>
    <row r="45" spans="1:20">
      <c r="A45" s="76">
        <v>41690</v>
      </c>
      <c r="B45">
        <v>26</v>
      </c>
      <c r="C45">
        <v>0</v>
      </c>
    </row>
    <row r="46" spans="1:20">
      <c r="A46" s="76">
        <v>41697</v>
      </c>
      <c r="B46">
        <v>48</v>
      </c>
      <c r="C46">
        <v>37</v>
      </c>
    </row>
    <row r="47" spans="1:20">
      <c r="A47" s="76">
        <v>41704</v>
      </c>
      <c r="B47">
        <v>70</v>
      </c>
      <c r="C47">
        <v>115</v>
      </c>
    </row>
    <row r="48" spans="1:20">
      <c r="A48" s="76">
        <v>41711</v>
      </c>
      <c r="B48">
        <v>92</v>
      </c>
      <c r="C48">
        <v>145</v>
      </c>
    </row>
    <row r="49" spans="1:3">
      <c r="A49" s="76">
        <v>41718</v>
      </c>
      <c r="B49">
        <v>114</v>
      </c>
      <c r="C49">
        <v>165</v>
      </c>
    </row>
    <row r="50" spans="1:3">
      <c r="A50" s="76">
        <v>41725</v>
      </c>
      <c r="B50">
        <v>136</v>
      </c>
      <c r="C50">
        <v>184</v>
      </c>
    </row>
    <row r="51" spans="1:3">
      <c r="A51" s="76">
        <v>41732</v>
      </c>
      <c r="B51">
        <v>158</v>
      </c>
      <c r="C51">
        <v>193</v>
      </c>
    </row>
    <row r="52" spans="1:3">
      <c r="A52" s="76">
        <v>41739</v>
      </c>
      <c r="B52">
        <v>180</v>
      </c>
      <c r="C52">
        <v>202</v>
      </c>
    </row>
    <row r="53" spans="1:3">
      <c r="A53" s="76">
        <v>41746</v>
      </c>
      <c r="B53">
        <v>202</v>
      </c>
      <c r="C53">
        <v>217</v>
      </c>
    </row>
    <row r="54" spans="1:3">
      <c r="A54" s="76">
        <v>41753</v>
      </c>
      <c r="B54">
        <v>224</v>
      </c>
      <c r="C54">
        <v>222</v>
      </c>
    </row>
    <row r="55" spans="1:3">
      <c r="A55" s="76">
        <v>41760</v>
      </c>
      <c r="B55">
        <v>246</v>
      </c>
      <c r="C55">
        <v>228</v>
      </c>
    </row>
    <row r="56" spans="1:3">
      <c r="A56" s="76">
        <v>41767</v>
      </c>
      <c r="B56">
        <v>268</v>
      </c>
      <c r="C56">
        <v>235</v>
      </c>
    </row>
    <row r="57" spans="1:3">
      <c r="A57" s="76">
        <v>41774</v>
      </c>
      <c r="B57">
        <v>290</v>
      </c>
      <c r="C57">
        <v>242</v>
      </c>
    </row>
    <row r="58" spans="1:3">
      <c r="A58" s="76">
        <v>41781</v>
      </c>
      <c r="B58">
        <v>312</v>
      </c>
      <c r="C58">
        <v>266</v>
      </c>
    </row>
    <row r="59" spans="1:3">
      <c r="A59" s="76">
        <v>41788</v>
      </c>
      <c r="B59">
        <v>334</v>
      </c>
      <c r="C59">
        <v>277</v>
      </c>
    </row>
    <row r="60" spans="1:3">
      <c r="A60" s="76">
        <v>41795</v>
      </c>
      <c r="B60">
        <v>356</v>
      </c>
      <c r="C60">
        <v>291</v>
      </c>
    </row>
    <row r="61" spans="1:3">
      <c r="A61" s="76">
        <v>41802</v>
      </c>
      <c r="B61">
        <v>378</v>
      </c>
      <c r="C61">
        <v>294</v>
      </c>
    </row>
    <row r="62" spans="1:3">
      <c r="A62" s="76">
        <v>41809</v>
      </c>
      <c r="B62">
        <v>400</v>
      </c>
      <c r="C62">
        <v>302</v>
      </c>
    </row>
    <row r="63" spans="1:3">
      <c r="A63" s="76"/>
    </row>
    <row r="64" spans="1:3">
      <c r="A64" s="76"/>
    </row>
    <row r="65" spans="1:1">
      <c r="A65" s="76"/>
    </row>
    <row r="66" spans="1:1">
      <c r="A66" s="76"/>
    </row>
    <row r="67" spans="1:1">
      <c r="A67" s="76"/>
    </row>
    <row r="68" spans="1:1">
      <c r="A68" s="76"/>
    </row>
    <row r="69" spans="1:1">
      <c r="A69" s="76"/>
    </row>
    <row r="70" spans="1:1">
      <c r="A70" s="76"/>
    </row>
    <row r="71" spans="1:1">
      <c r="A71" s="76"/>
    </row>
    <row r="72" spans="1:1">
      <c r="A72" s="76"/>
    </row>
    <row r="73" spans="1:1">
      <c r="A73" s="76"/>
    </row>
    <row r="74" spans="1:1">
      <c r="A74" s="76"/>
    </row>
    <row r="75" spans="1:1">
      <c r="A75" s="76"/>
    </row>
    <row r="76" spans="1:1">
      <c r="A76" s="76"/>
    </row>
    <row r="77" spans="1:1">
      <c r="A77" s="76"/>
    </row>
    <row r="78" spans="1:1">
      <c r="A78" s="76"/>
    </row>
    <row r="79" spans="1:1">
      <c r="A79" s="76"/>
    </row>
    <row r="80" spans="1:1">
      <c r="A80" s="76"/>
    </row>
    <row r="81" spans="1:1">
      <c r="A81" s="76"/>
    </row>
    <row r="82" spans="1:1">
      <c r="A82" s="76"/>
    </row>
    <row r="83" spans="1:1">
      <c r="A83" s="76"/>
    </row>
    <row r="84" spans="1:1">
      <c r="A84" s="76"/>
    </row>
    <row r="85" spans="1:1">
      <c r="A85" s="76"/>
    </row>
    <row r="86" spans="1:1">
      <c r="A86" s="76"/>
    </row>
    <row r="87" spans="1:1">
      <c r="A87" s="76"/>
    </row>
    <row r="88" spans="1:1">
      <c r="A88" s="76"/>
    </row>
    <row r="89" spans="1:1">
      <c r="A89" s="76"/>
    </row>
    <row r="90" spans="1:1">
      <c r="A90" s="76"/>
    </row>
    <row r="91" spans="1:1">
      <c r="A91" s="76"/>
    </row>
    <row r="92" spans="1:1">
      <c r="A92" s="76"/>
    </row>
    <row r="93" spans="1:1">
      <c r="A93" s="76"/>
    </row>
    <row r="94" spans="1:1">
      <c r="A94" s="76"/>
    </row>
    <row r="95" spans="1:1">
      <c r="A95" s="76"/>
    </row>
    <row r="96" spans="1:1">
      <c r="A96" s="76"/>
    </row>
    <row r="97" spans="1:20">
      <c r="A97" s="76"/>
    </row>
    <row r="98" spans="1:20">
      <c r="A98" s="76"/>
    </row>
    <row r="99" spans="1:20">
      <c r="A99" s="76"/>
    </row>
    <row r="100" spans="1:20">
      <c r="A100" s="76"/>
    </row>
    <row r="101" spans="1:20">
      <c r="A101" s="76"/>
    </row>
    <row r="102" spans="1:20">
      <c r="A102" t="s">
        <v>49</v>
      </c>
      <c r="B102" t="s">
        <v>50</v>
      </c>
      <c r="K102" s="56"/>
      <c r="M102"/>
      <c r="P102" s="56"/>
      <c r="R102" s="72"/>
      <c r="T102"/>
    </row>
    <row r="103" spans="1:20">
      <c r="A103" t="s">
        <v>105</v>
      </c>
      <c r="B103">
        <v>661</v>
      </c>
      <c r="K103" s="56"/>
      <c r="M103"/>
      <c r="P103" s="56"/>
      <c r="R103" s="72"/>
      <c r="T103"/>
    </row>
    <row r="104" spans="1:20">
      <c r="A104" t="s">
        <v>106</v>
      </c>
      <c r="B104">
        <v>235</v>
      </c>
      <c r="K104" s="56"/>
      <c r="M104"/>
      <c r="P104" s="56"/>
      <c r="R104" s="72"/>
      <c r="T104"/>
    </row>
    <row r="105" spans="1:20">
      <c r="A105" t="s">
        <v>107</v>
      </c>
      <c r="B105">
        <v>154</v>
      </c>
      <c r="K105" s="56"/>
      <c r="M105"/>
      <c r="P105" s="56"/>
      <c r="R105" s="72"/>
      <c r="T105"/>
    </row>
    <row r="106" spans="1:20">
      <c r="A106" t="s">
        <v>108</v>
      </c>
      <c r="B106">
        <v>99</v>
      </c>
      <c r="K106" s="56"/>
      <c r="M106"/>
      <c r="P106" s="56"/>
      <c r="R106" s="72"/>
      <c r="T106"/>
    </row>
    <row r="107" spans="1:20">
      <c r="A107" t="s">
        <v>109</v>
      </c>
      <c r="B107">
        <v>96</v>
      </c>
      <c r="K107" s="56"/>
      <c r="M107"/>
      <c r="P107" s="56"/>
      <c r="R107" s="72"/>
      <c r="T107"/>
    </row>
    <row r="108" spans="1:20">
      <c r="A108" t="s">
        <v>110</v>
      </c>
      <c r="B108">
        <v>35</v>
      </c>
      <c r="K108" s="56"/>
      <c r="M108"/>
      <c r="P108" s="56"/>
      <c r="R108" s="72"/>
      <c r="T108"/>
    </row>
    <row r="109" spans="1:20">
      <c r="A109" t="s">
        <v>111</v>
      </c>
      <c r="B109">
        <v>18</v>
      </c>
      <c r="K109" s="56"/>
      <c r="M109"/>
      <c r="P109" s="56"/>
      <c r="R109" s="72"/>
      <c r="T109"/>
    </row>
    <row r="110" spans="1:20">
      <c r="A110" t="s">
        <v>112</v>
      </c>
      <c r="B110">
        <v>16</v>
      </c>
      <c r="K110" s="56"/>
      <c r="M110"/>
      <c r="P110" s="56"/>
      <c r="R110" s="72"/>
      <c r="T110"/>
    </row>
    <row r="111" spans="1:20">
      <c r="A111" t="s">
        <v>113</v>
      </c>
      <c r="B111">
        <v>2</v>
      </c>
      <c r="K111" s="56"/>
      <c r="M111"/>
      <c r="P111" s="56"/>
      <c r="R111" s="72"/>
      <c r="T111"/>
    </row>
    <row r="112" spans="1:20">
      <c r="A112" t="s">
        <v>114</v>
      </c>
      <c r="B112">
        <v>1</v>
      </c>
      <c r="K112" s="56"/>
      <c r="M112"/>
      <c r="P112" s="56"/>
      <c r="R112" s="72"/>
      <c r="T112"/>
    </row>
    <row r="113" spans="1:2">
      <c r="A113" t="s">
        <v>115</v>
      </c>
      <c r="B113">
        <v>1</v>
      </c>
    </row>
    <row r="151" spans="1:11">
      <c r="A151" t="s">
        <v>73</v>
      </c>
      <c r="B151" t="s">
        <v>74</v>
      </c>
      <c r="C151" t="s">
        <v>75</v>
      </c>
      <c r="D151" t="s">
        <v>76</v>
      </c>
      <c r="E151" t="s">
        <v>77</v>
      </c>
      <c r="F151" t="s">
        <v>78</v>
      </c>
      <c r="G151" t="s">
        <v>79</v>
      </c>
      <c r="H151" t="s">
        <v>80</v>
      </c>
      <c r="I151" t="s">
        <v>81</v>
      </c>
      <c r="J151" t="s">
        <v>82</v>
      </c>
      <c r="K151" t="s">
        <v>83</v>
      </c>
    </row>
    <row r="152" spans="1:11">
      <c r="A152">
        <v>406</v>
      </c>
      <c r="B152">
        <v>387</v>
      </c>
      <c r="C152">
        <v>329</v>
      </c>
      <c r="D152">
        <v>1220</v>
      </c>
      <c r="E152">
        <v>1212</v>
      </c>
      <c r="F152">
        <v>837</v>
      </c>
      <c r="G152">
        <v>482</v>
      </c>
      <c r="H152">
        <v>906</v>
      </c>
      <c r="I152">
        <v>903</v>
      </c>
      <c r="J152">
        <v>963</v>
      </c>
      <c r="K152">
        <v>860</v>
      </c>
    </row>
    <row r="161" spans="1:3">
      <c r="A161" s="76" t="s">
        <v>46</v>
      </c>
      <c r="B161" t="s">
        <v>47</v>
      </c>
      <c r="C161" t="s">
        <v>99</v>
      </c>
    </row>
    <row r="162" spans="1:3">
      <c r="A162" s="76">
        <v>41732</v>
      </c>
      <c r="B162">
        <v>0</v>
      </c>
      <c r="C162">
        <v>0</v>
      </c>
    </row>
    <row r="163" spans="1:3">
      <c r="A163" s="76">
        <v>41739</v>
      </c>
      <c r="B163">
        <v>37</v>
      </c>
      <c r="C163">
        <v>32</v>
      </c>
    </row>
    <row r="164" spans="1:3">
      <c r="A164" s="76">
        <v>41746</v>
      </c>
      <c r="B164">
        <v>70</v>
      </c>
      <c r="C164">
        <v>110</v>
      </c>
    </row>
    <row r="165" spans="1:3">
      <c r="A165" s="76">
        <v>41753</v>
      </c>
      <c r="B165">
        <v>103</v>
      </c>
      <c r="C165">
        <v>159</v>
      </c>
    </row>
    <row r="166" spans="1:3">
      <c r="A166" s="76">
        <v>41760</v>
      </c>
      <c r="B166">
        <v>136</v>
      </c>
      <c r="C166">
        <v>191</v>
      </c>
    </row>
    <row r="167" spans="1:3">
      <c r="A167" s="76">
        <v>41767</v>
      </c>
      <c r="B167">
        <v>169</v>
      </c>
      <c r="C167">
        <v>201</v>
      </c>
    </row>
    <row r="168" spans="1:3">
      <c r="A168" s="76">
        <v>41774</v>
      </c>
      <c r="B168">
        <v>202</v>
      </c>
      <c r="C168">
        <v>214</v>
      </c>
    </row>
    <row r="169" spans="1:3">
      <c r="A169" s="76">
        <v>41781</v>
      </c>
      <c r="B169">
        <v>235</v>
      </c>
      <c r="C169">
        <v>227</v>
      </c>
    </row>
    <row r="170" spans="1:3">
      <c r="A170" s="76">
        <v>41788</v>
      </c>
      <c r="B170">
        <v>268</v>
      </c>
      <c r="C170">
        <v>237</v>
      </c>
    </row>
    <row r="171" spans="1:3">
      <c r="A171" s="76">
        <v>41795</v>
      </c>
      <c r="B171">
        <v>301</v>
      </c>
      <c r="C171">
        <v>255</v>
      </c>
    </row>
    <row r="172" spans="1:3">
      <c r="A172" s="76">
        <v>41802</v>
      </c>
      <c r="B172">
        <v>334</v>
      </c>
      <c r="C172">
        <v>272</v>
      </c>
    </row>
    <row r="173" spans="1:3">
      <c r="A173" s="76">
        <v>41809</v>
      </c>
      <c r="B173">
        <v>367</v>
      </c>
      <c r="C173">
        <v>281</v>
      </c>
    </row>
    <row r="174" spans="1:3">
      <c r="A174" s="76">
        <v>41816</v>
      </c>
      <c r="B174">
        <v>400</v>
      </c>
      <c r="C174">
        <v>292</v>
      </c>
    </row>
    <row r="175" spans="1:3">
      <c r="A175" s="76">
        <v>41823</v>
      </c>
      <c r="B175">
        <v>400</v>
      </c>
      <c r="C175">
        <v>296</v>
      </c>
    </row>
    <row r="176" spans="1:3">
      <c r="A176" s="76">
        <v>41830</v>
      </c>
      <c r="B176">
        <v>400</v>
      </c>
      <c r="C176">
        <v>306</v>
      </c>
    </row>
    <row r="177" spans="1:3">
      <c r="A177" s="76">
        <v>41834</v>
      </c>
      <c r="B177">
        <v>400</v>
      </c>
      <c r="C177">
        <v>309</v>
      </c>
    </row>
    <row r="178" spans="1:3">
      <c r="A178" s="76">
        <v>41837</v>
      </c>
      <c r="B178">
        <v>400</v>
      </c>
      <c r="C178">
        <v>311</v>
      </c>
    </row>
    <row r="179" spans="1:3">
      <c r="A179" s="76">
        <v>41841</v>
      </c>
      <c r="B179">
        <v>400</v>
      </c>
      <c r="C179">
        <v>311</v>
      </c>
    </row>
    <row r="180" spans="1:3">
      <c r="A180" s="76">
        <v>41844</v>
      </c>
      <c r="B180">
        <v>400</v>
      </c>
      <c r="C180">
        <v>311</v>
      </c>
    </row>
    <row r="181" spans="1:3">
      <c r="A181" s="76">
        <v>41848</v>
      </c>
      <c r="B181">
        <v>400</v>
      </c>
      <c r="C181">
        <v>312</v>
      </c>
    </row>
    <row r="182" spans="1:3">
      <c r="A182" s="76">
        <v>41851</v>
      </c>
      <c r="B182">
        <v>400</v>
      </c>
      <c r="C182">
        <v>312</v>
      </c>
    </row>
    <row r="183" spans="1:3">
      <c r="A183" s="76">
        <v>41858</v>
      </c>
      <c r="B183">
        <v>400</v>
      </c>
      <c r="C183">
        <v>312</v>
      </c>
    </row>
    <row r="184" spans="1:3">
      <c r="A184" s="76">
        <v>41886</v>
      </c>
      <c r="B184">
        <v>400</v>
      </c>
      <c r="C184">
        <v>315</v>
      </c>
    </row>
    <row r="185" spans="1:3">
      <c r="A185" s="76">
        <v>41893</v>
      </c>
      <c r="B185">
        <v>400</v>
      </c>
      <c r="C185">
        <v>320</v>
      </c>
    </row>
    <row r="186" spans="1:3">
      <c r="A186" s="76">
        <v>41900</v>
      </c>
      <c r="B186">
        <v>400</v>
      </c>
      <c r="C186">
        <v>322</v>
      </c>
    </row>
    <row r="187" spans="1:3">
      <c r="A187" s="76">
        <v>41907</v>
      </c>
      <c r="B187">
        <v>400</v>
      </c>
      <c r="C187">
        <v>327</v>
      </c>
    </row>
    <row r="188" spans="1:3">
      <c r="A188" s="76">
        <v>41914</v>
      </c>
      <c r="B188">
        <v>400</v>
      </c>
      <c r="C188">
        <v>327</v>
      </c>
    </row>
    <row r="189" spans="1:3">
      <c r="A189" s="76">
        <v>41921</v>
      </c>
      <c r="B189">
        <v>400</v>
      </c>
      <c r="C189">
        <v>328</v>
      </c>
    </row>
    <row r="190" spans="1:3">
      <c r="A190" s="76">
        <v>41928</v>
      </c>
      <c r="B190">
        <v>400</v>
      </c>
      <c r="C190">
        <v>334</v>
      </c>
    </row>
    <row r="191" spans="1:3">
      <c r="A191" s="76">
        <v>41935</v>
      </c>
      <c r="B191">
        <v>400</v>
      </c>
      <c r="C191">
        <v>348</v>
      </c>
    </row>
    <row r="192" spans="1:3">
      <c r="A192" s="76">
        <v>41942</v>
      </c>
      <c r="B192">
        <v>400</v>
      </c>
      <c r="C192">
        <v>352</v>
      </c>
    </row>
    <row r="193" spans="1:3">
      <c r="A193" s="76">
        <v>41949</v>
      </c>
      <c r="B193">
        <v>400</v>
      </c>
      <c r="C193">
        <v>358</v>
      </c>
    </row>
    <row r="194" spans="1:3">
      <c r="A194" s="76">
        <v>41956</v>
      </c>
      <c r="B194">
        <v>400</v>
      </c>
      <c r="C194">
        <v>363</v>
      </c>
    </row>
    <row r="195" spans="1:3">
      <c r="A195" s="76">
        <v>41963</v>
      </c>
      <c r="B195">
        <v>400</v>
      </c>
      <c r="C195">
        <v>375</v>
      </c>
    </row>
    <row r="196" spans="1:3">
      <c r="A196" s="76">
        <v>41970</v>
      </c>
      <c r="B196">
        <v>400</v>
      </c>
      <c r="C196">
        <v>382</v>
      </c>
    </row>
    <row r="197" spans="1:3">
      <c r="A197" s="76"/>
    </row>
    <row r="198" spans="1:3">
      <c r="A198" s="76"/>
    </row>
    <row r="199" spans="1:3">
      <c r="A199" s="76"/>
    </row>
    <row r="200" spans="1:3">
      <c r="A200" s="76"/>
    </row>
    <row r="201" spans="1:3">
      <c r="A201" s="76"/>
    </row>
    <row r="202" spans="1:3">
      <c r="A202" s="76"/>
    </row>
    <row r="203" spans="1:3">
      <c r="A203" s="76"/>
    </row>
    <row r="204" spans="1:3">
      <c r="A204" s="76"/>
    </row>
    <row r="205" spans="1:3">
      <c r="A205" s="76"/>
    </row>
    <row r="206" spans="1:3">
      <c r="A206" s="76"/>
    </row>
    <row r="207" spans="1:3">
      <c r="A207" s="76"/>
    </row>
    <row r="208" spans="1:3">
      <c r="A208" s="76"/>
    </row>
    <row r="209" spans="1:1">
      <c r="A209" s="76"/>
    </row>
    <row r="210" spans="1:1">
      <c r="A210" s="76"/>
    </row>
    <row r="211" spans="1:1">
      <c r="A211" s="76"/>
    </row>
    <row r="212" spans="1:1">
      <c r="A212" s="76"/>
    </row>
    <row r="213" spans="1:1">
      <c r="A213" s="76"/>
    </row>
    <row r="214" spans="1:1">
      <c r="A214" s="76"/>
    </row>
    <row r="215" spans="1:1">
      <c r="A215" s="76"/>
    </row>
    <row r="216" spans="1:1">
      <c r="A216" s="76"/>
    </row>
    <row r="217" spans="1:1">
      <c r="A217" s="76"/>
    </row>
    <row r="218" spans="1:1">
      <c r="A218" s="76"/>
    </row>
    <row r="219" spans="1:1">
      <c r="A219" s="76"/>
    </row>
    <row r="220" spans="1:1">
      <c r="A220" s="76"/>
    </row>
    <row r="221" spans="1:1">
      <c r="A221" s="76"/>
    </row>
    <row r="222" spans="1:1">
      <c r="A222" s="76"/>
    </row>
    <row r="223" spans="1:1">
      <c r="A223" s="76"/>
    </row>
    <row r="224" spans="1:1">
      <c r="A224" s="76"/>
    </row>
    <row r="225" spans="1:3">
      <c r="A225" s="76"/>
    </row>
    <row r="226" spans="1:3">
      <c r="A226" s="76"/>
    </row>
    <row r="227" spans="1:3">
      <c r="A227" s="76" t="s">
        <v>46</v>
      </c>
      <c r="B227" t="s">
        <v>47</v>
      </c>
      <c r="C227" t="s">
        <v>100</v>
      </c>
    </row>
    <row r="228" spans="1:3">
      <c r="A228" s="76">
        <v>41739</v>
      </c>
      <c r="B228">
        <v>0</v>
      </c>
      <c r="C228">
        <v>24</v>
      </c>
    </row>
    <row r="229" spans="1:3">
      <c r="A229" s="76">
        <v>41746</v>
      </c>
      <c r="B229">
        <v>13.8</v>
      </c>
      <c r="C229">
        <v>45</v>
      </c>
    </row>
    <row r="230" spans="1:3">
      <c r="A230" s="76">
        <v>41753</v>
      </c>
      <c r="B230">
        <v>27.6</v>
      </c>
      <c r="C230">
        <v>67</v>
      </c>
    </row>
    <row r="231" spans="1:3">
      <c r="A231" s="76">
        <v>41760</v>
      </c>
      <c r="B231">
        <v>41.4</v>
      </c>
      <c r="C231">
        <v>90</v>
      </c>
    </row>
    <row r="232" spans="1:3">
      <c r="A232" s="76">
        <v>41767</v>
      </c>
      <c r="B232">
        <v>55.2</v>
      </c>
      <c r="C232">
        <v>105</v>
      </c>
    </row>
    <row r="233" spans="1:3">
      <c r="A233" s="76">
        <v>41774</v>
      </c>
      <c r="B233">
        <v>69</v>
      </c>
      <c r="C233">
        <v>127</v>
      </c>
    </row>
    <row r="234" spans="1:3">
      <c r="A234" s="76">
        <v>41781</v>
      </c>
      <c r="B234">
        <v>82.8</v>
      </c>
      <c r="C234">
        <v>147</v>
      </c>
    </row>
    <row r="235" spans="1:3">
      <c r="A235" s="76">
        <v>41788</v>
      </c>
      <c r="B235">
        <v>96.6</v>
      </c>
      <c r="C235">
        <v>160</v>
      </c>
    </row>
    <row r="236" spans="1:3">
      <c r="A236" s="76">
        <v>41795</v>
      </c>
      <c r="B236">
        <v>110.4</v>
      </c>
      <c r="C236">
        <v>179</v>
      </c>
    </row>
    <row r="237" spans="1:3">
      <c r="A237" s="76">
        <v>41802</v>
      </c>
      <c r="B237">
        <v>124.2</v>
      </c>
      <c r="C237">
        <v>191</v>
      </c>
    </row>
    <row r="238" spans="1:3">
      <c r="A238" s="76">
        <v>41809</v>
      </c>
      <c r="B238">
        <v>138</v>
      </c>
      <c r="C238">
        <v>201</v>
      </c>
    </row>
    <row r="239" spans="1:3">
      <c r="A239" s="76">
        <v>41816</v>
      </c>
      <c r="B239">
        <v>151.80000000000001</v>
      </c>
      <c r="C239">
        <v>215</v>
      </c>
    </row>
    <row r="240" spans="1:3">
      <c r="A240" s="76">
        <v>41823</v>
      </c>
      <c r="B240">
        <v>165.6</v>
      </c>
      <c r="C240">
        <v>226</v>
      </c>
    </row>
    <row r="241" spans="1:3">
      <c r="A241" s="76">
        <v>41830</v>
      </c>
      <c r="B241">
        <v>179.4</v>
      </c>
      <c r="C241">
        <v>233</v>
      </c>
    </row>
    <row r="242" spans="1:3">
      <c r="A242" s="76">
        <v>41837</v>
      </c>
      <c r="B242">
        <v>193.2</v>
      </c>
      <c r="C242">
        <v>238</v>
      </c>
    </row>
    <row r="243" spans="1:3">
      <c r="A243" s="76">
        <v>41844</v>
      </c>
      <c r="B243">
        <v>207</v>
      </c>
      <c r="C243">
        <v>241</v>
      </c>
    </row>
    <row r="244" spans="1:3">
      <c r="A244" s="76">
        <v>41851</v>
      </c>
      <c r="B244">
        <v>220.8</v>
      </c>
      <c r="C244">
        <v>244</v>
      </c>
    </row>
    <row r="245" spans="1:3">
      <c r="A245" s="76">
        <v>41858</v>
      </c>
      <c r="B245">
        <v>234.6</v>
      </c>
      <c r="C245">
        <v>245</v>
      </c>
    </row>
    <row r="246" spans="1:3">
      <c r="A246" s="76">
        <v>41865</v>
      </c>
      <c r="B246">
        <v>248.4</v>
      </c>
      <c r="C246">
        <v>245</v>
      </c>
    </row>
    <row r="247" spans="1:3">
      <c r="A247" s="76">
        <v>41872</v>
      </c>
      <c r="B247">
        <v>262.2</v>
      </c>
      <c r="C247">
        <v>249</v>
      </c>
    </row>
    <row r="248" spans="1:3">
      <c r="A248" s="76">
        <v>41879</v>
      </c>
      <c r="B248">
        <v>276</v>
      </c>
      <c r="C248">
        <v>250</v>
      </c>
    </row>
    <row r="249" spans="1:3">
      <c r="A249" s="76">
        <v>41886</v>
      </c>
      <c r="B249">
        <v>289.8</v>
      </c>
      <c r="C249">
        <v>254</v>
      </c>
    </row>
    <row r="250" spans="1:3">
      <c r="A250" s="76">
        <v>41893</v>
      </c>
      <c r="B250">
        <v>303.60000000000002</v>
      </c>
      <c r="C250">
        <v>258</v>
      </c>
    </row>
    <row r="251" spans="1:3">
      <c r="A251" s="76">
        <v>41900</v>
      </c>
      <c r="B251">
        <v>317.39999999999998</v>
      </c>
      <c r="C251">
        <v>260</v>
      </c>
    </row>
    <row r="252" spans="1:3">
      <c r="A252" s="76">
        <v>41907</v>
      </c>
      <c r="B252">
        <v>331.2</v>
      </c>
      <c r="C252">
        <v>263</v>
      </c>
    </row>
    <row r="253" spans="1:3">
      <c r="A253" s="76">
        <v>41914</v>
      </c>
      <c r="B253">
        <v>345</v>
      </c>
      <c r="C253">
        <v>265</v>
      </c>
    </row>
    <row r="254" spans="1:3">
      <c r="A254" s="76">
        <v>41921</v>
      </c>
      <c r="B254">
        <v>358.8</v>
      </c>
      <c r="C254">
        <v>268</v>
      </c>
    </row>
    <row r="255" spans="1:3">
      <c r="A255" s="76">
        <v>41928</v>
      </c>
      <c r="B255">
        <v>372.6</v>
      </c>
      <c r="C255">
        <v>275</v>
      </c>
    </row>
    <row r="256" spans="1:3">
      <c r="A256" s="76">
        <v>41935</v>
      </c>
      <c r="B256">
        <v>386.4</v>
      </c>
      <c r="C256">
        <v>284</v>
      </c>
    </row>
    <row r="257" spans="1:3">
      <c r="A257" s="76">
        <v>41942</v>
      </c>
      <c r="B257">
        <v>400</v>
      </c>
      <c r="C257">
        <v>289</v>
      </c>
    </row>
    <row r="258" spans="1:3">
      <c r="A258" s="76">
        <v>41949</v>
      </c>
      <c r="B258">
        <v>400</v>
      </c>
      <c r="C258">
        <v>297</v>
      </c>
    </row>
    <row r="259" spans="1:3">
      <c r="A259" s="76">
        <v>41956</v>
      </c>
      <c r="B259">
        <v>400</v>
      </c>
      <c r="C259">
        <v>304</v>
      </c>
    </row>
    <row r="260" spans="1:3">
      <c r="A260" s="76">
        <v>41963</v>
      </c>
      <c r="B260">
        <v>400</v>
      </c>
      <c r="C260">
        <v>311</v>
      </c>
    </row>
    <row r="261" spans="1:3">
      <c r="A261" s="76">
        <v>41970</v>
      </c>
      <c r="B261">
        <v>400</v>
      </c>
      <c r="C261">
        <v>314</v>
      </c>
    </row>
    <row r="262" spans="1:3">
      <c r="A262" s="76">
        <v>41977</v>
      </c>
      <c r="B262">
        <v>400</v>
      </c>
      <c r="C262">
        <v>319</v>
      </c>
    </row>
    <row r="263" spans="1:3">
      <c r="A263" s="76">
        <v>41984</v>
      </c>
      <c r="B263">
        <v>400</v>
      </c>
      <c r="C263">
        <v>323</v>
      </c>
    </row>
    <row r="264" spans="1:3">
      <c r="A264" s="76">
        <v>41991</v>
      </c>
      <c r="B264">
        <v>400</v>
      </c>
      <c r="C264">
        <v>325</v>
      </c>
    </row>
    <row r="265" spans="1:3">
      <c r="A265" s="76">
        <v>41998</v>
      </c>
      <c r="B265">
        <v>400</v>
      </c>
      <c r="C265">
        <v>326</v>
      </c>
    </row>
    <row r="266" spans="1:3">
      <c r="A266" s="76"/>
    </row>
    <row r="267" spans="1:3">
      <c r="A267" s="76"/>
    </row>
    <row r="268" spans="1:3">
      <c r="A268" s="76"/>
    </row>
    <row r="269" spans="1:3">
      <c r="A269" s="76"/>
    </row>
    <row r="270" spans="1:3">
      <c r="A270" s="76"/>
    </row>
    <row r="271" spans="1:3">
      <c r="A271" s="76"/>
    </row>
    <row r="272" spans="1:3">
      <c r="A272" s="76"/>
    </row>
    <row r="273" spans="1:1">
      <c r="A273" s="76"/>
    </row>
    <row r="274" spans="1:1">
      <c r="A274" s="76"/>
    </row>
    <row r="275" spans="1:1">
      <c r="A275" s="76"/>
    </row>
    <row r="276" spans="1:1">
      <c r="A276" s="76"/>
    </row>
    <row r="277" spans="1:1">
      <c r="A277" s="76"/>
    </row>
    <row r="278" spans="1:1">
      <c r="A278" s="76"/>
    </row>
    <row r="279" spans="1:1">
      <c r="A279" s="76"/>
    </row>
    <row r="280" spans="1:1">
      <c r="A280" s="76"/>
    </row>
    <row r="281" spans="1:1">
      <c r="A281" s="76"/>
    </row>
    <row r="282" spans="1:1">
      <c r="A282" s="76"/>
    </row>
    <row r="283" spans="1:1">
      <c r="A283" s="76"/>
    </row>
    <row r="284" spans="1:1">
      <c r="A284" s="76"/>
    </row>
    <row r="285" spans="1:1">
      <c r="A285" s="76"/>
    </row>
    <row r="286" spans="1:1">
      <c r="A286" s="76"/>
    </row>
    <row r="287" spans="1:1">
      <c r="A287" s="76"/>
    </row>
    <row r="288" spans="1:1">
      <c r="A288" s="76"/>
    </row>
    <row r="289" spans="1:3">
      <c r="A289" s="76" t="s">
        <v>46</v>
      </c>
      <c r="B289" t="s">
        <v>47</v>
      </c>
      <c r="C289" t="s">
        <v>101</v>
      </c>
    </row>
    <row r="290" spans="1:3">
      <c r="A290" s="76">
        <v>41739</v>
      </c>
      <c r="B290">
        <v>0</v>
      </c>
      <c r="C290">
        <v>30</v>
      </c>
    </row>
    <row r="291" spans="1:3">
      <c r="A291" s="76">
        <v>41746</v>
      </c>
      <c r="B291">
        <v>33</v>
      </c>
      <c r="C291">
        <v>67</v>
      </c>
    </row>
    <row r="292" spans="1:3">
      <c r="A292" s="76">
        <v>41753</v>
      </c>
      <c r="B292">
        <v>66</v>
      </c>
      <c r="C292">
        <v>106</v>
      </c>
    </row>
    <row r="293" spans="1:3">
      <c r="A293" s="76">
        <v>41760</v>
      </c>
      <c r="B293">
        <v>99</v>
      </c>
      <c r="C293">
        <v>153</v>
      </c>
    </row>
    <row r="294" spans="1:3">
      <c r="A294" s="76">
        <v>41767</v>
      </c>
      <c r="B294">
        <v>132</v>
      </c>
      <c r="C294">
        <v>199</v>
      </c>
    </row>
    <row r="295" spans="1:3">
      <c r="A295" s="76">
        <v>41774</v>
      </c>
      <c r="B295">
        <v>165</v>
      </c>
      <c r="C295">
        <v>267</v>
      </c>
    </row>
    <row r="296" spans="1:3">
      <c r="A296" s="76">
        <v>41781</v>
      </c>
      <c r="B296">
        <v>198</v>
      </c>
      <c r="C296">
        <v>326</v>
      </c>
    </row>
    <row r="297" spans="1:3">
      <c r="A297" s="76">
        <v>41788</v>
      </c>
      <c r="B297">
        <v>231</v>
      </c>
      <c r="C297">
        <v>375</v>
      </c>
    </row>
    <row r="298" spans="1:3">
      <c r="A298" s="76">
        <v>41795</v>
      </c>
      <c r="B298">
        <v>264</v>
      </c>
      <c r="C298">
        <v>437</v>
      </c>
    </row>
    <row r="299" spans="1:3">
      <c r="A299" s="76">
        <v>41802</v>
      </c>
      <c r="B299">
        <v>297</v>
      </c>
      <c r="C299">
        <v>477</v>
      </c>
    </row>
    <row r="300" spans="1:3">
      <c r="A300" s="76">
        <v>41809</v>
      </c>
      <c r="B300">
        <v>330</v>
      </c>
      <c r="C300">
        <v>516</v>
      </c>
    </row>
    <row r="301" spans="1:3">
      <c r="A301" s="76">
        <v>41816</v>
      </c>
      <c r="B301">
        <v>363</v>
      </c>
      <c r="C301">
        <v>564</v>
      </c>
    </row>
    <row r="302" spans="1:3">
      <c r="A302" s="76">
        <v>41823</v>
      </c>
      <c r="B302">
        <v>396</v>
      </c>
      <c r="C302">
        <v>602</v>
      </c>
    </row>
    <row r="303" spans="1:3">
      <c r="A303" s="76">
        <v>41830</v>
      </c>
      <c r="B303">
        <v>429</v>
      </c>
      <c r="C303">
        <v>636</v>
      </c>
    </row>
    <row r="304" spans="1:3">
      <c r="A304" s="76">
        <v>41837</v>
      </c>
      <c r="B304">
        <v>462</v>
      </c>
      <c r="C304">
        <v>649</v>
      </c>
    </row>
    <row r="305" spans="1:3">
      <c r="A305" s="76">
        <v>41844</v>
      </c>
      <c r="B305">
        <v>495</v>
      </c>
      <c r="C305">
        <v>661</v>
      </c>
    </row>
    <row r="306" spans="1:3">
      <c r="A306" s="76">
        <v>41851</v>
      </c>
      <c r="B306">
        <v>528</v>
      </c>
      <c r="C306">
        <v>677</v>
      </c>
    </row>
    <row r="307" spans="1:3">
      <c r="A307" s="76">
        <v>41858</v>
      </c>
      <c r="B307">
        <v>561</v>
      </c>
      <c r="C307">
        <v>681</v>
      </c>
    </row>
    <row r="308" spans="1:3">
      <c r="A308" s="76">
        <v>41865</v>
      </c>
      <c r="B308">
        <v>594</v>
      </c>
      <c r="C308">
        <v>684</v>
      </c>
    </row>
    <row r="309" spans="1:3">
      <c r="A309" s="76">
        <v>41872</v>
      </c>
      <c r="B309">
        <v>627</v>
      </c>
      <c r="C309">
        <v>694</v>
      </c>
    </row>
    <row r="310" spans="1:3">
      <c r="A310" s="76">
        <v>41879</v>
      </c>
      <c r="B310">
        <v>660</v>
      </c>
      <c r="C310">
        <v>702</v>
      </c>
    </row>
    <row r="311" spans="1:3">
      <c r="A311" s="76">
        <v>41886</v>
      </c>
      <c r="B311">
        <v>693</v>
      </c>
      <c r="C311">
        <v>716</v>
      </c>
    </row>
    <row r="312" spans="1:3">
      <c r="A312" s="76">
        <v>41893</v>
      </c>
      <c r="B312">
        <v>726</v>
      </c>
      <c r="C312">
        <v>742</v>
      </c>
    </row>
    <row r="313" spans="1:3">
      <c r="A313" s="76">
        <v>41900</v>
      </c>
      <c r="B313">
        <v>759</v>
      </c>
      <c r="C313">
        <v>762</v>
      </c>
    </row>
    <row r="314" spans="1:3">
      <c r="A314" s="76">
        <v>41907</v>
      </c>
      <c r="B314">
        <v>792</v>
      </c>
      <c r="C314">
        <v>805</v>
      </c>
    </row>
    <row r="315" spans="1:3">
      <c r="A315" s="76">
        <v>41914</v>
      </c>
      <c r="B315">
        <v>825</v>
      </c>
      <c r="C315">
        <v>844</v>
      </c>
    </row>
    <row r="316" spans="1:3">
      <c r="A316" s="76">
        <v>41921</v>
      </c>
      <c r="B316">
        <v>858</v>
      </c>
      <c r="C316">
        <v>870</v>
      </c>
    </row>
    <row r="317" spans="1:3">
      <c r="A317" s="76">
        <v>41928</v>
      </c>
      <c r="B317">
        <v>891</v>
      </c>
      <c r="C317">
        <v>895</v>
      </c>
    </row>
    <row r="318" spans="1:3">
      <c r="A318" s="76">
        <v>41935</v>
      </c>
      <c r="B318">
        <v>924</v>
      </c>
      <c r="C318">
        <v>923</v>
      </c>
    </row>
    <row r="319" spans="1:3">
      <c r="A319" s="76">
        <v>41942</v>
      </c>
      <c r="B319">
        <v>957</v>
      </c>
      <c r="C319">
        <v>941</v>
      </c>
    </row>
    <row r="320" spans="1:3">
      <c r="A320" s="76">
        <v>41949</v>
      </c>
      <c r="B320">
        <v>990</v>
      </c>
      <c r="C320">
        <v>959</v>
      </c>
    </row>
    <row r="321" spans="1:3">
      <c r="A321" s="76">
        <v>41956</v>
      </c>
      <c r="B321">
        <v>1023</v>
      </c>
      <c r="C321">
        <v>986</v>
      </c>
    </row>
    <row r="322" spans="1:3">
      <c r="A322" s="76">
        <v>41963</v>
      </c>
      <c r="B322">
        <v>1056</v>
      </c>
      <c r="C322">
        <v>1030</v>
      </c>
    </row>
    <row r="323" spans="1:3">
      <c r="A323" s="76">
        <v>41970</v>
      </c>
      <c r="B323">
        <v>1089</v>
      </c>
      <c r="C323">
        <v>1072</v>
      </c>
    </row>
    <row r="324" spans="1:3">
      <c r="A324" s="76">
        <v>41977</v>
      </c>
      <c r="B324">
        <v>1122</v>
      </c>
      <c r="C324">
        <v>1116</v>
      </c>
    </row>
    <row r="325" spans="1:3">
      <c r="A325" s="76">
        <v>41984</v>
      </c>
      <c r="B325">
        <v>1155</v>
      </c>
      <c r="C325">
        <v>1146</v>
      </c>
    </row>
    <row r="326" spans="1:3">
      <c r="A326" s="76">
        <v>41991</v>
      </c>
      <c r="B326">
        <v>1188</v>
      </c>
      <c r="C326">
        <v>1171</v>
      </c>
    </row>
    <row r="327" spans="1:3">
      <c r="A327" s="76">
        <v>41998</v>
      </c>
      <c r="B327">
        <v>1200</v>
      </c>
      <c r="C327">
        <v>1177</v>
      </c>
    </row>
    <row r="328" spans="1:3">
      <c r="A328" s="76"/>
    </row>
    <row r="329" spans="1:3">
      <c r="A329" s="76"/>
    </row>
    <row r="330" spans="1:3">
      <c r="A330" s="76"/>
    </row>
    <row r="331" spans="1:3">
      <c r="A331" s="76"/>
    </row>
    <row r="332" spans="1:3">
      <c r="A332" s="76"/>
    </row>
    <row r="333" spans="1:3">
      <c r="A333" s="76"/>
    </row>
    <row r="334" spans="1:3">
      <c r="A334" s="76"/>
    </row>
    <row r="335" spans="1:3">
      <c r="A335" s="76"/>
    </row>
    <row r="336" spans="1:3">
      <c r="A336" s="76"/>
    </row>
    <row r="337" spans="1:1">
      <c r="A337" s="76"/>
    </row>
    <row r="338" spans="1:1">
      <c r="A338" s="76"/>
    </row>
    <row r="339" spans="1:1">
      <c r="A339" s="76"/>
    </row>
    <row r="340" spans="1:1">
      <c r="A340" s="76"/>
    </row>
    <row r="341" spans="1:1">
      <c r="A341" s="76"/>
    </row>
    <row r="342" spans="1:1">
      <c r="A342" s="76"/>
    </row>
    <row r="343" spans="1:1">
      <c r="A343" s="76"/>
    </row>
    <row r="344" spans="1:1">
      <c r="A344" s="76"/>
    </row>
    <row r="345" spans="1:1">
      <c r="A345" s="76"/>
    </row>
    <row r="346" spans="1:1">
      <c r="A346" s="76"/>
    </row>
    <row r="347" spans="1:1">
      <c r="A347" s="76"/>
    </row>
    <row r="348" spans="1:1">
      <c r="A348" s="76"/>
    </row>
    <row r="349" spans="1:1">
      <c r="A349" s="76"/>
    </row>
    <row r="350" spans="1:1">
      <c r="A350" s="76"/>
    </row>
    <row r="399" spans="1:1">
      <c r="A399" t="s">
        <v>152</v>
      </c>
    </row>
    <row r="400" spans="1:1">
      <c r="A400">
        <v>1205</v>
      </c>
    </row>
  </sheetData>
  <mergeCells count="3">
    <mergeCell ref="A1:L1"/>
    <mergeCell ref="A42:L42"/>
    <mergeCell ref="N42:Q42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Accueil</vt:lpstr>
      <vt:lpstr>Etat d'avancement</vt:lpstr>
      <vt:lpstr>Bilan objectifs</vt:lpstr>
      <vt:lpstr>Données</vt:lpstr>
      <vt:lpstr>Accueil!Zone_d_impression</vt:lpstr>
      <vt:lpstr>'Bilan objectifs'!Zone_d_impression</vt:lpstr>
      <vt:lpstr>'Etat d''avancement'!Zone_d_impression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BARBEAU</dc:creator>
  <cp:lastModifiedBy>GECEM</cp:lastModifiedBy>
  <cp:lastPrinted>2014-03-05T09:46:08Z</cp:lastPrinted>
  <dcterms:created xsi:type="dcterms:W3CDTF">2013-11-07T11:09:55Z</dcterms:created>
  <dcterms:modified xsi:type="dcterms:W3CDTF">2015-10-29T22:00:24Z</dcterms:modified>
</cp:coreProperties>
</file>