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jones2\Documents\GitHub\STM32F103C8T6-breakout-board\Supporting-documentation\"/>
    </mc:Choice>
  </mc:AlternateContent>
  <xr:revisionPtr revIDLastSave="0" documentId="8_{EEC420EA-6531-4A4B-9DDF-BD4ED9A0DE30}" xr6:coauthVersionLast="46" xr6:coauthVersionMax="46" xr10:uidLastSave="{00000000-0000-0000-0000-000000000000}"/>
  <bookViews>
    <workbookView xWindow="-120" yWindow="-120" windowWidth="29040" windowHeight="15840" activeTab="4"/>
  </bookViews>
  <sheets>
    <sheet name="Configurations" sheetId="1" r:id="rId1"/>
    <sheet name="Minimum" sheetId="2" r:id="rId2"/>
    <sheet name="Standard_no_HSE" sheetId="3" r:id="rId3"/>
    <sheet name="Standard_with_HSE" sheetId="4" r:id="rId4"/>
    <sheet name="Full" sheetId="5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F13" i="5"/>
  <c r="E13" i="5"/>
  <c r="D13" i="5"/>
  <c r="C13" i="5"/>
  <c r="B13" i="5"/>
  <c r="G11" i="5"/>
  <c r="G14" i="5" s="1"/>
  <c r="F11" i="5"/>
  <c r="F14" i="5" s="1"/>
  <c r="G10" i="5"/>
  <c r="F10" i="5"/>
  <c r="E10" i="5"/>
  <c r="E11" i="5" s="1"/>
  <c r="E14" i="5" s="1"/>
  <c r="D10" i="5"/>
  <c r="D11" i="5" s="1"/>
  <c r="D14" i="5" s="1"/>
  <c r="C10" i="5"/>
  <c r="C11" i="5" s="1"/>
  <c r="C14" i="5" s="1"/>
  <c r="B10" i="5"/>
  <c r="B11" i="5" s="1"/>
  <c r="B14" i="5" s="1"/>
  <c r="G7" i="5"/>
  <c r="F7" i="5"/>
  <c r="E7" i="5"/>
  <c r="D7" i="5"/>
  <c r="C7" i="5"/>
  <c r="B7" i="5"/>
  <c r="G13" i="4"/>
  <c r="F13" i="4"/>
  <c r="E13" i="4"/>
  <c r="D13" i="4"/>
  <c r="C13" i="4"/>
  <c r="B13" i="4"/>
  <c r="E11" i="4"/>
  <c r="E14" i="4" s="1"/>
  <c r="D11" i="4"/>
  <c r="D14" i="4" s="1"/>
  <c r="C11" i="4"/>
  <c r="C14" i="4" s="1"/>
  <c r="B11" i="4"/>
  <c r="B14" i="4" s="1"/>
  <c r="E10" i="4"/>
  <c r="D10" i="4"/>
  <c r="C10" i="4"/>
  <c r="B10" i="4"/>
  <c r="G7" i="4"/>
  <c r="G10" i="4" s="1"/>
  <c r="G11" i="4" s="1"/>
  <c r="G14" i="4" s="1"/>
  <c r="F7" i="4"/>
  <c r="F10" i="4" s="1"/>
  <c r="F11" i="4" s="1"/>
  <c r="F14" i="4" s="1"/>
  <c r="E7" i="4"/>
  <c r="D7" i="4"/>
  <c r="C7" i="4"/>
  <c r="B7" i="4"/>
  <c r="G13" i="3"/>
  <c r="F13" i="3"/>
  <c r="E13" i="3"/>
  <c r="D13" i="3"/>
  <c r="C13" i="3"/>
  <c r="B13" i="3"/>
  <c r="C11" i="3"/>
  <c r="C14" i="3" s="1"/>
  <c r="B11" i="3"/>
  <c r="B14" i="3" s="1"/>
  <c r="G10" i="3"/>
  <c r="G11" i="3" s="1"/>
  <c r="G14" i="3" s="1"/>
  <c r="F10" i="3"/>
  <c r="F11" i="3" s="1"/>
  <c r="F14" i="3" s="1"/>
  <c r="C10" i="3"/>
  <c r="B10" i="3"/>
  <c r="G7" i="3"/>
  <c r="F7" i="3"/>
  <c r="E7" i="3"/>
  <c r="E10" i="3" s="1"/>
  <c r="E11" i="3" s="1"/>
  <c r="E14" i="3" s="1"/>
  <c r="D7" i="3"/>
  <c r="D10" i="3" s="1"/>
  <c r="D11" i="3" s="1"/>
  <c r="D14" i="3" s="1"/>
  <c r="C7" i="3"/>
  <c r="B7" i="3"/>
  <c r="G13" i="2"/>
  <c r="F13" i="2"/>
  <c r="E13" i="2"/>
  <c r="D13" i="2"/>
  <c r="C13" i="2"/>
  <c r="B13" i="2"/>
  <c r="G11" i="2"/>
  <c r="G14" i="2" s="1"/>
  <c r="F11" i="2"/>
  <c r="F14" i="2" s="1"/>
  <c r="G10" i="2"/>
  <c r="F10" i="2"/>
  <c r="E10" i="2"/>
  <c r="E11" i="2" s="1"/>
  <c r="E14" i="2" s="1"/>
  <c r="D10" i="2"/>
  <c r="D11" i="2" s="1"/>
  <c r="D14" i="2" s="1"/>
  <c r="G7" i="2"/>
  <c r="F7" i="2"/>
  <c r="E7" i="2"/>
  <c r="D7" i="2"/>
  <c r="C7" i="2"/>
  <c r="C10" i="2" s="1"/>
  <c r="C11" i="2" s="1"/>
  <c r="C14" i="2" s="1"/>
  <c r="B7" i="2"/>
  <c r="B10" i="2" s="1"/>
  <c r="B11" i="2" s="1"/>
  <c r="B14" i="2" s="1"/>
  <c r="J13" i="1"/>
  <c r="I13" i="1"/>
  <c r="H13" i="1"/>
  <c r="G13" i="1"/>
  <c r="F13" i="1"/>
  <c r="E13" i="1"/>
  <c r="D13" i="1"/>
  <c r="C13" i="1"/>
  <c r="B13" i="1"/>
  <c r="F10" i="1"/>
  <c r="F11" i="1" s="1"/>
  <c r="F14" i="1" s="1"/>
  <c r="J7" i="1"/>
  <c r="J10" i="1" s="1"/>
  <c r="J11" i="1" s="1"/>
  <c r="J14" i="1" s="1"/>
  <c r="I7" i="1"/>
  <c r="I10" i="1" s="1"/>
  <c r="I11" i="1" s="1"/>
  <c r="I14" i="1" s="1"/>
  <c r="H7" i="1"/>
  <c r="H10" i="1" s="1"/>
  <c r="H11" i="1" s="1"/>
  <c r="H14" i="1" s="1"/>
  <c r="G7" i="1"/>
  <c r="G10" i="1" s="1"/>
  <c r="G11" i="1" s="1"/>
  <c r="G14" i="1" s="1"/>
  <c r="F7" i="1"/>
  <c r="E7" i="1"/>
  <c r="E10" i="1" s="1"/>
  <c r="E11" i="1" s="1"/>
  <c r="E14" i="1" s="1"/>
  <c r="D7" i="1"/>
  <c r="D10" i="1" s="1"/>
  <c r="D11" i="1" s="1"/>
  <c r="D14" i="1" s="1"/>
  <c r="C7" i="1"/>
  <c r="C10" i="1" s="1"/>
  <c r="C11" i="1" s="1"/>
  <c r="C14" i="1" s="1"/>
  <c r="B7" i="1"/>
  <c r="B10" i="1" s="1"/>
  <c r="B11" i="1" s="1"/>
  <c r="B14" i="1" s="1"/>
</calcChain>
</file>

<file path=xl/sharedStrings.xml><?xml version="1.0" encoding="utf-8"?>
<sst xmlns="http://schemas.openxmlformats.org/spreadsheetml/2006/main" count="93" uniqueCount="32">
  <si>
    <t>Minimum F031</t>
  </si>
  <si>
    <t>Minimum F302</t>
  </si>
  <si>
    <t>Minimum F103</t>
  </si>
  <si>
    <t>Standard F031</t>
  </si>
  <si>
    <t>Standard F302</t>
  </si>
  <si>
    <t>Standard F103</t>
  </si>
  <si>
    <t>Full F031</t>
  </si>
  <si>
    <t>Full F302</t>
  </si>
  <si>
    <t>Full F103</t>
  </si>
  <si>
    <t>PCB</t>
  </si>
  <si>
    <t>Setup</t>
  </si>
  <si>
    <t>Stencil</t>
  </si>
  <si>
    <t>MCU</t>
  </si>
  <si>
    <t>MCU extended</t>
  </si>
  <si>
    <t>Other components</t>
  </si>
  <si>
    <t>Other extended</t>
  </si>
  <si>
    <t>Assembly</t>
  </si>
  <si>
    <t>Sum</t>
  </si>
  <si>
    <t>Price/unit</t>
  </si>
  <si>
    <t>Everything else</t>
  </si>
  <si>
    <t>Minimum F103, Qty: 10</t>
  </si>
  <si>
    <t>Minimum F103, Qty: 15</t>
  </si>
  <si>
    <t>Minimum F103, Qty: 20</t>
  </si>
  <si>
    <t>Minimum F103, Qty: 25</t>
  </si>
  <si>
    <t>Minimum F103, Qty: 30</t>
  </si>
  <si>
    <t>Minimum F103, Qty: 50</t>
  </si>
  <si>
    <t>Standard F103, Qty: 10</t>
  </si>
  <si>
    <t>Standard F103, Qty: 15</t>
  </si>
  <si>
    <t>Standard F103, Qty: 20</t>
  </si>
  <si>
    <t>Standard F103, Qty: 25</t>
  </si>
  <si>
    <t>Standard F103, Qty: 30</t>
  </si>
  <si>
    <t>Standard F103, Qty: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</si>
</sst>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164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4.25"/>
  <cols>
    <col min="1" max="1" width="15.25" customWidth="1"/>
    <col min="2" max="4" width="12.5" customWidth="1"/>
    <col min="5" max="7" width="12.375" customWidth="1"/>
    <col min="8" max="10" width="10.625" customWidth="1"/>
    <col min="11" max="11" width="9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</row>
    <row r="3" spans="1:10">
      <c r="A3" t="s">
        <v>10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</row>
    <row r="4" spans="1:10">
      <c r="A4" t="s">
        <v>11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v>1.5</v>
      </c>
      <c r="J4" s="1">
        <v>1.5</v>
      </c>
    </row>
    <row r="5" spans="1:10">
      <c r="A5" t="s">
        <v>12</v>
      </c>
      <c r="B5" s="1">
        <v>9.7279999999999998</v>
      </c>
      <c r="C5" s="1">
        <v>30.021999999999998</v>
      </c>
      <c r="D5" s="1">
        <v>56.213999999999999</v>
      </c>
      <c r="E5" s="1">
        <v>9.7279999999999998</v>
      </c>
      <c r="F5" s="1">
        <v>30.021999999999998</v>
      </c>
      <c r="G5" s="1">
        <v>56.213999999999999</v>
      </c>
      <c r="H5" s="1">
        <v>9.7279999999999998</v>
      </c>
      <c r="I5" s="1">
        <v>30.021999999999998</v>
      </c>
      <c r="J5" s="1">
        <v>56.213999999999999</v>
      </c>
    </row>
    <row r="6" spans="1:10">
      <c r="A6" t="s">
        <v>13</v>
      </c>
      <c r="B6" s="1">
        <v>3</v>
      </c>
      <c r="C6" s="1">
        <v>3</v>
      </c>
      <c r="D6" s="1">
        <v>0</v>
      </c>
      <c r="E6" s="1">
        <v>3</v>
      </c>
      <c r="F6" s="1">
        <v>3</v>
      </c>
      <c r="G6" s="1">
        <v>0</v>
      </c>
      <c r="H6" s="1">
        <v>3</v>
      </c>
      <c r="I6" s="1">
        <v>3</v>
      </c>
      <c r="J6" s="1">
        <v>0</v>
      </c>
    </row>
    <row r="7" spans="1:10">
      <c r="A7" t="s">
        <v>14</v>
      </c>
      <c r="B7" s="1">
        <f>12.05-B5</f>
        <v>2.322000000000001</v>
      </c>
      <c r="C7" s="1">
        <f>32.34-C5</f>
        <v>2.3180000000000049</v>
      </c>
      <c r="D7" s="1">
        <f>58.53-D5</f>
        <v>2.3160000000000025</v>
      </c>
      <c r="E7" s="1">
        <f>20.3-E5</f>
        <v>10.572000000000001</v>
      </c>
      <c r="F7" s="1">
        <f>40.6-F5</f>
        <v>10.578000000000003</v>
      </c>
      <c r="G7" s="1">
        <f>66.79-G5</f>
        <v>10.576000000000008</v>
      </c>
      <c r="H7" s="1">
        <f>25.02-H5</f>
        <v>15.292</v>
      </c>
      <c r="I7" s="1">
        <f>45.31-I5</f>
        <v>15.288000000000004</v>
      </c>
      <c r="J7" s="1">
        <f>71.51-J5</f>
        <v>15.296000000000006</v>
      </c>
    </row>
    <row r="8" spans="1:10">
      <c r="A8" t="s">
        <v>15</v>
      </c>
      <c r="B8" s="1">
        <v>3</v>
      </c>
      <c r="C8" s="1">
        <v>3</v>
      </c>
      <c r="D8" s="1">
        <v>3</v>
      </c>
      <c r="E8" s="1">
        <v>6</v>
      </c>
      <c r="F8" s="1">
        <v>6</v>
      </c>
      <c r="G8" s="1">
        <v>6</v>
      </c>
      <c r="H8" s="1">
        <v>9</v>
      </c>
      <c r="I8" s="1">
        <v>9</v>
      </c>
      <c r="J8" s="1">
        <v>9</v>
      </c>
    </row>
    <row r="9" spans="1:10">
      <c r="A9" t="s">
        <v>16</v>
      </c>
      <c r="B9" s="1">
        <v>1.6</v>
      </c>
      <c r="C9" s="1">
        <v>1.6</v>
      </c>
      <c r="D9" s="1">
        <v>1.6</v>
      </c>
      <c r="E9" s="1">
        <v>2.12</v>
      </c>
      <c r="F9" s="1">
        <v>2.12</v>
      </c>
      <c r="G9" s="1">
        <v>2.12</v>
      </c>
      <c r="H9" s="1">
        <v>2.1</v>
      </c>
      <c r="I9" s="1">
        <v>2.1</v>
      </c>
      <c r="J9" s="1">
        <v>2.1</v>
      </c>
    </row>
    <row r="10" spans="1:10">
      <c r="A10" t="s">
        <v>17</v>
      </c>
      <c r="B10" s="1">
        <f t="shared" ref="B10:J10" si="0">SUM(B2:B9)</f>
        <v>33.150000000000006</v>
      </c>
      <c r="C10" s="1">
        <f t="shared" si="0"/>
        <v>53.440000000000005</v>
      </c>
      <c r="D10" s="1">
        <f t="shared" si="0"/>
        <v>76.63</v>
      </c>
      <c r="E10" s="1">
        <f t="shared" si="0"/>
        <v>44.92</v>
      </c>
      <c r="F10" s="1">
        <f t="shared" si="0"/>
        <v>65.22</v>
      </c>
      <c r="G10" s="1">
        <f t="shared" si="0"/>
        <v>88.410000000000011</v>
      </c>
      <c r="H10" s="1">
        <f t="shared" si="0"/>
        <v>52.620000000000005</v>
      </c>
      <c r="I10" s="1">
        <f t="shared" si="0"/>
        <v>72.91</v>
      </c>
      <c r="J10" s="1">
        <f t="shared" si="0"/>
        <v>96.11</v>
      </c>
    </row>
    <row r="11" spans="1:10">
      <c r="A11" t="s">
        <v>18</v>
      </c>
      <c r="B11" s="1">
        <f t="shared" ref="B11:J11" si="1">B10/10</f>
        <v>3.3150000000000004</v>
      </c>
      <c r="C11" s="1">
        <f t="shared" si="1"/>
        <v>5.3440000000000003</v>
      </c>
      <c r="D11" s="1">
        <f t="shared" si="1"/>
        <v>7.6629999999999994</v>
      </c>
      <c r="E11" s="1">
        <f t="shared" si="1"/>
        <v>4.492</v>
      </c>
      <c r="F11" s="1">
        <f t="shared" si="1"/>
        <v>6.5220000000000002</v>
      </c>
      <c r="G11" s="1">
        <f t="shared" si="1"/>
        <v>8.8410000000000011</v>
      </c>
      <c r="H11" s="1">
        <f t="shared" si="1"/>
        <v>5.2620000000000005</v>
      </c>
      <c r="I11" s="1">
        <f t="shared" si="1"/>
        <v>7.2909999999999995</v>
      </c>
      <c r="J11" s="1">
        <f t="shared" si="1"/>
        <v>9.6110000000000007</v>
      </c>
    </row>
    <row r="13" spans="1:10">
      <c r="A13" t="s">
        <v>12</v>
      </c>
      <c r="B13" s="1">
        <f t="shared" ref="B13:J13" si="2">(B5+B6)/10</f>
        <v>1.2727999999999999</v>
      </c>
      <c r="C13" s="1">
        <f t="shared" si="2"/>
        <v>3.3022</v>
      </c>
      <c r="D13" s="1">
        <f t="shared" si="2"/>
        <v>5.6213999999999995</v>
      </c>
      <c r="E13" s="1">
        <f t="shared" si="2"/>
        <v>1.2727999999999999</v>
      </c>
      <c r="F13" s="1">
        <f t="shared" si="2"/>
        <v>3.3022</v>
      </c>
      <c r="G13" s="1">
        <f t="shared" si="2"/>
        <v>5.6213999999999995</v>
      </c>
      <c r="H13" s="1">
        <f t="shared" si="2"/>
        <v>1.2727999999999999</v>
      </c>
      <c r="I13" s="1">
        <f t="shared" si="2"/>
        <v>3.3022</v>
      </c>
      <c r="J13" s="1">
        <f t="shared" si="2"/>
        <v>5.6213999999999995</v>
      </c>
    </row>
    <row r="14" spans="1:10">
      <c r="A14" t="s">
        <v>19</v>
      </c>
      <c r="B14" s="1">
        <f t="shared" ref="B14:J14" si="3">B11-B13</f>
        <v>2.0422000000000002</v>
      </c>
      <c r="C14" s="1">
        <f t="shared" si="3"/>
        <v>2.0418000000000003</v>
      </c>
      <c r="D14" s="1">
        <f t="shared" si="3"/>
        <v>2.0415999999999999</v>
      </c>
      <c r="E14" s="1">
        <f t="shared" si="3"/>
        <v>3.2191999999999998</v>
      </c>
      <c r="F14" s="1">
        <f t="shared" si="3"/>
        <v>3.2198000000000002</v>
      </c>
      <c r="G14" s="1">
        <f t="shared" si="3"/>
        <v>3.2196000000000016</v>
      </c>
      <c r="H14" s="1">
        <f t="shared" si="3"/>
        <v>3.9892000000000003</v>
      </c>
      <c r="I14" s="1">
        <f t="shared" si="3"/>
        <v>3.9887999999999995</v>
      </c>
      <c r="J14" s="1">
        <f t="shared" si="3"/>
        <v>3.9896000000000011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4.25"/>
  <cols>
    <col min="1" max="1" width="15.25" customWidth="1"/>
    <col min="2" max="2" width="20" bestFit="1" customWidth="1"/>
    <col min="3" max="5" width="20" customWidth="1"/>
    <col min="6" max="7" width="20" bestFit="1" customWidth="1"/>
    <col min="8" max="8" width="21" bestFit="1" customWidth="1"/>
    <col min="9" max="9" width="20" bestFit="1" customWidth="1"/>
    <col min="10" max="10" width="27.75" bestFit="1" customWidth="1"/>
    <col min="11" max="11" width="15.375" bestFit="1" customWidth="1"/>
    <col min="12" max="12" width="9" customWidth="1"/>
  </cols>
  <sheetData>
    <row r="1" spans="1:11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1">
      <c r="A2" t="s">
        <v>9</v>
      </c>
      <c r="B2" s="1">
        <v>5</v>
      </c>
      <c r="C2" s="1">
        <v>5.5</v>
      </c>
      <c r="D2" s="1">
        <v>6</v>
      </c>
      <c r="E2" s="1">
        <v>6.5</v>
      </c>
      <c r="F2" s="1">
        <v>7</v>
      </c>
      <c r="G2" s="1">
        <v>12.3</v>
      </c>
      <c r="H2" s="1"/>
      <c r="I2" s="1"/>
      <c r="J2" s="1"/>
      <c r="K2" s="1"/>
    </row>
    <row r="3" spans="1:11">
      <c r="A3" t="s">
        <v>10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/>
      <c r="I3" s="1"/>
      <c r="J3" s="1"/>
      <c r="K3" s="1"/>
    </row>
    <row r="4" spans="1:11">
      <c r="A4" t="s">
        <v>11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/>
      <c r="I4" s="1"/>
      <c r="J4" s="1"/>
      <c r="K4" s="1"/>
    </row>
    <row r="5" spans="1:11">
      <c r="A5" t="s">
        <v>12</v>
      </c>
      <c r="B5" s="1">
        <v>56.213999999999999</v>
      </c>
      <c r="C5" s="1">
        <v>84.206999999999994</v>
      </c>
      <c r="D5" s="1">
        <v>112.276</v>
      </c>
      <c r="E5" s="1">
        <v>140.345</v>
      </c>
      <c r="F5" s="1">
        <v>151.452</v>
      </c>
      <c r="G5" s="1">
        <v>252.42</v>
      </c>
      <c r="H5" s="1"/>
      <c r="I5" s="1"/>
      <c r="J5" s="1"/>
      <c r="K5" s="1"/>
    </row>
    <row r="6" spans="1:11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</row>
    <row r="7" spans="1:11">
      <c r="A7" t="s">
        <v>14</v>
      </c>
      <c r="B7" s="1">
        <f>58.53-B5</f>
        <v>2.3160000000000025</v>
      </c>
      <c r="C7" s="1">
        <f>86.77-C5</f>
        <v>2.5630000000000024</v>
      </c>
      <c r="D7" s="1">
        <f>115.29-D5</f>
        <v>3.01400000000001</v>
      </c>
      <c r="E7" s="1">
        <f>143.8-E5</f>
        <v>3.4550000000000125</v>
      </c>
      <c r="F7" s="1">
        <f>155.36-F5</f>
        <v>3.9080000000000155</v>
      </c>
      <c r="G7" s="1">
        <f>258.55-G5</f>
        <v>6.1300000000000239</v>
      </c>
      <c r="H7" s="1"/>
      <c r="I7" s="1"/>
      <c r="J7" s="1"/>
      <c r="K7" s="1"/>
    </row>
    <row r="8" spans="1:11">
      <c r="A8" t="s">
        <v>15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/>
      <c r="I8" s="1"/>
      <c r="J8" s="1"/>
      <c r="K8" s="1"/>
    </row>
    <row r="9" spans="1:11">
      <c r="A9" t="s">
        <v>16</v>
      </c>
      <c r="B9" s="1">
        <v>1.6</v>
      </c>
      <c r="C9" s="1">
        <v>2.08</v>
      </c>
      <c r="D9" s="1">
        <v>2.62</v>
      </c>
      <c r="E9" s="1">
        <v>3.16</v>
      </c>
      <c r="F9" s="1">
        <v>3.7</v>
      </c>
      <c r="G9" s="1">
        <v>6.04</v>
      </c>
      <c r="H9" s="1"/>
      <c r="I9" s="1"/>
      <c r="J9" s="1"/>
      <c r="K9" s="1"/>
    </row>
    <row r="10" spans="1:11">
      <c r="A10" t="s">
        <v>17</v>
      </c>
      <c r="B10" s="1">
        <f t="shared" ref="B10:G10" si="0">SUM(B2:B9)</f>
        <v>76.63</v>
      </c>
      <c r="C10" s="1">
        <f t="shared" si="0"/>
        <v>105.85</v>
      </c>
      <c r="D10" s="1">
        <f t="shared" si="0"/>
        <v>135.41000000000003</v>
      </c>
      <c r="E10" s="1">
        <f t="shared" si="0"/>
        <v>164.96</v>
      </c>
      <c r="F10" s="1">
        <f t="shared" si="0"/>
        <v>177.56</v>
      </c>
      <c r="G10" s="1">
        <f t="shared" si="0"/>
        <v>288.39000000000004</v>
      </c>
      <c r="H10" s="1"/>
      <c r="I10" s="1"/>
      <c r="J10" s="1"/>
      <c r="K10" s="1"/>
    </row>
    <row r="11" spans="1:11">
      <c r="A11" t="s">
        <v>18</v>
      </c>
      <c r="B11" s="1">
        <f>B10/10</f>
        <v>7.6629999999999994</v>
      </c>
      <c r="C11" s="1">
        <f>C10/15</f>
        <v>7.0566666666666666</v>
      </c>
      <c r="D11" s="1">
        <f>D10/20</f>
        <v>6.7705000000000011</v>
      </c>
      <c r="E11" s="1">
        <f>E10/25</f>
        <v>6.5984000000000007</v>
      </c>
      <c r="F11" s="1">
        <f>F10/30</f>
        <v>5.9186666666666667</v>
      </c>
      <c r="G11" s="1">
        <f>G10/50</f>
        <v>5.7678000000000011</v>
      </c>
      <c r="H11" s="1"/>
      <c r="I11" s="1"/>
      <c r="J11" s="1"/>
      <c r="K11" s="1"/>
    </row>
    <row r="13" spans="1:11">
      <c r="A13" t="s">
        <v>12</v>
      </c>
      <c r="B13" s="1">
        <f>(B5+B6)/10</f>
        <v>5.6213999999999995</v>
      </c>
      <c r="C13" s="1">
        <f>(C5+C6)/15</f>
        <v>5.6137999999999995</v>
      </c>
      <c r="D13" s="1">
        <f>(D5+D6)/20</f>
        <v>5.6137999999999995</v>
      </c>
      <c r="E13" s="1">
        <f>(E5+E6)/25</f>
        <v>5.6138000000000003</v>
      </c>
      <c r="F13" s="1">
        <f>(F5+F6)/30</f>
        <v>5.0484</v>
      </c>
      <c r="G13" s="1">
        <f>(G5+G6)/50</f>
        <v>5.0484</v>
      </c>
      <c r="H13" s="1"/>
      <c r="I13" s="1"/>
      <c r="J13" s="1"/>
      <c r="K13" s="1"/>
    </row>
    <row r="14" spans="1:11">
      <c r="A14" t="s">
        <v>19</v>
      </c>
      <c r="B14" s="1">
        <f t="shared" ref="B14:G14" si="1">B11-B13</f>
        <v>2.0415999999999999</v>
      </c>
      <c r="C14" s="1">
        <f t="shared" si="1"/>
        <v>1.4428666666666672</v>
      </c>
      <c r="D14" s="1">
        <f t="shared" si="1"/>
        <v>1.1567000000000016</v>
      </c>
      <c r="E14" s="1">
        <f t="shared" si="1"/>
        <v>0.98460000000000036</v>
      </c>
      <c r="F14" s="1">
        <f t="shared" si="1"/>
        <v>0.87026666666666674</v>
      </c>
      <c r="G14" s="1">
        <f t="shared" si="1"/>
        <v>0.71940000000000115</v>
      </c>
      <c r="H14" s="1"/>
      <c r="I14" s="1"/>
      <c r="J14" s="1"/>
      <c r="K1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4.25"/>
  <cols>
    <col min="1" max="1" width="15.25" customWidth="1"/>
    <col min="2" max="2" width="20" bestFit="1" customWidth="1"/>
    <col min="3" max="5" width="20" customWidth="1"/>
    <col min="6" max="7" width="20" bestFit="1" customWidth="1"/>
    <col min="8" max="8" width="21" bestFit="1" customWidth="1"/>
    <col min="9" max="9" width="20" bestFit="1" customWidth="1"/>
    <col min="10" max="10" width="27.75" bestFit="1" customWidth="1"/>
    <col min="11" max="11" width="15.375" bestFit="1" customWidth="1"/>
    <col min="12" max="12" width="9" customWidth="1"/>
  </cols>
  <sheetData>
    <row r="1" spans="1:11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11">
      <c r="A2" t="s">
        <v>9</v>
      </c>
      <c r="B2" s="1">
        <v>5</v>
      </c>
      <c r="C2" s="1">
        <v>5.5</v>
      </c>
      <c r="D2" s="1">
        <v>6</v>
      </c>
      <c r="E2" s="1">
        <v>6.5</v>
      </c>
      <c r="F2" s="1">
        <v>7</v>
      </c>
      <c r="G2" s="1">
        <v>12.3</v>
      </c>
      <c r="H2" s="1"/>
      <c r="I2" s="1"/>
      <c r="J2" s="1"/>
      <c r="K2" s="1"/>
    </row>
    <row r="3" spans="1:11">
      <c r="A3" t="s">
        <v>10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/>
      <c r="I3" s="1"/>
      <c r="J3" s="1"/>
      <c r="K3" s="1"/>
    </row>
    <row r="4" spans="1:11">
      <c r="A4" t="s">
        <v>11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/>
      <c r="I4" s="1"/>
      <c r="J4" s="1"/>
      <c r="K4" s="1"/>
    </row>
    <row r="5" spans="1:11">
      <c r="A5" t="s">
        <v>12</v>
      </c>
      <c r="B5" s="1">
        <v>56.137999999999998</v>
      </c>
      <c r="C5" s="1">
        <v>84.206999999999994</v>
      </c>
      <c r="D5" s="1">
        <v>112.276</v>
      </c>
      <c r="E5" s="1">
        <v>140.345</v>
      </c>
      <c r="F5" s="1">
        <v>151.452</v>
      </c>
      <c r="G5" s="1">
        <v>252.42</v>
      </c>
      <c r="H5" s="1"/>
      <c r="I5" s="1"/>
      <c r="J5" s="1"/>
      <c r="K5" s="1"/>
    </row>
    <row r="6" spans="1:11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</row>
    <row r="7" spans="1:11">
      <c r="A7" t="s">
        <v>14</v>
      </c>
      <c r="B7" s="1">
        <f>60.76-B5</f>
        <v>4.6219999999999999</v>
      </c>
      <c r="C7" s="1">
        <f>90.03-C5</f>
        <v>5.8230000000000075</v>
      </c>
      <c r="D7" s="1">
        <f>119.69-D5</f>
        <v>7.4140000000000015</v>
      </c>
      <c r="E7" s="1">
        <f>149.35-E5</f>
        <v>9.0049999999999955</v>
      </c>
      <c r="F7" s="1">
        <f>162.06-F5</f>
        <v>10.608000000000004</v>
      </c>
      <c r="G7" s="1">
        <f>269.57-G5</f>
        <v>17.150000000000006</v>
      </c>
      <c r="H7" s="1"/>
      <c r="I7" s="1"/>
      <c r="J7" s="1"/>
      <c r="K7" s="1"/>
    </row>
    <row r="8" spans="1:11">
      <c r="A8" t="s">
        <v>15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/>
      <c r="I8" s="1"/>
      <c r="J8" s="1"/>
      <c r="K8" s="1"/>
    </row>
    <row r="9" spans="1:11">
      <c r="A9" t="s">
        <v>16</v>
      </c>
      <c r="B9" s="1">
        <v>1.91</v>
      </c>
      <c r="C9" s="1">
        <v>2.46</v>
      </c>
      <c r="D9" s="1">
        <v>3.13</v>
      </c>
      <c r="E9" s="1">
        <v>3.81</v>
      </c>
      <c r="F9" s="1">
        <v>4.4800000000000004</v>
      </c>
      <c r="G9" s="1">
        <v>7.3</v>
      </c>
      <c r="H9" s="1"/>
      <c r="I9" s="1"/>
      <c r="J9" s="1"/>
      <c r="K9" s="1"/>
    </row>
    <row r="10" spans="1:11">
      <c r="A10" t="s">
        <v>17</v>
      </c>
      <c r="B10" s="1">
        <f t="shared" ref="B10:G10" si="0">SUM(B2:B9)</f>
        <v>79.17</v>
      </c>
      <c r="C10" s="1">
        <f t="shared" si="0"/>
        <v>109.49</v>
      </c>
      <c r="D10" s="1">
        <f t="shared" si="0"/>
        <v>140.32</v>
      </c>
      <c r="E10" s="1">
        <f t="shared" si="0"/>
        <v>171.16</v>
      </c>
      <c r="F10" s="1">
        <f t="shared" si="0"/>
        <v>185.04</v>
      </c>
      <c r="G10" s="1">
        <f t="shared" si="0"/>
        <v>300.67</v>
      </c>
      <c r="H10" s="1"/>
      <c r="I10" s="1"/>
      <c r="J10" s="1"/>
      <c r="K10" s="1"/>
    </row>
    <row r="11" spans="1:11">
      <c r="A11" t="s">
        <v>18</v>
      </c>
      <c r="B11" s="1">
        <f>B10/10</f>
        <v>7.9169999999999998</v>
      </c>
      <c r="C11" s="1">
        <f>C10/15</f>
        <v>7.2993333333333332</v>
      </c>
      <c r="D11" s="1">
        <f>D10/20</f>
        <v>7.016</v>
      </c>
      <c r="E11" s="1">
        <f>E10/25</f>
        <v>6.8464</v>
      </c>
      <c r="F11" s="1">
        <f>F10/30</f>
        <v>6.1680000000000001</v>
      </c>
      <c r="G11" s="1">
        <f>G10/50</f>
        <v>6.0134000000000007</v>
      </c>
      <c r="H11" s="1"/>
      <c r="I11" s="1"/>
      <c r="J11" s="1"/>
      <c r="K11" s="1"/>
    </row>
    <row r="13" spans="1:11">
      <c r="A13" t="s">
        <v>12</v>
      </c>
      <c r="B13" s="1">
        <f>(B5+B6)/10</f>
        <v>5.6137999999999995</v>
      </c>
      <c r="C13" s="1">
        <f>(C5+C6)/15</f>
        <v>5.6137999999999995</v>
      </c>
      <c r="D13" s="1">
        <f>(D5+D6)/20</f>
        <v>5.6137999999999995</v>
      </c>
      <c r="E13" s="1">
        <f>(E5+E6)/25</f>
        <v>5.6138000000000003</v>
      </c>
      <c r="F13" s="1">
        <f>(F5+F6)/30</f>
        <v>5.0484</v>
      </c>
      <c r="G13" s="1">
        <f>(G5+G6)/50</f>
        <v>5.0484</v>
      </c>
      <c r="H13" s="1"/>
      <c r="I13" s="1"/>
      <c r="J13" s="1"/>
      <c r="K13" s="1"/>
    </row>
    <row r="14" spans="1:11">
      <c r="A14" t="s">
        <v>19</v>
      </c>
      <c r="B14" s="1">
        <f t="shared" ref="B14:G14" si="1">B11-B13</f>
        <v>2.3032000000000004</v>
      </c>
      <c r="C14" s="1">
        <f t="shared" si="1"/>
        <v>1.6855333333333338</v>
      </c>
      <c r="D14" s="1">
        <f t="shared" si="1"/>
        <v>1.4022000000000006</v>
      </c>
      <c r="E14" s="1">
        <f t="shared" si="1"/>
        <v>1.2325999999999997</v>
      </c>
      <c r="F14" s="1">
        <f t="shared" si="1"/>
        <v>1.1196000000000002</v>
      </c>
      <c r="G14" s="1">
        <f t="shared" si="1"/>
        <v>0.96500000000000075</v>
      </c>
      <c r="H14" s="1"/>
      <c r="I14" s="1"/>
      <c r="J14" s="1"/>
      <c r="K1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4.25"/>
  <cols>
    <col min="1" max="1" width="15.25" customWidth="1"/>
    <col min="2" max="2" width="20" bestFit="1" customWidth="1"/>
    <col min="3" max="5" width="20" customWidth="1"/>
    <col min="6" max="7" width="20" bestFit="1" customWidth="1"/>
    <col min="8" max="8" width="21" bestFit="1" customWidth="1"/>
    <col min="9" max="9" width="20" bestFit="1" customWidth="1"/>
    <col min="10" max="10" width="27.75" bestFit="1" customWidth="1"/>
    <col min="11" max="11" width="15.375" bestFit="1" customWidth="1"/>
    <col min="12" max="12" width="9" customWidth="1"/>
  </cols>
  <sheetData>
    <row r="1" spans="1:11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11">
      <c r="A2" t="s">
        <v>9</v>
      </c>
      <c r="B2" s="1">
        <v>5</v>
      </c>
      <c r="C2" s="1">
        <v>5.5</v>
      </c>
      <c r="D2" s="1">
        <v>6</v>
      </c>
      <c r="E2" s="1">
        <v>6.5</v>
      </c>
      <c r="F2" s="1">
        <v>7</v>
      </c>
      <c r="G2" s="1">
        <v>12.3</v>
      </c>
      <c r="H2" s="1"/>
      <c r="I2" s="1"/>
      <c r="J2" s="1"/>
      <c r="K2" s="1"/>
    </row>
    <row r="3" spans="1:11">
      <c r="A3" t="s">
        <v>10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/>
      <c r="I3" s="1"/>
      <c r="J3" s="1"/>
      <c r="K3" s="1"/>
    </row>
    <row r="4" spans="1:11">
      <c r="A4" t="s">
        <v>11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/>
      <c r="I4" s="1"/>
      <c r="J4" s="1"/>
      <c r="K4" s="1"/>
    </row>
    <row r="5" spans="1:11">
      <c r="A5" t="s">
        <v>12</v>
      </c>
      <c r="B5" s="1">
        <v>56.213999999999999</v>
      </c>
      <c r="C5" s="1">
        <v>84.206999999999994</v>
      </c>
      <c r="D5" s="1">
        <v>112.276</v>
      </c>
      <c r="E5" s="1">
        <v>140.345</v>
      </c>
      <c r="F5" s="1">
        <v>151.452</v>
      </c>
      <c r="G5" s="1">
        <v>252.42</v>
      </c>
      <c r="H5" s="1"/>
      <c r="I5" s="1"/>
      <c r="J5" s="1"/>
      <c r="K5" s="1"/>
    </row>
    <row r="6" spans="1:11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</row>
    <row r="7" spans="1:11">
      <c r="A7" t="s">
        <v>14</v>
      </c>
      <c r="B7" s="1">
        <f>66.79-B5</f>
        <v>10.576000000000008</v>
      </c>
      <c r="C7" s="1">
        <f>98.66-C5</f>
        <v>14.453000000000003</v>
      </c>
      <c r="D7" s="1">
        <f>131.01-D5</f>
        <v>18.733999999999995</v>
      </c>
      <c r="E7" s="1">
        <f>163.36-E5</f>
        <v>23.015000000000015</v>
      </c>
      <c r="F7" s="1">
        <f>174.23-F5</f>
        <v>22.777999999999992</v>
      </c>
      <c r="G7" s="1">
        <f>289.59-G5</f>
        <v>37.169999999999987</v>
      </c>
      <c r="H7" s="1"/>
      <c r="I7" s="1"/>
      <c r="J7" s="1"/>
      <c r="K7" s="1"/>
    </row>
    <row r="8" spans="1:11">
      <c r="A8" t="s">
        <v>15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/>
      <c r="I8" s="1"/>
      <c r="J8" s="1"/>
      <c r="K8" s="1"/>
    </row>
    <row r="9" spans="1:11">
      <c r="A9" t="s">
        <v>16</v>
      </c>
      <c r="B9" s="1">
        <v>2.12</v>
      </c>
      <c r="C9" s="1">
        <v>2.72</v>
      </c>
      <c r="D9" s="1">
        <v>3.44</v>
      </c>
      <c r="E9" s="1">
        <v>4.16</v>
      </c>
      <c r="F9" s="1">
        <v>4.88</v>
      </c>
      <c r="G9" s="1">
        <v>7.94</v>
      </c>
      <c r="H9" s="1"/>
      <c r="I9" s="1"/>
      <c r="J9" s="1"/>
      <c r="K9" s="1"/>
    </row>
    <row r="10" spans="1:11">
      <c r="A10" t="s">
        <v>17</v>
      </c>
      <c r="B10" s="1">
        <f t="shared" ref="B10:G10" si="0">SUM(B2:B9)</f>
        <v>88.410000000000011</v>
      </c>
      <c r="C10" s="1">
        <f t="shared" si="0"/>
        <v>121.38</v>
      </c>
      <c r="D10" s="1">
        <f t="shared" si="0"/>
        <v>154.94999999999999</v>
      </c>
      <c r="E10" s="1">
        <f t="shared" si="0"/>
        <v>188.52</v>
      </c>
      <c r="F10" s="1">
        <f t="shared" si="0"/>
        <v>200.60999999999999</v>
      </c>
      <c r="G10" s="1">
        <f t="shared" si="0"/>
        <v>324.33</v>
      </c>
      <c r="H10" s="1"/>
      <c r="I10" s="1"/>
      <c r="J10" s="1"/>
      <c r="K10" s="1"/>
    </row>
    <row r="11" spans="1:11">
      <c r="A11" t="s">
        <v>18</v>
      </c>
      <c r="B11" s="1">
        <f>B10/10</f>
        <v>8.8410000000000011</v>
      </c>
      <c r="C11" s="1">
        <f>C10/15</f>
        <v>8.0920000000000005</v>
      </c>
      <c r="D11" s="1">
        <f>D10/20</f>
        <v>7.7474999999999996</v>
      </c>
      <c r="E11" s="1">
        <f>E10/25</f>
        <v>7.5408000000000008</v>
      </c>
      <c r="F11" s="1">
        <f>F10/30</f>
        <v>6.6869999999999994</v>
      </c>
      <c r="G11" s="1">
        <f>G10/50</f>
        <v>6.4865999999999993</v>
      </c>
      <c r="H11" s="1"/>
      <c r="I11" s="1"/>
      <c r="J11" s="1"/>
      <c r="K11" s="1"/>
    </row>
    <row r="13" spans="1:11">
      <c r="A13" t="s">
        <v>12</v>
      </c>
      <c r="B13" s="1">
        <f>(B5+B6)/10</f>
        <v>5.6213999999999995</v>
      </c>
      <c r="C13" s="1">
        <f>(C5+C6)/15</f>
        <v>5.6137999999999995</v>
      </c>
      <c r="D13" s="1">
        <f>(D5+D6)/20</f>
        <v>5.6137999999999995</v>
      </c>
      <c r="E13" s="1">
        <f>(E5+E6)/25</f>
        <v>5.6138000000000003</v>
      </c>
      <c r="F13" s="1">
        <f>(F5+F6)/30</f>
        <v>5.0484</v>
      </c>
      <c r="G13" s="1">
        <f>(G5+G6)/50</f>
        <v>5.0484</v>
      </c>
      <c r="H13" s="1"/>
      <c r="I13" s="1"/>
      <c r="J13" s="1"/>
      <c r="K13" s="1"/>
    </row>
    <row r="14" spans="1:11">
      <c r="A14" t="s">
        <v>19</v>
      </c>
      <c r="B14" s="1">
        <f t="shared" ref="B14:G14" si="1">B11-B13</f>
        <v>3.2196000000000016</v>
      </c>
      <c r="C14" s="1">
        <f t="shared" si="1"/>
        <v>2.4782000000000011</v>
      </c>
      <c r="D14" s="1">
        <f t="shared" si="1"/>
        <v>2.1337000000000002</v>
      </c>
      <c r="E14" s="1">
        <f t="shared" si="1"/>
        <v>1.9270000000000005</v>
      </c>
      <c r="F14" s="1">
        <f t="shared" si="1"/>
        <v>1.6385999999999994</v>
      </c>
      <c r="G14" s="1">
        <f t="shared" si="1"/>
        <v>1.4381999999999993</v>
      </c>
      <c r="H14" s="1"/>
      <c r="I14" s="1"/>
      <c r="J14" s="1"/>
      <c r="K1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/>
  </sheetViews>
  <sheetFormatPr defaultRowHeight="14.25"/>
  <cols>
    <col min="1" max="1" width="15.25" customWidth="1"/>
    <col min="2" max="2" width="20" bestFit="1" customWidth="1"/>
    <col min="3" max="5" width="20" customWidth="1"/>
    <col min="6" max="7" width="20" bestFit="1" customWidth="1"/>
    <col min="8" max="8" width="21" bestFit="1" customWidth="1"/>
    <col min="9" max="9" width="20" bestFit="1" customWidth="1"/>
    <col min="10" max="10" width="27.75" bestFit="1" customWidth="1"/>
    <col min="11" max="11" width="15.375" bestFit="1" customWidth="1"/>
    <col min="12" max="12" width="9" customWidth="1"/>
  </cols>
  <sheetData>
    <row r="1" spans="1:11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11">
      <c r="A2" t="s">
        <v>9</v>
      </c>
      <c r="B2" s="1">
        <v>5</v>
      </c>
      <c r="C2" s="1">
        <v>5.5</v>
      </c>
      <c r="D2" s="1">
        <v>6</v>
      </c>
      <c r="E2" s="1">
        <v>6.5</v>
      </c>
      <c r="F2" s="1">
        <v>7</v>
      </c>
      <c r="G2" s="1">
        <v>12.3</v>
      </c>
      <c r="H2" s="1"/>
      <c r="I2" s="1"/>
      <c r="J2" s="1"/>
      <c r="K2" s="1"/>
    </row>
    <row r="3" spans="1:11">
      <c r="A3" t="s">
        <v>10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/>
      <c r="I3" s="1"/>
      <c r="J3" s="1"/>
      <c r="K3" s="1"/>
    </row>
    <row r="4" spans="1:11">
      <c r="A4" t="s">
        <v>11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/>
      <c r="I4" s="1"/>
      <c r="J4" s="1"/>
      <c r="K4" s="1"/>
    </row>
    <row r="5" spans="1:11">
      <c r="A5" t="s">
        <v>12</v>
      </c>
      <c r="B5" s="1">
        <v>56.213999999999999</v>
      </c>
      <c r="C5" s="1">
        <v>84.206999999999994</v>
      </c>
      <c r="D5" s="1">
        <v>112.276</v>
      </c>
      <c r="E5" s="1">
        <v>140.345</v>
      </c>
      <c r="F5" s="1">
        <v>151.452</v>
      </c>
      <c r="G5" s="1">
        <v>252.42</v>
      </c>
      <c r="H5" s="1"/>
      <c r="I5" s="1"/>
      <c r="J5" s="1"/>
      <c r="K5" s="1"/>
    </row>
    <row r="6" spans="1:11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</row>
    <row r="7" spans="1:11">
      <c r="A7" t="s">
        <v>14</v>
      </c>
      <c r="B7" s="1">
        <f>71.51-B5</f>
        <v>15.296000000000006</v>
      </c>
      <c r="C7" s="1">
        <f>105.54-C5</f>
        <v>21.333000000000013</v>
      </c>
      <c r="D7" s="1">
        <f>140.06-D5</f>
        <v>27.784000000000006</v>
      </c>
      <c r="E7" s="1">
        <f>174.57-E5</f>
        <v>34.224999999999994</v>
      </c>
      <c r="F7" s="1">
        <f>183.96-F5</f>
        <v>32.50800000000001</v>
      </c>
      <c r="G7" s="1">
        <f>305.6-G5</f>
        <v>53.180000000000035</v>
      </c>
      <c r="H7" s="1"/>
      <c r="I7" s="1"/>
      <c r="J7" s="1"/>
      <c r="K7" s="1"/>
    </row>
    <row r="8" spans="1:11">
      <c r="A8" t="s">
        <v>15</v>
      </c>
      <c r="B8" s="1">
        <v>9</v>
      </c>
      <c r="C8" s="1">
        <v>9</v>
      </c>
      <c r="D8" s="1">
        <v>9</v>
      </c>
      <c r="E8" s="1">
        <v>9</v>
      </c>
      <c r="F8" s="1">
        <v>9</v>
      </c>
      <c r="G8" s="1">
        <v>9</v>
      </c>
      <c r="H8" s="1"/>
      <c r="I8" s="1"/>
      <c r="J8" s="1"/>
      <c r="K8" s="1"/>
    </row>
    <row r="9" spans="1:11">
      <c r="A9" t="s">
        <v>16</v>
      </c>
      <c r="B9" s="1">
        <v>2.1</v>
      </c>
      <c r="C9" s="1">
        <v>2.74</v>
      </c>
      <c r="D9" s="1">
        <v>3.5</v>
      </c>
      <c r="E9" s="1">
        <v>4.2699999999999996</v>
      </c>
      <c r="F9" s="1">
        <v>5.03</v>
      </c>
      <c r="G9" s="1">
        <v>8.2100000000000009</v>
      </c>
      <c r="H9" s="1"/>
      <c r="I9" s="1"/>
      <c r="J9" s="1"/>
      <c r="K9" s="1"/>
    </row>
    <row r="10" spans="1:11">
      <c r="A10" t="s">
        <v>17</v>
      </c>
      <c r="B10" s="1">
        <f t="shared" ref="B10:G10" si="0">SUM(B2:B9)</f>
        <v>96.11</v>
      </c>
      <c r="C10" s="1">
        <f t="shared" si="0"/>
        <v>131.28000000000003</v>
      </c>
      <c r="D10" s="1">
        <f t="shared" si="0"/>
        <v>167.06</v>
      </c>
      <c r="E10" s="1">
        <f t="shared" si="0"/>
        <v>202.84</v>
      </c>
      <c r="F10" s="1">
        <f t="shared" si="0"/>
        <v>213.49</v>
      </c>
      <c r="G10" s="1">
        <f t="shared" si="0"/>
        <v>343.60999999999996</v>
      </c>
      <c r="H10" s="1"/>
      <c r="I10" s="1"/>
      <c r="J10" s="1"/>
      <c r="K10" s="1"/>
    </row>
    <row r="11" spans="1:11">
      <c r="A11" t="s">
        <v>18</v>
      </c>
      <c r="B11" s="1">
        <f>B10/10</f>
        <v>9.6110000000000007</v>
      </c>
      <c r="C11" s="1">
        <f>C10/15</f>
        <v>8.7520000000000024</v>
      </c>
      <c r="D11" s="1">
        <f>D10/20</f>
        <v>8.3529999999999998</v>
      </c>
      <c r="E11" s="1">
        <f>E10/25</f>
        <v>8.1135999999999999</v>
      </c>
      <c r="F11" s="1">
        <f>F10/30</f>
        <v>7.1163333333333334</v>
      </c>
      <c r="G11" s="1">
        <f>G10/50</f>
        <v>6.8721999999999994</v>
      </c>
      <c r="H11" s="1"/>
      <c r="I11" s="1"/>
      <c r="J11" s="1"/>
      <c r="K11" s="1"/>
    </row>
    <row r="13" spans="1:11">
      <c r="A13" t="s">
        <v>12</v>
      </c>
      <c r="B13" s="1">
        <f>(B5+B6)/10</f>
        <v>5.6213999999999995</v>
      </c>
      <c r="C13" s="1">
        <f>(C5+C6)/15</f>
        <v>5.6137999999999995</v>
      </c>
      <c r="D13" s="1">
        <f>(D5+D6)/20</f>
        <v>5.6137999999999995</v>
      </c>
      <c r="E13" s="1">
        <f>(E5+E6)/25</f>
        <v>5.6138000000000003</v>
      </c>
      <c r="F13" s="1">
        <f>(F5+F6)/30</f>
        <v>5.0484</v>
      </c>
      <c r="G13" s="1">
        <f>(G5+G6)/50</f>
        <v>5.0484</v>
      </c>
      <c r="H13" s="1"/>
      <c r="I13" s="1"/>
      <c r="J13" s="1"/>
      <c r="K13" s="1"/>
    </row>
    <row r="14" spans="1:11">
      <c r="A14" t="s">
        <v>19</v>
      </c>
      <c r="B14" s="1">
        <f t="shared" ref="B14:G14" si="1">B11-B13</f>
        <v>3.9896000000000011</v>
      </c>
      <c r="C14" s="1">
        <f t="shared" si="1"/>
        <v>3.138200000000003</v>
      </c>
      <c r="D14" s="1">
        <f t="shared" si="1"/>
        <v>2.7392000000000003</v>
      </c>
      <c r="E14" s="1">
        <f t="shared" si="1"/>
        <v>2.4997999999999996</v>
      </c>
      <c r="F14" s="1">
        <f t="shared" si="1"/>
        <v>2.0679333333333334</v>
      </c>
      <c r="G14" s="1">
        <f t="shared" si="1"/>
        <v>1.8237999999999994</v>
      </c>
      <c r="H14" s="1"/>
      <c r="I14" s="1"/>
      <c r="J14" s="1"/>
      <c r="K1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Configurations</vt:lpstr>
      <vt:lpstr>Minimum</vt:lpstr>
      <vt:lpstr>Standard_no_HSE</vt:lpstr>
      <vt:lpstr>Standard_with_HSE</vt:lpstr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Nathan CPT</dc:creator>
  <cp:lastModifiedBy>Jones, Nathan CPT</cp:lastModifiedBy>
  <cp:revision>4</cp:revision>
  <dcterms:created xsi:type="dcterms:W3CDTF">2021-02-05T08:42:46Z</dcterms:created>
  <dcterms:modified xsi:type="dcterms:W3CDTF">2021-02-15T21:29:52Z</dcterms:modified>
</cp:coreProperties>
</file>