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jones2\Documents\GitHub\STM32F103C8T6-breakout-board\STM32F103C8T6-breakout-board_compact\"/>
    </mc:Choice>
  </mc:AlternateContent>
  <xr:revisionPtr revIDLastSave="0" documentId="8_{8DACA859-B17E-4C39-9646-269214C59F44}" xr6:coauthVersionLast="46" xr6:coauthVersionMax="46" xr10:uidLastSave="{00000000-0000-0000-0000-000000000000}"/>
  <bookViews>
    <workbookView xWindow="-120" yWindow="-120" windowWidth="29040" windowHeight="15840"/>
  </bookViews>
  <sheets>
    <sheet name="compact_top_bom_Everything_Pric" sheetId="1" r:id="rId1"/>
  </sheets>
  <calcPr calcId="0"/>
</workbook>
</file>

<file path=xl/calcChain.xml><?xml version="1.0" encoding="utf-8"?>
<calcChain xmlns="http://schemas.openxmlformats.org/spreadsheetml/2006/main">
  <c r="P18" i="1" l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Q20" i="1" s="1"/>
  <c r="Q21" i="1" s="1"/>
  <c r="N18" i="1"/>
  <c r="N17" i="1"/>
  <c r="O17" i="1" s="1"/>
  <c r="O16" i="1"/>
  <c r="N16" i="1"/>
  <c r="N15" i="1"/>
  <c r="O15" i="1" s="1"/>
  <c r="O14" i="1"/>
  <c r="N14" i="1"/>
  <c r="N13" i="1"/>
  <c r="O13" i="1" s="1"/>
  <c r="O12" i="1"/>
  <c r="N12" i="1"/>
  <c r="N11" i="1"/>
  <c r="O11" i="1" s="1"/>
  <c r="O10" i="1"/>
  <c r="N10" i="1"/>
  <c r="N9" i="1"/>
  <c r="O9" i="1" s="1"/>
  <c r="O8" i="1"/>
  <c r="N8" i="1"/>
  <c r="N7" i="1"/>
  <c r="O7" i="1" s="1"/>
  <c r="O6" i="1"/>
  <c r="N6" i="1"/>
  <c r="N5" i="1"/>
  <c r="O5" i="1" s="1"/>
  <c r="O4" i="1"/>
  <c r="N4" i="1"/>
  <c r="N3" i="1"/>
  <c r="O3" i="1" s="1"/>
  <c r="L18" i="1"/>
  <c r="L17" i="1"/>
  <c r="M17" i="1" s="1"/>
  <c r="M16" i="1"/>
  <c r="L16" i="1"/>
  <c r="L15" i="1"/>
  <c r="M15" i="1" s="1"/>
  <c r="M14" i="1"/>
  <c r="L14" i="1"/>
  <c r="L13" i="1"/>
  <c r="M13" i="1" s="1"/>
  <c r="M12" i="1"/>
  <c r="L12" i="1"/>
  <c r="L11" i="1"/>
  <c r="M11" i="1" s="1"/>
  <c r="M10" i="1"/>
  <c r="L10" i="1"/>
  <c r="L9" i="1"/>
  <c r="M9" i="1" s="1"/>
  <c r="M8" i="1"/>
  <c r="L8" i="1"/>
  <c r="L7" i="1"/>
  <c r="M7" i="1" s="1"/>
  <c r="M6" i="1"/>
  <c r="L6" i="1"/>
  <c r="L5" i="1"/>
  <c r="M5" i="1" s="1"/>
  <c r="M4" i="1"/>
  <c r="L4" i="1"/>
  <c r="L3" i="1"/>
  <c r="M3" i="1" s="1"/>
  <c r="J18" i="1"/>
  <c r="J17" i="1"/>
  <c r="K17" i="1" s="1"/>
  <c r="J16" i="1"/>
  <c r="K16" i="1" s="1"/>
  <c r="J15" i="1"/>
  <c r="K15" i="1" s="1"/>
  <c r="K14" i="1"/>
  <c r="J14" i="1"/>
  <c r="J13" i="1"/>
  <c r="K13" i="1" s="1"/>
  <c r="J12" i="1"/>
  <c r="K12" i="1" s="1"/>
  <c r="J11" i="1"/>
  <c r="K11" i="1" s="1"/>
  <c r="K10" i="1"/>
  <c r="J10" i="1"/>
  <c r="J9" i="1"/>
  <c r="K9" i="1" s="1"/>
  <c r="J8" i="1"/>
  <c r="K8" i="1" s="1"/>
  <c r="J7" i="1"/>
  <c r="K7" i="1" s="1"/>
  <c r="K6" i="1"/>
  <c r="J6" i="1"/>
  <c r="J5" i="1"/>
  <c r="K5" i="1" s="1"/>
  <c r="J4" i="1"/>
  <c r="K4" i="1" s="1"/>
  <c r="J3" i="1"/>
  <c r="K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O20" i="1" l="1"/>
  <c r="O21" i="1" s="1"/>
  <c r="M20" i="1"/>
  <c r="M21" i="1" s="1"/>
  <c r="K20" i="1"/>
  <c r="K21" i="1" s="1"/>
  <c r="I20" i="1"/>
  <c r="I21" i="1" s="1"/>
</calcChain>
</file>

<file path=xl/sharedStrings.xml><?xml version="1.0" encoding="utf-8"?>
<sst xmlns="http://schemas.openxmlformats.org/spreadsheetml/2006/main" count="86" uniqueCount="63">
  <si>
    <t xml:space="preserve"> # PCBs: </t>
  </si>
  <si>
    <t>Comment</t>
  </si>
  <si>
    <t>Designator</t>
  </si>
  <si>
    <t>Footprint</t>
  </si>
  <si>
    <t>LCSC Part #</t>
  </si>
  <si>
    <t>PCB Qty</t>
  </si>
  <si>
    <t xml:space="preserve">  Price, Qty: 1  </t>
  </si>
  <si>
    <t>"MOQ"</t>
  </si>
  <si>
    <t>Needed Qty</t>
  </si>
  <si>
    <t xml:space="preserve"> Part cost </t>
  </si>
  <si>
    <t>0R</t>
  </si>
  <si>
    <t>R2 R4 R6</t>
  </si>
  <si>
    <t>R0402</t>
  </si>
  <si>
    <t>C17168</t>
  </si>
  <si>
    <t>Q1</t>
  </si>
  <si>
    <t>3.2x2.5mm</t>
  </si>
  <si>
    <t>C39097</t>
  </si>
  <si>
    <t>Q2</t>
  </si>
  <si>
    <t>C387415</t>
  </si>
  <si>
    <t>LED1</t>
  </si>
  <si>
    <t>D0603</t>
  </si>
  <si>
    <t>C72041</t>
  </si>
  <si>
    <t>LED2</t>
  </si>
  <si>
    <t>C72038</t>
  </si>
  <si>
    <t>D1 D2</t>
  </si>
  <si>
    <t>SOD-123</t>
  </si>
  <si>
    <t>C8598</t>
  </si>
  <si>
    <t>L1</t>
  </si>
  <si>
    <t>L0805</t>
  </si>
  <si>
    <t>C1015</t>
  </si>
  <si>
    <t>1k5</t>
  </si>
  <si>
    <t>R1</t>
  </si>
  <si>
    <t>C25867</t>
  </si>
  <si>
    <t>1uF</t>
  </si>
  <si>
    <t>C6</t>
  </si>
  <si>
    <t>C0402</t>
  </si>
  <si>
    <t>C52923</t>
  </si>
  <si>
    <t>10k</t>
  </si>
  <si>
    <t>R3 R5</t>
  </si>
  <si>
    <t>C25744</t>
  </si>
  <si>
    <t>10uF</t>
  </si>
  <si>
    <t>C1 C2</t>
  </si>
  <si>
    <t>C15525</t>
  </si>
  <si>
    <t>100nF</t>
  </si>
  <si>
    <t>C3 C4 C5 C7 C8 C9 C10 C11</t>
  </si>
  <si>
    <t>C1525</t>
  </si>
  <si>
    <t>150R</t>
  </si>
  <si>
    <t>R7 R8</t>
  </si>
  <si>
    <t>C25082</t>
  </si>
  <si>
    <t>CJT1117-3.3-SOT223</t>
  </si>
  <si>
    <t>U2</t>
  </si>
  <si>
    <t>SOT-223</t>
  </si>
  <si>
    <t>C6186</t>
  </si>
  <si>
    <t>MOMENTARY-SWITCH-SPST-SMD-5.2-REDUNDANT</t>
  </si>
  <si>
    <t>S1</t>
  </si>
  <si>
    <t>TACTILE_SWITCH_SMD_5.2MM</t>
  </si>
  <si>
    <t>C318884</t>
  </si>
  <si>
    <t>STM32F103C8T6</t>
  </si>
  <si>
    <t>U1</t>
  </si>
  <si>
    <t>LQFP48-7X7MM</t>
  </si>
  <si>
    <t>C8734</t>
  </si>
  <si>
    <t>Total</t>
  </si>
  <si>
    <t>Total/PCB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</si>
</sst>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S12" sqref="S12"/>
    </sheetView>
  </sheetViews>
  <sheetFormatPr defaultRowHeight="15" x14ac:dyDescent="0.25"/>
  <cols>
    <col min="1" max="1" width="46.28515625" bestFit="1" customWidth="1"/>
    <col min="2" max="2" width="23.5703125" bestFit="1" customWidth="1"/>
    <col min="3" max="3" width="28.28515625" bestFit="1" customWidth="1"/>
    <col min="4" max="4" width="10.5703125" bestFit="1" customWidth="1"/>
    <col min="5" max="5" width="8" bestFit="1" customWidth="1"/>
    <col min="6" max="6" width="14.85546875" style="1" bestFit="1" customWidth="1"/>
    <col min="7" max="7" width="7.28515625" bestFit="1" customWidth="1"/>
    <col min="8" max="8" width="11.7109375" bestFit="1" customWidth="1"/>
    <col min="9" max="9" width="9.42578125" bestFit="1" customWidth="1"/>
    <col min="10" max="10" width="11.7109375" bestFit="1" customWidth="1"/>
    <col min="11" max="11" width="9.42578125" bestFit="1" customWidth="1"/>
    <col min="12" max="12" width="11.7109375" bestFit="1" customWidth="1"/>
    <col min="13" max="13" width="9.42578125" bestFit="1" customWidth="1"/>
    <col min="14" max="14" width="11.7109375" bestFit="1" customWidth="1"/>
    <col min="15" max="15" width="9.42578125" bestFit="1" customWidth="1"/>
    <col min="16" max="16" width="11.7109375" bestFit="1" customWidth="1"/>
    <col min="17" max="17" width="9.42578125" bestFit="1" customWidth="1"/>
  </cols>
  <sheetData>
    <row r="1" spans="1:17" x14ac:dyDescent="0.25">
      <c r="H1" t="s">
        <v>0</v>
      </c>
      <c r="I1">
        <v>1</v>
      </c>
      <c r="K1">
        <v>5</v>
      </c>
      <c r="M1">
        <v>10</v>
      </c>
      <c r="O1">
        <v>15</v>
      </c>
      <c r="Q1">
        <v>20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8</v>
      </c>
      <c r="K2" t="s">
        <v>9</v>
      </c>
      <c r="L2" t="s">
        <v>8</v>
      </c>
      <c r="M2" t="s">
        <v>9</v>
      </c>
      <c r="N2" t="s">
        <v>8</v>
      </c>
      <c r="O2" t="s">
        <v>9</v>
      </c>
      <c r="P2" t="s">
        <v>8</v>
      </c>
      <c r="Q2" t="s">
        <v>9</v>
      </c>
    </row>
    <row r="3" spans="1:17" x14ac:dyDescent="0.25">
      <c r="A3" t="s">
        <v>10</v>
      </c>
      <c r="B3" t="s">
        <v>11</v>
      </c>
      <c r="C3" t="s">
        <v>12</v>
      </c>
      <c r="D3" t="s">
        <v>13</v>
      </c>
      <c r="E3">
        <v>3</v>
      </c>
      <c r="F3" s="1">
        <v>1.1000000000000001E-3</v>
      </c>
      <c r="G3">
        <v>40</v>
      </c>
      <c r="H3">
        <f>$E3*I$1</f>
        <v>3</v>
      </c>
      <c r="I3">
        <f>IF(H3&lt;$G3,$F3*$G3,$F3*H3)</f>
        <v>4.4000000000000004E-2</v>
      </c>
      <c r="J3">
        <f>$E3*K$1</f>
        <v>15</v>
      </c>
      <c r="K3">
        <f>IF(J3&lt;$G3,$F3*$G3,$F3*J3)</f>
        <v>4.4000000000000004E-2</v>
      </c>
      <c r="L3">
        <f>$E3*M$1</f>
        <v>30</v>
      </c>
      <c r="M3">
        <f>IF(L3&lt;$G3,$F3*$G3,$F3*L3)</f>
        <v>4.4000000000000004E-2</v>
      </c>
      <c r="N3">
        <f>$E3*O$1</f>
        <v>45</v>
      </c>
      <c r="O3">
        <f>IF(N3&lt;$G3,$F3*$G3,$F3*N3)</f>
        <v>4.9500000000000002E-2</v>
      </c>
      <c r="P3">
        <f>$E3*Q$1</f>
        <v>60</v>
      </c>
      <c r="Q3">
        <f>IF(P3&lt;$G3,$F3*$G3,$F3*P3)</f>
        <v>6.6000000000000003E-2</v>
      </c>
    </row>
    <row r="4" spans="1:17" x14ac:dyDescent="0.25">
      <c r="B4" t="s">
        <v>14</v>
      </c>
      <c r="C4" t="s">
        <v>15</v>
      </c>
      <c r="D4" t="s">
        <v>16</v>
      </c>
      <c r="E4">
        <v>1</v>
      </c>
      <c r="F4" s="1">
        <v>0.5343</v>
      </c>
      <c r="G4">
        <v>10</v>
      </c>
      <c r="H4">
        <f t="shared" ref="H4:J18" si="0">$E4*I$1</f>
        <v>1</v>
      </c>
      <c r="I4">
        <f t="shared" ref="I4:K17" si="1">IF(H4&lt;$G4,$F4*$G4,$F4*H4)</f>
        <v>5.343</v>
      </c>
      <c r="J4">
        <f t="shared" si="0"/>
        <v>5</v>
      </c>
      <c r="K4">
        <f t="shared" si="1"/>
        <v>5.343</v>
      </c>
      <c r="L4">
        <f t="shared" ref="L4:M4" si="2">$E4*M$1</f>
        <v>10</v>
      </c>
      <c r="M4">
        <f t="shared" ref="M4" si="3">IF(L4&lt;$G4,$F4*$G4,$F4*L4)</f>
        <v>5.343</v>
      </c>
      <c r="N4">
        <f t="shared" ref="N4:O4" si="4">$E4*O$1</f>
        <v>15</v>
      </c>
      <c r="O4">
        <f t="shared" ref="O4" si="5">IF(N4&lt;$G4,$F4*$G4,$F4*N4)</f>
        <v>8.0145</v>
      </c>
      <c r="P4">
        <f t="shared" ref="P4:Q4" si="6">$E4*Q$1</f>
        <v>20</v>
      </c>
      <c r="Q4">
        <f t="shared" ref="Q4" si="7">IF(P4&lt;$G4,$F4*$G4,$F4*P4)</f>
        <v>10.686</v>
      </c>
    </row>
    <row r="5" spans="1:17" x14ac:dyDescent="0.25">
      <c r="B5" t="s">
        <v>17</v>
      </c>
      <c r="C5" t="s">
        <v>15</v>
      </c>
      <c r="D5" t="s">
        <v>18</v>
      </c>
      <c r="E5">
        <v>1</v>
      </c>
      <c r="F5" s="1">
        <v>0.43</v>
      </c>
      <c r="G5">
        <v>10</v>
      </c>
      <c r="H5">
        <f t="shared" si="0"/>
        <v>1</v>
      </c>
      <c r="I5">
        <f t="shared" si="1"/>
        <v>4.3</v>
      </c>
      <c r="J5">
        <f t="shared" si="0"/>
        <v>5</v>
      </c>
      <c r="K5">
        <f t="shared" si="1"/>
        <v>4.3</v>
      </c>
      <c r="L5">
        <f t="shared" ref="L5:M5" si="8">$E5*M$1</f>
        <v>10</v>
      </c>
      <c r="M5">
        <f t="shared" ref="M5" si="9">IF(L5&lt;$G5,$F5*$G5,$F5*L5)</f>
        <v>4.3</v>
      </c>
      <c r="N5">
        <f t="shared" ref="N5:O5" si="10">$E5*O$1</f>
        <v>15</v>
      </c>
      <c r="O5">
        <f t="shared" ref="O5" si="11">IF(N5&lt;$G5,$F5*$G5,$F5*N5)</f>
        <v>6.45</v>
      </c>
      <c r="P5">
        <f t="shared" ref="P5:Q5" si="12">$E5*Q$1</f>
        <v>20</v>
      </c>
      <c r="Q5">
        <f t="shared" ref="Q5" si="13">IF(P5&lt;$G5,$F5*$G5,$F5*P5)</f>
        <v>8.6</v>
      </c>
    </row>
    <row r="6" spans="1:17" x14ac:dyDescent="0.25">
      <c r="B6" t="s">
        <v>19</v>
      </c>
      <c r="C6" t="s">
        <v>20</v>
      </c>
      <c r="D6" t="s">
        <v>21</v>
      </c>
      <c r="E6">
        <v>1</v>
      </c>
      <c r="F6" s="1">
        <v>2.3800000000000002E-2</v>
      </c>
      <c r="G6">
        <v>20</v>
      </c>
      <c r="H6">
        <f t="shared" si="0"/>
        <v>1</v>
      </c>
      <c r="I6">
        <f t="shared" si="1"/>
        <v>0.47600000000000003</v>
      </c>
      <c r="J6">
        <f t="shared" si="0"/>
        <v>5</v>
      </c>
      <c r="K6">
        <f t="shared" si="1"/>
        <v>0.47600000000000003</v>
      </c>
      <c r="L6">
        <f t="shared" ref="L6:M6" si="14">$E6*M$1</f>
        <v>10</v>
      </c>
      <c r="M6">
        <f t="shared" ref="M6" si="15">IF(L6&lt;$G6,$F6*$G6,$F6*L6)</f>
        <v>0.47600000000000003</v>
      </c>
      <c r="N6">
        <f t="shared" ref="N6:O6" si="16">$E6*O$1</f>
        <v>15</v>
      </c>
      <c r="O6">
        <f t="shared" ref="O6" si="17">IF(N6&lt;$G6,$F6*$G6,$F6*N6)</f>
        <v>0.47600000000000003</v>
      </c>
      <c r="P6">
        <f t="shared" ref="P6:Q6" si="18">$E6*Q$1</f>
        <v>20</v>
      </c>
      <c r="Q6">
        <f t="shared" ref="Q6" si="19">IF(P6&lt;$G6,$F6*$G6,$F6*P6)</f>
        <v>0.47600000000000003</v>
      </c>
    </row>
    <row r="7" spans="1:17" x14ac:dyDescent="0.25">
      <c r="B7" t="s">
        <v>22</v>
      </c>
      <c r="C7" t="s">
        <v>20</v>
      </c>
      <c r="D7" t="s">
        <v>23</v>
      </c>
      <c r="E7">
        <v>1</v>
      </c>
      <c r="F7" s="1">
        <v>2.4299999999999999E-2</v>
      </c>
      <c r="G7">
        <v>20</v>
      </c>
      <c r="H7">
        <f t="shared" si="0"/>
        <v>1</v>
      </c>
      <c r="I7">
        <f t="shared" si="1"/>
        <v>0.48599999999999999</v>
      </c>
      <c r="J7">
        <f t="shared" si="0"/>
        <v>5</v>
      </c>
      <c r="K7">
        <f t="shared" si="1"/>
        <v>0.48599999999999999</v>
      </c>
      <c r="L7">
        <f t="shared" ref="L7:M7" si="20">$E7*M$1</f>
        <v>10</v>
      </c>
      <c r="M7">
        <f t="shared" ref="M7" si="21">IF(L7&lt;$G7,$F7*$G7,$F7*L7)</f>
        <v>0.48599999999999999</v>
      </c>
      <c r="N7">
        <f t="shared" ref="N7:O7" si="22">$E7*O$1</f>
        <v>15</v>
      </c>
      <c r="O7">
        <f t="shared" ref="O7" si="23">IF(N7&lt;$G7,$F7*$G7,$F7*N7)</f>
        <v>0.48599999999999999</v>
      </c>
      <c r="P7">
        <f t="shared" ref="P7:Q7" si="24">$E7*Q$1</f>
        <v>20</v>
      </c>
      <c r="Q7">
        <f t="shared" ref="Q7" si="25">IF(P7&lt;$G7,$F7*$G7,$F7*P7)</f>
        <v>0.48599999999999999</v>
      </c>
    </row>
    <row r="8" spans="1:17" x14ac:dyDescent="0.25">
      <c r="B8" t="s">
        <v>24</v>
      </c>
      <c r="C8" t="s">
        <v>25</v>
      </c>
      <c r="D8" t="s">
        <v>26</v>
      </c>
      <c r="E8">
        <v>2</v>
      </c>
      <c r="F8" s="1">
        <v>3.44E-2</v>
      </c>
      <c r="G8">
        <v>15</v>
      </c>
      <c r="H8">
        <f t="shared" si="0"/>
        <v>2</v>
      </c>
      <c r="I8">
        <f t="shared" si="1"/>
        <v>0.51600000000000001</v>
      </c>
      <c r="J8">
        <f t="shared" si="0"/>
        <v>10</v>
      </c>
      <c r="K8">
        <f t="shared" si="1"/>
        <v>0.51600000000000001</v>
      </c>
      <c r="L8">
        <f t="shared" ref="L8:M8" si="26">$E8*M$1</f>
        <v>20</v>
      </c>
      <c r="M8">
        <f t="shared" ref="M8" si="27">IF(L8&lt;$G8,$F8*$G8,$F8*L8)</f>
        <v>0.68799999999999994</v>
      </c>
      <c r="N8">
        <f t="shared" ref="N8:O8" si="28">$E8*O$1</f>
        <v>30</v>
      </c>
      <c r="O8">
        <f t="shared" ref="O8" si="29">IF(N8&lt;$G8,$F8*$G8,$F8*N8)</f>
        <v>1.032</v>
      </c>
      <c r="P8">
        <f t="shared" ref="P8:Q8" si="30">$E8*Q$1</f>
        <v>40</v>
      </c>
      <c r="Q8">
        <f t="shared" ref="Q8" si="31">IF(P8&lt;$G8,$F8*$G8,$F8*P8)</f>
        <v>1.3759999999999999</v>
      </c>
    </row>
    <row r="9" spans="1:17" x14ac:dyDescent="0.25">
      <c r="B9" t="s">
        <v>27</v>
      </c>
      <c r="C9" t="s">
        <v>28</v>
      </c>
      <c r="D9" t="s">
        <v>29</v>
      </c>
      <c r="E9">
        <v>1</v>
      </c>
      <c r="F9" s="1">
        <v>1.21E-2</v>
      </c>
      <c r="G9">
        <v>20</v>
      </c>
      <c r="H9">
        <f t="shared" si="0"/>
        <v>1</v>
      </c>
      <c r="I9">
        <f t="shared" si="1"/>
        <v>0.24199999999999999</v>
      </c>
      <c r="J9">
        <f t="shared" si="0"/>
        <v>5</v>
      </c>
      <c r="K9">
        <f t="shared" si="1"/>
        <v>0.24199999999999999</v>
      </c>
      <c r="L9">
        <f t="shared" ref="L9:M9" si="32">$E9*M$1</f>
        <v>10</v>
      </c>
      <c r="M9">
        <f t="shared" ref="M9" si="33">IF(L9&lt;$G9,$F9*$G9,$F9*L9)</f>
        <v>0.24199999999999999</v>
      </c>
      <c r="N9">
        <f t="shared" ref="N9:O9" si="34">$E9*O$1</f>
        <v>15</v>
      </c>
      <c r="O9">
        <f t="shared" ref="O9" si="35">IF(N9&lt;$G9,$F9*$G9,$F9*N9)</f>
        <v>0.24199999999999999</v>
      </c>
      <c r="P9">
        <f t="shared" ref="P9:Q9" si="36">$E9*Q$1</f>
        <v>20</v>
      </c>
      <c r="Q9">
        <f t="shared" ref="Q9" si="37">IF(P9&lt;$G9,$F9*$G9,$F9*P9)</f>
        <v>0.24199999999999999</v>
      </c>
    </row>
    <row r="10" spans="1:17" x14ac:dyDescent="0.25">
      <c r="A10" t="s">
        <v>30</v>
      </c>
      <c r="B10" t="s">
        <v>31</v>
      </c>
      <c r="C10" t="s">
        <v>12</v>
      </c>
      <c r="D10" t="s">
        <v>32</v>
      </c>
      <c r="E10">
        <v>1</v>
      </c>
      <c r="F10" s="1">
        <v>1.1000000000000001E-3</v>
      </c>
      <c r="G10">
        <v>40</v>
      </c>
      <c r="H10">
        <f t="shared" si="0"/>
        <v>1</v>
      </c>
      <c r="I10">
        <f t="shared" si="1"/>
        <v>4.4000000000000004E-2</v>
      </c>
      <c r="J10">
        <f t="shared" si="0"/>
        <v>5</v>
      </c>
      <c r="K10">
        <f t="shared" si="1"/>
        <v>4.4000000000000004E-2</v>
      </c>
      <c r="L10">
        <f t="shared" ref="L10:M10" si="38">$E10*M$1</f>
        <v>10</v>
      </c>
      <c r="M10">
        <f t="shared" ref="M10" si="39">IF(L10&lt;$G10,$F10*$G10,$F10*L10)</f>
        <v>4.4000000000000004E-2</v>
      </c>
      <c r="N10">
        <f t="shared" ref="N10:O10" si="40">$E10*O$1</f>
        <v>15</v>
      </c>
      <c r="O10">
        <f t="shared" ref="O10" si="41">IF(N10&lt;$G10,$F10*$G10,$F10*N10)</f>
        <v>4.4000000000000004E-2</v>
      </c>
      <c r="P10">
        <f t="shared" ref="P10:Q10" si="42">$E10*Q$1</f>
        <v>20</v>
      </c>
      <c r="Q10">
        <f t="shared" ref="Q10" si="43">IF(P10&lt;$G10,$F10*$G10,$F10*P10)</f>
        <v>4.4000000000000004E-2</v>
      </c>
    </row>
    <row r="11" spans="1:17" x14ac:dyDescent="0.25">
      <c r="A11" t="s">
        <v>33</v>
      </c>
      <c r="B11" t="s">
        <v>34</v>
      </c>
      <c r="C11" t="s">
        <v>35</v>
      </c>
      <c r="D11" t="s">
        <v>36</v>
      </c>
      <c r="E11">
        <v>1</v>
      </c>
      <c r="F11" s="1">
        <v>7.1000000000000004E-3</v>
      </c>
      <c r="G11">
        <v>40</v>
      </c>
      <c r="H11">
        <f t="shared" si="0"/>
        <v>1</v>
      </c>
      <c r="I11">
        <f t="shared" si="1"/>
        <v>0.28400000000000003</v>
      </c>
      <c r="J11">
        <f t="shared" si="0"/>
        <v>5</v>
      </c>
      <c r="K11">
        <f t="shared" si="1"/>
        <v>0.28400000000000003</v>
      </c>
      <c r="L11">
        <f t="shared" ref="L11:M11" si="44">$E11*M$1</f>
        <v>10</v>
      </c>
      <c r="M11">
        <f t="shared" ref="M11" si="45">IF(L11&lt;$G11,$F11*$G11,$F11*L11)</f>
        <v>0.28400000000000003</v>
      </c>
      <c r="N11">
        <f t="shared" ref="N11:O11" si="46">$E11*O$1</f>
        <v>15</v>
      </c>
      <c r="O11">
        <f t="shared" ref="O11" si="47">IF(N11&lt;$G11,$F11*$G11,$F11*N11)</f>
        <v>0.28400000000000003</v>
      </c>
      <c r="P11">
        <f t="shared" ref="P11:Q11" si="48">$E11*Q$1</f>
        <v>20</v>
      </c>
      <c r="Q11">
        <f t="shared" ref="Q11" si="49">IF(P11&lt;$G11,$F11*$G11,$F11*P11)</f>
        <v>0.28400000000000003</v>
      </c>
    </row>
    <row r="12" spans="1:17" x14ac:dyDescent="0.25">
      <c r="A12" t="s">
        <v>37</v>
      </c>
      <c r="B12" t="s">
        <v>38</v>
      </c>
      <c r="C12" t="s">
        <v>12</v>
      </c>
      <c r="D12" t="s">
        <v>39</v>
      </c>
      <c r="E12">
        <v>2</v>
      </c>
      <c r="F12" s="1">
        <v>1.1000000000000001E-3</v>
      </c>
      <c r="G12">
        <v>40</v>
      </c>
      <c r="H12">
        <f t="shared" si="0"/>
        <v>2</v>
      </c>
      <c r="I12">
        <f t="shared" si="1"/>
        <v>4.4000000000000004E-2</v>
      </c>
      <c r="J12">
        <f t="shared" si="0"/>
        <v>10</v>
      </c>
      <c r="K12">
        <f t="shared" si="1"/>
        <v>4.4000000000000004E-2</v>
      </c>
      <c r="L12">
        <f t="shared" ref="L12:M12" si="50">$E12*M$1</f>
        <v>20</v>
      </c>
      <c r="M12">
        <f t="shared" ref="M12" si="51">IF(L12&lt;$G12,$F12*$G12,$F12*L12)</f>
        <v>4.4000000000000004E-2</v>
      </c>
      <c r="N12">
        <f t="shared" ref="N12:O12" si="52">$E12*O$1</f>
        <v>30</v>
      </c>
      <c r="O12">
        <f t="shared" ref="O12" si="53">IF(N12&lt;$G12,$F12*$G12,$F12*N12)</f>
        <v>4.4000000000000004E-2</v>
      </c>
      <c r="P12">
        <f t="shared" ref="P12:Q12" si="54">$E12*Q$1</f>
        <v>40</v>
      </c>
      <c r="Q12">
        <f t="shared" ref="Q12" si="55">IF(P12&lt;$G12,$F12*$G12,$F12*P12)</f>
        <v>4.4000000000000004E-2</v>
      </c>
    </row>
    <row r="13" spans="1:17" x14ac:dyDescent="0.25">
      <c r="A13" t="s">
        <v>40</v>
      </c>
      <c r="B13" t="s">
        <v>41</v>
      </c>
      <c r="C13" t="s">
        <v>35</v>
      </c>
      <c r="D13" t="s">
        <v>42</v>
      </c>
      <c r="E13">
        <v>2</v>
      </c>
      <c r="F13" s="1">
        <v>1.35E-2</v>
      </c>
      <c r="G13">
        <v>40</v>
      </c>
      <c r="H13">
        <f t="shared" si="0"/>
        <v>2</v>
      </c>
      <c r="I13">
        <f t="shared" si="1"/>
        <v>0.54</v>
      </c>
      <c r="J13">
        <f t="shared" si="0"/>
        <v>10</v>
      </c>
      <c r="K13">
        <f t="shared" si="1"/>
        <v>0.54</v>
      </c>
      <c r="L13">
        <f t="shared" ref="L13:M13" si="56">$E13*M$1</f>
        <v>20</v>
      </c>
      <c r="M13">
        <f t="shared" ref="M13" si="57">IF(L13&lt;$G13,$F13*$G13,$F13*L13)</f>
        <v>0.54</v>
      </c>
      <c r="N13">
        <f t="shared" ref="N13:O13" si="58">$E13*O$1</f>
        <v>30</v>
      </c>
      <c r="O13">
        <f t="shared" ref="O13" si="59">IF(N13&lt;$G13,$F13*$G13,$F13*N13)</f>
        <v>0.54</v>
      </c>
      <c r="P13">
        <f t="shared" ref="P13:Q13" si="60">$E13*Q$1</f>
        <v>40</v>
      </c>
      <c r="Q13">
        <f t="shared" ref="Q13" si="61">IF(P13&lt;$G13,$F13*$G13,$F13*P13)</f>
        <v>0.54</v>
      </c>
    </row>
    <row r="14" spans="1:17" x14ac:dyDescent="0.25">
      <c r="A14" t="s">
        <v>43</v>
      </c>
      <c r="B14" t="s">
        <v>44</v>
      </c>
      <c r="C14" t="s">
        <v>35</v>
      </c>
      <c r="D14" t="s">
        <v>45</v>
      </c>
      <c r="E14">
        <v>8</v>
      </c>
      <c r="F14" s="1">
        <v>2.8999999999999998E-3</v>
      </c>
      <c r="G14">
        <v>40</v>
      </c>
      <c r="H14">
        <f t="shared" si="0"/>
        <v>8</v>
      </c>
      <c r="I14">
        <f t="shared" si="1"/>
        <v>0.11599999999999999</v>
      </c>
      <c r="J14">
        <f t="shared" si="0"/>
        <v>40</v>
      </c>
      <c r="K14">
        <f t="shared" si="1"/>
        <v>0.11599999999999999</v>
      </c>
      <c r="L14">
        <f t="shared" ref="L14:M14" si="62">$E14*M$1</f>
        <v>80</v>
      </c>
      <c r="M14">
        <f t="shared" ref="M14" si="63">IF(L14&lt;$G14,$F14*$G14,$F14*L14)</f>
        <v>0.23199999999999998</v>
      </c>
      <c r="N14">
        <f t="shared" ref="N14:O14" si="64">$E14*O$1</f>
        <v>120</v>
      </c>
      <c r="O14">
        <f t="shared" ref="O14" si="65">IF(N14&lt;$G14,$F14*$G14,$F14*N14)</f>
        <v>0.34799999999999998</v>
      </c>
      <c r="P14">
        <f t="shared" ref="P14:Q14" si="66">$E14*Q$1</f>
        <v>160</v>
      </c>
      <c r="Q14">
        <f t="shared" ref="Q14" si="67">IF(P14&lt;$G14,$F14*$G14,$F14*P14)</f>
        <v>0.46399999999999997</v>
      </c>
    </row>
    <row r="15" spans="1:17" x14ac:dyDescent="0.25">
      <c r="A15" t="s">
        <v>46</v>
      </c>
      <c r="B15" t="s">
        <v>47</v>
      </c>
      <c r="C15" t="s">
        <v>12</v>
      </c>
      <c r="D15" t="s">
        <v>48</v>
      </c>
      <c r="E15">
        <v>2</v>
      </c>
      <c r="F15" s="1">
        <v>1.1000000000000001E-3</v>
      </c>
      <c r="G15">
        <v>40</v>
      </c>
      <c r="H15">
        <f t="shared" si="0"/>
        <v>2</v>
      </c>
      <c r="I15">
        <f t="shared" si="1"/>
        <v>4.4000000000000004E-2</v>
      </c>
      <c r="J15">
        <f t="shared" si="0"/>
        <v>10</v>
      </c>
      <c r="K15">
        <f t="shared" si="1"/>
        <v>4.4000000000000004E-2</v>
      </c>
      <c r="L15">
        <f t="shared" ref="L15:M15" si="68">$E15*M$1</f>
        <v>20</v>
      </c>
      <c r="M15">
        <f t="shared" ref="M15" si="69">IF(L15&lt;$G15,$F15*$G15,$F15*L15)</f>
        <v>4.4000000000000004E-2</v>
      </c>
      <c r="N15">
        <f t="shared" ref="N15:O15" si="70">$E15*O$1</f>
        <v>30</v>
      </c>
      <c r="O15">
        <f t="shared" ref="O15" si="71">IF(N15&lt;$G15,$F15*$G15,$F15*N15)</f>
        <v>4.4000000000000004E-2</v>
      </c>
      <c r="P15">
        <f t="shared" ref="P15:Q15" si="72">$E15*Q$1</f>
        <v>40</v>
      </c>
      <c r="Q15">
        <f t="shared" ref="Q15" si="73">IF(P15&lt;$G15,$F15*$G15,$F15*P15)</f>
        <v>4.4000000000000004E-2</v>
      </c>
    </row>
    <row r="16" spans="1:17" x14ac:dyDescent="0.25">
      <c r="A16" t="s">
        <v>49</v>
      </c>
      <c r="B16" t="s">
        <v>50</v>
      </c>
      <c r="C16" t="s">
        <v>51</v>
      </c>
      <c r="D16" t="s">
        <v>52</v>
      </c>
      <c r="E16">
        <v>1</v>
      </c>
      <c r="F16" s="1">
        <v>0.1193</v>
      </c>
      <c r="G16">
        <v>2</v>
      </c>
      <c r="H16">
        <f t="shared" si="0"/>
        <v>1</v>
      </c>
      <c r="I16">
        <f t="shared" si="1"/>
        <v>0.23860000000000001</v>
      </c>
      <c r="J16">
        <f t="shared" si="0"/>
        <v>5</v>
      </c>
      <c r="K16">
        <f t="shared" si="1"/>
        <v>0.59650000000000003</v>
      </c>
      <c r="L16">
        <f t="shared" ref="L16:M16" si="74">$E16*M$1</f>
        <v>10</v>
      </c>
      <c r="M16">
        <f t="shared" ref="M16" si="75">IF(L16&lt;$G16,$F16*$G16,$F16*L16)</f>
        <v>1.1930000000000001</v>
      </c>
      <c r="N16">
        <f t="shared" ref="N16:O16" si="76">$E16*O$1</f>
        <v>15</v>
      </c>
      <c r="O16">
        <f t="shared" ref="O16" si="77">IF(N16&lt;$G16,$F16*$G16,$F16*N16)</f>
        <v>1.7895000000000001</v>
      </c>
      <c r="P16">
        <f t="shared" ref="P16:Q16" si="78">$E16*Q$1</f>
        <v>20</v>
      </c>
      <c r="Q16">
        <f t="shared" ref="Q16" si="79">IF(P16&lt;$G16,$F16*$G16,$F16*P16)</f>
        <v>2.3860000000000001</v>
      </c>
    </row>
    <row r="17" spans="1:17" x14ac:dyDescent="0.25">
      <c r="A17" t="s">
        <v>53</v>
      </c>
      <c r="B17" t="s">
        <v>54</v>
      </c>
      <c r="C17" t="s">
        <v>55</v>
      </c>
      <c r="D17" t="s">
        <v>56</v>
      </c>
      <c r="E17">
        <v>1</v>
      </c>
      <c r="F17" s="1">
        <v>2.1899999999999999E-2</v>
      </c>
      <c r="G17">
        <v>5</v>
      </c>
      <c r="H17">
        <f t="shared" si="0"/>
        <v>1</v>
      </c>
      <c r="I17">
        <f t="shared" si="1"/>
        <v>0.1095</v>
      </c>
      <c r="J17">
        <f t="shared" si="0"/>
        <v>5</v>
      </c>
      <c r="K17">
        <f t="shared" si="1"/>
        <v>0.1095</v>
      </c>
      <c r="L17">
        <f t="shared" ref="L17:M17" si="80">$E17*M$1</f>
        <v>10</v>
      </c>
      <c r="M17">
        <f t="shared" ref="M17" si="81">IF(L17&lt;$G17,$F17*$G17,$F17*L17)</f>
        <v>0.219</v>
      </c>
      <c r="N17">
        <f t="shared" ref="N17:O17" si="82">$E17*O$1</f>
        <v>15</v>
      </c>
      <c r="O17">
        <f t="shared" ref="O17" si="83">IF(N17&lt;$G17,$F17*$G17,$F17*N17)</f>
        <v>0.32850000000000001</v>
      </c>
      <c r="P17">
        <f t="shared" ref="P17:Q17" si="84">$E17*Q$1</f>
        <v>20</v>
      </c>
      <c r="Q17">
        <f t="shared" ref="Q17" si="85">IF(P17&lt;$G17,$F17*$G17,$F17*P17)</f>
        <v>0.438</v>
      </c>
    </row>
    <row r="18" spans="1:17" x14ac:dyDescent="0.25">
      <c r="A18" t="s">
        <v>57</v>
      </c>
      <c r="B18" t="s">
        <v>58</v>
      </c>
      <c r="C18" t="s">
        <v>59</v>
      </c>
      <c r="D18" t="s">
        <v>60</v>
      </c>
      <c r="E18">
        <v>1</v>
      </c>
      <c r="G18">
        <v>2</v>
      </c>
      <c r="H18">
        <f t="shared" si="0"/>
        <v>1</v>
      </c>
      <c r="J18">
        <f t="shared" si="0"/>
        <v>5</v>
      </c>
      <c r="L18">
        <f t="shared" ref="L18:M18" si="86">$E18*M$1</f>
        <v>10</v>
      </c>
      <c r="N18">
        <f t="shared" ref="N18:O18" si="87">$E18*O$1</f>
        <v>15</v>
      </c>
      <c r="P18">
        <f t="shared" ref="P18:Q18" si="88">$E18*Q$1</f>
        <v>20</v>
      </c>
    </row>
    <row r="20" spans="1:17" x14ac:dyDescent="0.25">
      <c r="H20" t="s">
        <v>61</v>
      </c>
      <c r="I20">
        <f>SUM(I3:I17)</f>
        <v>12.827100000000003</v>
      </c>
      <c r="J20" t="s">
        <v>61</v>
      </c>
      <c r="K20">
        <f>SUM(K3:K17)</f>
        <v>13.185000000000004</v>
      </c>
      <c r="L20" t="s">
        <v>61</v>
      </c>
      <c r="M20">
        <f>SUM(M3:M17)</f>
        <v>14.179000000000002</v>
      </c>
      <c r="N20" t="s">
        <v>61</v>
      </c>
      <c r="O20">
        <f>SUM(O3:O17)</f>
        <v>20.172000000000004</v>
      </c>
      <c r="P20" t="s">
        <v>61</v>
      </c>
      <c r="Q20">
        <f>SUM(Q3:Q17)</f>
        <v>26.175999999999998</v>
      </c>
    </row>
    <row r="21" spans="1:17" x14ac:dyDescent="0.25">
      <c r="H21" t="s">
        <v>62</v>
      </c>
      <c r="I21">
        <f>I20/I1</f>
        <v>12.827100000000003</v>
      </c>
      <c r="J21" t="s">
        <v>62</v>
      </c>
      <c r="K21">
        <f>K20/K1</f>
        <v>2.6370000000000009</v>
      </c>
      <c r="L21" t="s">
        <v>62</v>
      </c>
      <c r="M21">
        <f>M20/M1</f>
        <v>1.4179000000000002</v>
      </c>
      <c r="N21" t="s">
        <v>62</v>
      </c>
      <c r="O21">
        <f>O20/O1</f>
        <v>1.3448000000000002</v>
      </c>
      <c r="P21" t="s">
        <v>62</v>
      </c>
      <c r="Q21">
        <f>Q20/Q1</f>
        <v>1.3088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compact_top_bom_Everything_Pric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Jones, Nathan CPT</cp:lastModifiedBy>
  <dcterms:created xsi:type="dcterms:W3CDTF">2021-02-15T21:00:18Z</dcterms:created>
  <dcterms:modified xsi:type="dcterms:W3CDTF">2021-02-15T21:00:18Z</dcterms:modified>
</cp:coreProperties>
</file>