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" yWindow="-30" windowWidth="12165" windowHeight="9705" tabRatio="811" firstSheet="21" activeTab="26"/>
  </bookViews>
  <sheets>
    <sheet name="Data2012" sheetId="3" r:id="rId1"/>
    <sheet name="Summary2012" sheetId="18" r:id="rId2"/>
    <sheet name="Data2013" sheetId="12" r:id="rId3"/>
    <sheet name="Asset2013" sheetId="24" r:id="rId4"/>
    <sheet name="Summary2013" sheetId="23" r:id="rId5"/>
    <sheet name="GL2013" sheetId="38" r:id="rId6"/>
    <sheet name="Active2013" sheetId="22" r:id="rId7"/>
    <sheet name="Deferred2013" sheetId="25" r:id="rId8"/>
    <sheet name="Pensioner2013" sheetId="26" r:id="rId9"/>
    <sheet name="Active2012" sheetId="19" r:id="rId10"/>
    <sheet name="Active2013DR" sheetId="39" r:id="rId11"/>
    <sheet name="Active2013MORT" sheetId="40" r:id="rId12"/>
    <sheet name="Active2013SAL" sheetId="41" r:id="rId13"/>
    <sheet name="Active2013RA" sheetId="29" r:id="rId14"/>
    <sheet name="Active2013FORM" sheetId="42" r:id="rId15"/>
    <sheet name="Active2013OLDSAL" sheetId="43" r:id="rId16"/>
    <sheet name="ActiveGL" sheetId="46" r:id="rId17"/>
    <sheet name="Deferred2012" sheetId="20" r:id="rId18"/>
    <sheet name="Deferred2013DR" sheetId="33" r:id="rId19"/>
    <sheet name="Deferred2013MORT" sheetId="44" r:id="rId20"/>
    <sheet name="Deferred2013RA" sheetId="35" r:id="rId21"/>
    <sheet name="DeferredGL" sheetId="47" r:id="rId22"/>
    <sheet name="Pensioner2012" sheetId="21" r:id="rId23"/>
    <sheet name="Pensioner2013DR" sheetId="37" r:id="rId24"/>
    <sheet name="Pensioner2013MORT" sheetId="45" r:id="rId25"/>
    <sheet name="PensionerGL" sheetId="48" r:id="rId26"/>
    <sheet name="Male2015" sheetId="13" r:id="rId27"/>
    <sheet name="Female2015" sheetId="15" r:id="rId28"/>
    <sheet name="Male2020" sheetId="14" r:id="rId29"/>
    <sheet name="Female2020" sheetId="16" r:id="rId30"/>
  </sheets>
  <definedNames>
    <definedName name="_xlnm._FilterDatabase" localSheetId="0" hidden="1">Data2012!$A$4:$I$49</definedName>
    <definedName name="_xlnm._FilterDatabase" localSheetId="2" hidden="1">Data2013!$A$4:$I$45</definedName>
  </definedNames>
  <calcPr calcId="145621"/>
</workbook>
</file>

<file path=xl/calcChain.xml><?xml version="1.0" encoding="utf-8"?>
<calcChain xmlns="http://schemas.openxmlformats.org/spreadsheetml/2006/main">
  <c r="D9" i="24" l="1"/>
  <c r="H25" i="23"/>
  <c r="G25" i="23"/>
  <c r="F24" i="23"/>
  <c r="H24" i="23"/>
  <c r="F23" i="23"/>
  <c r="F25" i="23" s="1"/>
  <c r="H23" i="23"/>
  <c r="E8" i="23"/>
  <c r="E7" i="23"/>
  <c r="AZ124" i="16"/>
  <c r="BA124" i="16" s="1"/>
  <c r="BB124" i="16" s="1"/>
  <c r="BC124" i="16" s="1"/>
  <c r="BD124" i="16" s="1"/>
  <c r="AZ123" i="16"/>
  <c r="BA123" i="16" s="1"/>
  <c r="AZ122" i="16"/>
  <c r="BA122" i="16" s="1"/>
  <c r="BA121" i="16"/>
  <c r="AZ121" i="16"/>
  <c r="AZ120" i="16"/>
  <c r="BA120" i="16" s="1"/>
  <c r="AZ119" i="16"/>
  <c r="BA119" i="16" s="1"/>
  <c r="AZ118" i="16"/>
  <c r="BA118" i="16" s="1"/>
  <c r="BA117" i="16"/>
  <c r="AZ117" i="16"/>
  <c r="AZ116" i="16"/>
  <c r="BA116" i="16" s="1"/>
  <c r="AZ115" i="16"/>
  <c r="BA115" i="16" s="1"/>
  <c r="AZ114" i="16"/>
  <c r="BA114" i="16" s="1"/>
  <c r="BA113" i="16"/>
  <c r="AZ113" i="16"/>
  <c r="AZ112" i="16"/>
  <c r="BA112" i="16" s="1"/>
  <c r="AZ111" i="16"/>
  <c r="BA111" i="16" s="1"/>
  <c r="BB111" i="16" s="1"/>
  <c r="BC111" i="16" s="1"/>
  <c r="BD111" i="16" s="1"/>
  <c r="AZ110" i="16"/>
  <c r="BA110" i="16" s="1"/>
  <c r="BA109" i="16"/>
  <c r="AZ109" i="16"/>
  <c r="AZ108" i="16"/>
  <c r="BA108" i="16" s="1"/>
  <c r="AZ107" i="16"/>
  <c r="BA107" i="16" s="1"/>
  <c r="AZ106" i="16"/>
  <c r="BA106" i="16" s="1"/>
  <c r="BA105" i="16"/>
  <c r="AZ105" i="16"/>
  <c r="AZ104" i="16"/>
  <c r="BA104" i="16" s="1"/>
  <c r="AZ103" i="16"/>
  <c r="BA103" i="16" s="1"/>
  <c r="BB103" i="16" s="1"/>
  <c r="BC103" i="16" s="1"/>
  <c r="BD103" i="16" s="1"/>
  <c r="AZ102" i="16"/>
  <c r="BA102" i="16" s="1"/>
  <c r="BA101" i="16"/>
  <c r="AZ101" i="16"/>
  <c r="AZ100" i="16"/>
  <c r="BA100" i="16" s="1"/>
  <c r="AZ99" i="16"/>
  <c r="BA99" i="16" s="1"/>
  <c r="AZ98" i="16"/>
  <c r="BA98" i="16" s="1"/>
  <c r="BA97" i="16"/>
  <c r="AZ97" i="16"/>
  <c r="AZ96" i="16"/>
  <c r="BA96" i="16" s="1"/>
  <c r="AZ95" i="16"/>
  <c r="BA95" i="16" s="1"/>
  <c r="BB95" i="16" s="1"/>
  <c r="BC95" i="16" s="1"/>
  <c r="BD95" i="16" s="1"/>
  <c r="AZ94" i="16"/>
  <c r="BA94" i="16" s="1"/>
  <c r="BA93" i="16"/>
  <c r="AZ93" i="16"/>
  <c r="AZ92" i="16"/>
  <c r="BA92" i="16" s="1"/>
  <c r="AZ91" i="16"/>
  <c r="BA91" i="16" s="1"/>
  <c r="AZ90" i="16"/>
  <c r="BA90" i="16" s="1"/>
  <c r="BA89" i="16"/>
  <c r="AZ89" i="16"/>
  <c r="AZ88" i="16"/>
  <c r="BA88" i="16" s="1"/>
  <c r="AZ87" i="16"/>
  <c r="BA87" i="16" s="1"/>
  <c r="BB87" i="16" s="1"/>
  <c r="BC87" i="16" s="1"/>
  <c r="BD87" i="16" s="1"/>
  <c r="AZ86" i="16"/>
  <c r="BA86" i="16" s="1"/>
  <c r="BA85" i="16"/>
  <c r="AZ85" i="16"/>
  <c r="AZ84" i="16"/>
  <c r="BA84" i="16" s="1"/>
  <c r="AZ83" i="16"/>
  <c r="BA83" i="16" s="1"/>
  <c r="AZ82" i="16"/>
  <c r="BA82" i="16" s="1"/>
  <c r="BA81" i="16"/>
  <c r="AZ81" i="16"/>
  <c r="AZ80" i="16"/>
  <c r="BA80" i="16" s="1"/>
  <c r="AZ79" i="16"/>
  <c r="BA79" i="16" s="1"/>
  <c r="BB79" i="16" s="1"/>
  <c r="BC79" i="16" s="1"/>
  <c r="BD79" i="16" s="1"/>
  <c r="AZ78" i="16"/>
  <c r="BA78" i="16" s="1"/>
  <c r="BA77" i="16"/>
  <c r="AZ77" i="16"/>
  <c r="AZ76" i="16"/>
  <c r="BA76" i="16" s="1"/>
  <c r="AZ75" i="16"/>
  <c r="BA75" i="16" s="1"/>
  <c r="AZ74" i="16"/>
  <c r="BA74" i="16" s="1"/>
  <c r="BA73" i="16"/>
  <c r="AZ73" i="16"/>
  <c r="AZ72" i="16"/>
  <c r="BA72" i="16" s="1"/>
  <c r="AZ71" i="16"/>
  <c r="BA71" i="16" s="1"/>
  <c r="BB71" i="16" s="1"/>
  <c r="BC71" i="16" s="1"/>
  <c r="BD71" i="16" s="1"/>
  <c r="AZ70" i="16"/>
  <c r="BA70" i="16" s="1"/>
  <c r="BA69" i="16"/>
  <c r="AZ69" i="16"/>
  <c r="AZ68" i="16"/>
  <c r="BA68" i="16" s="1"/>
  <c r="AZ67" i="16"/>
  <c r="BA67" i="16" s="1"/>
  <c r="AZ66" i="16"/>
  <c r="BA66" i="16" s="1"/>
  <c r="BA65" i="16"/>
  <c r="AZ65" i="16"/>
  <c r="AZ64" i="16"/>
  <c r="BA64" i="16" s="1"/>
  <c r="AZ63" i="16"/>
  <c r="BA63" i="16" s="1"/>
  <c r="BB63" i="16" s="1"/>
  <c r="BC63" i="16" s="1"/>
  <c r="BD63" i="16" s="1"/>
  <c r="AZ62" i="16"/>
  <c r="BA62" i="16" s="1"/>
  <c r="BA61" i="16"/>
  <c r="AZ61" i="16"/>
  <c r="AZ60" i="16"/>
  <c r="BA60" i="16" s="1"/>
  <c r="AZ59" i="16"/>
  <c r="BA59" i="16" s="1"/>
  <c r="AZ58" i="16"/>
  <c r="BA58" i="16" s="1"/>
  <c r="BA57" i="16"/>
  <c r="AZ57" i="16"/>
  <c r="AZ56" i="16"/>
  <c r="BA56" i="16" s="1"/>
  <c r="AZ55" i="16"/>
  <c r="BA55" i="16" s="1"/>
  <c r="BB55" i="16" s="1"/>
  <c r="BC55" i="16" s="1"/>
  <c r="BD55" i="16" s="1"/>
  <c r="AZ54" i="16"/>
  <c r="BA54" i="16" s="1"/>
  <c r="BA53" i="16"/>
  <c r="AZ53" i="16"/>
  <c r="AZ52" i="16"/>
  <c r="BA52" i="16" s="1"/>
  <c r="AZ51" i="16"/>
  <c r="BA51" i="16" s="1"/>
  <c r="AZ50" i="16"/>
  <c r="BA50" i="16" s="1"/>
  <c r="BA49" i="16"/>
  <c r="AZ49" i="16"/>
  <c r="AZ48" i="16"/>
  <c r="BA48" i="16" s="1"/>
  <c r="AZ47" i="16"/>
  <c r="BA47" i="16" s="1"/>
  <c r="BB47" i="16" s="1"/>
  <c r="BC47" i="16" s="1"/>
  <c r="BD47" i="16" s="1"/>
  <c r="AZ46" i="16"/>
  <c r="BA46" i="16" s="1"/>
  <c r="BA45" i="16"/>
  <c r="AZ45" i="16"/>
  <c r="AZ44" i="16"/>
  <c r="BA44" i="16" s="1"/>
  <c r="AZ43" i="16"/>
  <c r="BA43" i="16" s="1"/>
  <c r="AZ42" i="16"/>
  <c r="BA42" i="16" s="1"/>
  <c r="BA41" i="16"/>
  <c r="AZ41" i="16"/>
  <c r="AZ40" i="16"/>
  <c r="BA40" i="16" s="1"/>
  <c r="AZ39" i="16"/>
  <c r="BA39" i="16" s="1"/>
  <c r="BA38" i="16"/>
  <c r="AZ38" i="16"/>
  <c r="AZ37" i="16"/>
  <c r="BA37" i="16" s="1"/>
  <c r="AZ36" i="16"/>
  <c r="BA36" i="16" s="1"/>
  <c r="BB36" i="16" s="1"/>
  <c r="BC36" i="16" s="1"/>
  <c r="BD36" i="16" s="1"/>
  <c r="AZ35" i="16"/>
  <c r="BA35" i="16" s="1"/>
  <c r="BA34" i="16"/>
  <c r="AZ34" i="16"/>
  <c r="AZ33" i="16"/>
  <c r="BA33" i="16" s="1"/>
  <c r="AZ32" i="16"/>
  <c r="BA32" i="16" s="1"/>
  <c r="AZ31" i="16"/>
  <c r="BA31" i="16" s="1"/>
  <c r="BA30" i="16"/>
  <c r="AZ30" i="16"/>
  <c r="AZ29" i="16"/>
  <c r="BA29" i="16" s="1"/>
  <c r="AZ28" i="16"/>
  <c r="BA28" i="16" s="1"/>
  <c r="BB28" i="16" s="1"/>
  <c r="BC28" i="16" s="1"/>
  <c r="BD28" i="16" s="1"/>
  <c r="AZ27" i="16"/>
  <c r="BA27" i="16" s="1"/>
  <c r="BA26" i="16"/>
  <c r="AZ26" i="16"/>
  <c r="AZ25" i="16"/>
  <c r="BA25" i="16" s="1"/>
  <c r="AZ24" i="16"/>
  <c r="BA24" i="16" s="1"/>
  <c r="AZ23" i="16"/>
  <c r="BA23" i="16" s="1"/>
  <c r="BA22" i="16"/>
  <c r="AZ22" i="16"/>
  <c r="AZ21" i="16"/>
  <c r="BA21" i="16" s="1"/>
  <c r="AZ20" i="16"/>
  <c r="BA20" i="16" s="1"/>
  <c r="AZ19" i="16"/>
  <c r="BA19" i="16" s="1"/>
  <c r="BA18" i="16"/>
  <c r="AZ18" i="16"/>
  <c r="AZ17" i="16"/>
  <c r="BA17" i="16" s="1"/>
  <c r="AZ16" i="16"/>
  <c r="BA16" i="16" s="1"/>
  <c r="AZ15" i="16"/>
  <c r="BA15" i="16" s="1"/>
  <c r="BA14" i="16"/>
  <c r="AZ14" i="16"/>
  <c r="AZ13" i="16"/>
  <c r="BA13" i="16" s="1"/>
  <c r="AZ12" i="16"/>
  <c r="BA12" i="16" s="1"/>
  <c r="BB12" i="16" s="1"/>
  <c r="BC12" i="16" s="1"/>
  <c r="BD12" i="16" s="1"/>
  <c r="AZ11" i="16"/>
  <c r="BA11" i="16" s="1"/>
  <c r="BA10" i="16"/>
  <c r="AZ10" i="16"/>
  <c r="AZ9" i="16"/>
  <c r="BA9" i="16" s="1"/>
  <c r="AZ8" i="16"/>
  <c r="BA8" i="16" s="1"/>
  <c r="AZ7" i="16"/>
  <c r="BA7" i="16" s="1"/>
  <c r="BA6" i="16"/>
  <c r="AZ6" i="16"/>
  <c r="AZ5" i="16"/>
  <c r="BA5" i="16" s="1"/>
  <c r="AZ4" i="16"/>
  <c r="BA4" i="16" s="1"/>
  <c r="AT124" i="16"/>
  <c r="AU124" i="16" s="1"/>
  <c r="AV124" i="16" s="1"/>
  <c r="AW124" i="16" s="1"/>
  <c r="AX124" i="16" s="1"/>
  <c r="AU123" i="16"/>
  <c r="AT123" i="16"/>
  <c r="AT122" i="16"/>
  <c r="AU122" i="16" s="1"/>
  <c r="AT121" i="16"/>
  <c r="AU121" i="16" s="1"/>
  <c r="AV121" i="16" s="1"/>
  <c r="AW121" i="16" s="1"/>
  <c r="AX121" i="16" s="1"/>
  <c r="AT120" i="16"/>
  <c r="AU120" i="16" s="1"/>
  <c r="AU119" i="16"/>
  <c r="AT119" i="16"/>
  <c r="AT118" i="16"/>
  <c r="AU118" i="16" s="1"/>
  <c r="AT117" i="16"/>
  <c r="AU117" i="16" s="1"/>
  <c r="AV117" i="16" s="1"/>
  <c r="AW117" i="16" s="1"/>
  <c r="AX117" i="16" s="1"/>
  <c r="AT116" i="16"/>
  <c r="AU116" i="16" s="1"/>
  <c r="AU115" i="16"/>
  <c r="AT115" i="16"/>
  <c r="AT114" i="16"/>
  <c r="AU114" i="16" s="1"/>
  <c r="AT113" i="16"/>
  <c r="AU113" i="16" s="1"/>
  <c r="AT112" i="16"/>
  <c r="AU112" i="16" s="1"/>
  <c r="AU111" i="16"/>
  <c r="AT111" i="16"/>
  <c r="AT110" i="16"/>
  <c r="AU110" i="16" s="1"/>
  <c r="AT109" i="16"/>
  <c r="AU109" i="16" s="1"/>
  <c r="AT108" i="16"/>
  <c r="AU108" i="16" s="1"/>
  <c r="AU107" i="16"/>
  <c r="AT107" i="16"/>
  <c r="AT106" i="16"/>
  <c r="AU106" i="16" s="1"/>
  <c r="AT105" i="16"/>
  <c r="AU105" i="16" s="1"/>
  <c r="AT104" i="16"/>
  <c r="AU104" i="16" s="1"/>
  <c r="AU103" i="16"/>
  <c r="AT103" i="16"/>
  <c r="AT102" i="16"/>
  <c r="AU102" i="16" s="1"/>
  <c r="AT101" i="16"/>
  <c r="AU101" i="16" s="1"/>
  <c r="AV101" i="16" s="1"/>
  <c r="AW101" i="16" s="1"/>
  <c r="AX101" i="16" s="1"/>
  <c r="AT100" i="16"/>
  <c r="AU100" i="16" s="1"/>
  <c r="AU99" i="16"/>
  <c r="AT99" i="16"/>
  <c r="AT98" i="16"/>
  <c r="AU98" i="16" s="1"/>
  <c r="AT97" i="16"/>
  <c r="AU97" i="16" s="1"/>
  <c r="AT96" i="16"/>
  <c r="AU96" i="16" s="1"/>
  <c r="AU95" i="16"/>
  <c r="AT95" i="16"/>
  <c r="AT94" i="16"/>
  <c r="AU94" i="16" s="1"/>
  <c r="AT93" i="16"/>
  <c r="AU93" i="16" s="1"/>
  <c r="AT92" i="16"/>
  <c r="AU92" i="16" s="1"/>
  <c r="AU91" i="16"/>
  <c r="AT91" i="16"/>
  <c r="AT90" i="16"/>
  <c r="AU90" i="16" s="1"/>
  <c r="AT89" i="16"/>
  <c r="AU89" i="16" s="1"/>
  <c r="AT88" i="16"/>
  <c r="AU88" i="16" s="1"/>
  <c r="AU87" i="16"/>
  <c r="AT87" i="16"/>
  <c r="AT86" i="16"/>
  <c r="AU86" i="16" s="1"/>
  <c r="AT85" i="16"/>
  <c r="AU85" i="16" s="1"/>
  <c r="AV85" i="16" s="1"/>
  <c r="AW85" i="16" s="1"/>
  <c r="AX85" i="16" s="1"/>
  <c r="AT84" i="16"/>
  <c r="AU84" i="16" s="1"/>
  <c r="AU83" i="16"/>
  <c r="AT83" i="16"/>
  <c r="AT82" i="16"/>
  <c r="AU82" i="16" s="1"/>
  <c r="AT81" i="16"/>
  <c r="AU81" i="16" s="1"/>
  <c r="AT80" i="16"/>
  <c r="AU80" i="16" s="1"/>
  <c r="AU79" i="16"/>
  <c r="AT79" i="16"/>
  <c r="AT78" i="16"/>
  <c r="AU78" i="16" s="1"/>
  <c r="AT77" i="16"/>
  <c r="AU77" i="16" s="1"/>
  <c r="AT76" i="16"/>
  <c r="AU76" i="16" s="1"/>
  <c r="AU75" i="16"/>
  <c r="AT75" i="16"/>
  <c r="AT74" i="16"/>
  <c r="AU74" i="16" s="1"/>
  <c r="AT73" i="16"/>
  <c r="AU73" i="16" s="1"/>
  <c r="AT72" i="16"/>
  <c r="AU72" i="16" s="1"/>
  <c r="AU71" i="16"/>
  <c r="AT71" i="16"/>
  <c r="AT70" i="16"/>
  <c r="AU70" i="16" s="1"/>
  <c r="AT69" i="16"/>
  <c r="AU69" i="16" s="1"/>
  <c r="AT68" i="16"/>
  <c r="AU68" i="16" s="1"/>
  <c r="AU67" i="16"/>
  <c r="AT67" i="16"/>
  <c r="AT66" i="16"/>
  <c r="AU66" i="16" s="1"/>
  <c r="AT65" i="16"/>
  <c r="AU65" i="16" s="1"/>
  <c r="AT64" i="16"/>
  <c r="AU64" i="16" s="1"/>
  <c r="AU63" i="16"/>
  <c r="AT63" i="16"/>
  <c r="AT62" i="16"/>
  <c r="AU62" i="16" s="1"/>
  <c r="AT61" i="16"/>
  <c r="AU61" i="16" s="1"/>
  <c r="AT60" i="16"/>
  <c r="AU60" i="16" s="1"/>
  <c r="AU59" i="16"/>
  <c r="AT59" i="16"/>
  <c r="AT58" i="16"/>
  <c r="AU58" i="16" s="1"/>
  <c r="AT57" i="16"/>
  <c r="AU57" i="16" s="1"/>
  <c r="AT56" i="16"/>
  <c r="AU56" i="16" s="1"/>
  <c r="AU55" i="16"/>
  <c r="AT55" i="16"/>
  <c r="AT54" i="16"/>
  <c r="AU54" i="16" s="1"/>
  <c r="AT53" i="16"/>
  <c r="AU53" i="16" s="1"/>
  <c r="AT52" i="16"/>
  <c r="AU52" i="16" s="1"/>
  <c r="AU51" i="16"/>
  <c r="AT51" i="16"/>
  <c r="AT50" i="16"/>
  <c r="AU50" i="16" s="1"/>
  <c r="AT49" i="16"/>
  <c r="AU49" i="16" s="1"/>
  <c r="AT48" i="16"/>
  <c r="AU48" i="16" s="1"/>
  <c r="AU47" i="16"/>
  <c r="AT47" i="16"/>
  <c r="AT46" i="16"/>
  <c r="AU46" i="16" s="1"/>
  <c r="AT45" i="16"/>
  <c r="AU45" i="16" s="1"/>
  <c r="AT44" i="16"/>
  <c r="AU44" i="16" s="1"/>
  <c r="AU43" i="16"/>
  <c r="AT43" i="16"/>
  <c r="AT42" i="16"/>
  <c r="AU42" i="16" s="1"/>
  <c r="AT41" i="16"/>
  <c r="AU41" i="16" s="1"/>
  <c r="AT40" i="16"/>
  <c r="AU40" i="16" s="1"/>
  <c r="AU39" i="16"/>
  <c r="AT39" i="16"/>
  <c r="AT38" i="16"/>
  <c r="AU38" i="16" s="1"/>
  <c r="AT37" i="16"/>
  <c r="AU37" i="16" s="1"/>
  <c r="AV37" i="16" s="1"/>
  <c r="AW37" i="16" s="1"/>
  <c r="AX37" i="16" s="1"/>
  <c r="AT36" i="16"/>
  <c r="AU36" i="16" s="1"/>
  <c r="AU35" i="16"/>
  <c r="AT35" i="16"/>
  <c r="AT34" i="16"/>
  <c r="AU34" i="16" s="1"/>
  <c r="AT33" i="16"/>
  <c r="AU33" i="16" s="1"/>
  <c r="AT32" i="16"/>
  <c r="AU32" i="16" s="1"/>
  <c r="AU31" i="16"/>
  <c r="AT31" i="16"/>
  <c r="AT30" i="16"/>
  <c r="AU30" i="16" s="1"/>
  <c r="AT29" i="16"/>
  <c r="AU29" i="16" s="1"/>
  <c r="AT28" i="16"/>
  <c r="AU28" i="16" s="1"/>
  <c r="AU27" i="16"/>
  <c r="AT27" i="16"/>
  <c r="AT26" i="16"/>
  <c r="AU26" i="16" s="1"/>
  <c r="AT25" i="16"/>
  <c r="AU25" i="16" s="1"/>
  <c r="AT24" i="16"/>
  <c r="AU24" i="16" s="1"/>
  <c r="AU23" i="16"/>
  <c r="AT23" i="16"/>
  <c r="AT22" i="16"/>
  <c r="AU22" i="16" s="1"/>
  <c r="AT21" i="16"/>
  <c r="AU21" i="16" s="1"/>
  <c r="AV21" i="16" s="1"/>
  <c r="AW21" i="16" s="1"/>
  <c r="AX21" i="16" s="1"/>
  <c r="AT20" i="16"/>
  <c r="AU20" i="16" s="1"/>
  <c r="AU19" i="16"/>
  <c r="AT19" i="16"/>
  <c r="AT18" i="16"/>
  <c r="AU18" i="16" s="1"/>
  <c r="AT17" i="16"/>
  <c r="AU17" i="16" s="1"/>
  <c r="AT16" i="16"/>
  <c r="AU16" i="16" s="1"/>
  <c r="AU15" i="16"/>
  <c r="AT15" i="16"/>
  <c r="AT14" i="16"/>
  <c r="AU14" i="16" s="1"/>
  <c r="AT13" i="16"/>
  <c r="AU13" i="16" s="1"/>
  <c r="AT12" i="16"/>
  <c r="AU12" i="16" s="1"/>
  <c r="AU11" i="16"/>
  <c r="AT11" i="16"/>
  <c r="AT10" i="16"/>
  <c r="AU10" i="16" s="1"/>
  <c r="AT9" i="16"/>
  <c r="AU9" i="16" s="1"/>
  <c r="AT8" i="16"/>
  <c r="AU8" i="16" s="1"/>
  <c r="AU7" i="16"/>
  <c r="AT7" i="16"/>
  <c r="AT6" i="16"/>
  <c r="AU6" i="16" s="1"/>
  <c r="AT5" i="16"/>
  <c r="AU5" i="16" s="1"/>
  <c r="AV5" i="16" s="1"/>
  <c r="AW5" i="16" s="1"/>
  <c r="AX5" i="16" s="1"/>
  <c r="AT4" i="16"/>
  <c r="AU4" i="16" s="1"/>
  <c r="AN124" i="16"/>
  <c r="AO124" i="16" s="1"/>
  <c r="AP124" i="16" s="1"/>
  <c r="AQ124" i="16" s="1"/>
  <c r="AR124" i="16" s="1"/>
  <c r="AN123" i="16"/>
  <c r="AO123" i="16" s="1"/>
  <c r="AP123" i="16" s="1"/>
  <c r="AQ123" i="16" s="1"/>
  <c r="AR123" i="16" s="1"/>
  <c r="AN122" i="16"/>
  <c r="AO122" i="16" s="1"/>
  <c r="AO121" i="16"/>
  <c r="AN121" i="16"/>
  <c r="AN120" i="16"/>
  <c r="AO120" i="16" s="1"/>
  <c r="AN119" i="16"/>
  <c r="AO119" i="16" s="1"/>
  <c r="AP119" i="16" s="1"/>
  <c r="AQ119" i="16" s="1"/>
  <c r="AR119" i="16" s="1"/>
  <c r="AN118" i="16"/>
  <c r="AO118" i="16" s="1"/>
  <c r="AO117" i="16"/>
  <c r="AN117" i="16"/>
  <c r="AN116" i="16"/>
  <c r="AO116" i="16" s="1"/>
  <c r="AN115" i="16"/>
  <c r="AO115" i="16" s="1"/>
  <c r="AN114" i="16"/>
  <c r="AO114" i="16" s="1"/>
  <c r="AO113" i="16"/>
  <c r="AN113" i="16"/>
  <c r="AN112" i="16"/>
  <c r="AO112" i="16" s="1"/>
  <c r="AN111" i="16"/>
  <c r="AO111" i="16" s="1"/>
  <c r="AP111" i="16" s="1"/>
  <c r="AQ111" i="16" s="1"/>
  <c r="AR111" i="16" s="1"/>
  <c r="AN110" i="16"/>
  <c r="AO110" i="16" s="1"/>
  <c r="AO109" i="16"/>
  <c r="AN109" i="16"/>
  <c r="AN108" i="16"/>
  <c r="AO108" i="16" s="1"/>
  <c r="AN107" i="16"/>
  <c r="AO107" i="16" s="1"/>
  <c r="AN106" i="16"/>
  <c r="AO106" i="16" s="1"/>
  <c r="AO105" i="16"/>
  <c r="AN105" i="16"/>
  <c r="AN104" i="16"/>
  <c r="AO104" i="16" s="1"/>
  <c r="AN103" i="16"/>
  <c r="AO103" i="16" s="1"/>
  <c r="AP103" i="16" s="1"/>
  <c r="AQ103" i="16" s="1"/>
  <c r="AR103" i="16" s="1"/>
  <c r="AN102" i="16"/>
  <c r="AO102" i="16" s="1"/>
  <c r="AO101" i="16"/>
  <c r="AN101" i="16"/>
  <c r="AN100" i="16"/>
  <c r="AO100" i="16" s="1"/>
  <c r="AN99" i="16"/>
  <c r="AO99" i="16" s="1"/>
  <c r="AN98" i="16"/>
  <c r="AO98" i="16" s="1"/>
  <c r="AO97" i="16"/>
  <c r="AN97" i="16"/>
  <c r="AN96" i="16"/>
  <c r="AO96" i="16" s="1"/>
  <c r="AN95" i="16"/>
  <c r="AO95" i="16" s="1"/>
  <c r="AP95" i="16" s="1"/>
  <c r="AQ95" i="16" s="1"/>
  <c r="AR95" i="16" s="1"/>
  <c r="AN94" i="16"/>
  <c r="AO94" i="16" s="1"/>
  <c r="AO93" i="16"/>
  <c r="AN93" i="16"/>
  <c r="AN92" i="16"/>
  <c r="AO92" i="16" s="1"/>
  <c r="AN91" i="16"/>
  <c r="AO91" i="16" s="1"/>
  <c r="AN90" i="16"/>
  <c r="AO90" i="16" s="1"/>
  <c r="AO89" i="16"/>
  <c r="AN89" i="16"/>
  <c r="AN88" i="16"/>
  <c r="AO88" i="16" s="1"/>
  <c r="AN87" i="16"/>
  <c r="AO87" i="16" s="1"/>
  <c r="AP87" i="16" s="1"/>
  <c r="AQ87" i="16" s="1"/>
  <c r="AR87" i="16" s="1"/>
  <c r="AN86" i="16"/>
  <c r="AO86" i="16" s="1"/>
  <c r="AO85" i="16"/>
  <c r="AN85" i="16"/>
  <c r="AN84" i="16"/>
  <c r="AO84" i="16" s="1"/>
  <c r="AN83" i="16"/>
  <c r="AO83" i="16" s="1"/>
  <c r="AN82" i="16"/>
  <c r="AO82" i="16" s="1"/>
  <c r="AO81" i="16"/>
  <c r="AN81" i="16"/>
  <c r="AN80" i="16"/>
  <c r="AO80" i="16" s="1"/>
  <c r="AN79" i="16"/>
  <c r="AO79" i="16" s="1"/>
  <c r="AP79" i="16" s="1"/>
  <c r="AQ79" i="16" s="1"/>
  <c r="AR79" i="16" s="1"/>
  <c r="AN78" i="16"/>
  <c r="AO78" i="16" s="1"/>
  <c r="AO77" i="16"/>
  <c r="AN77" i="16"/>
  <c r="AN76" i="16"/>
  <c r="AO76" i="16" s="1"/>
  <c r="AN75" i="16"/>
  <c r="AO75" i="16" s="1"/>
  <c r="AN74" i="16"/>
  <c r="AO74" i="16" s="1"/>
  <c r="AO73" i="16"/>
  <c r="AN73" i="16"/>
  <c r="AN72" i="16"/>
  <c r="AO72" i="16" s="1"/>
  <c r="AN71" i="16"/>
  <c r="AO71" i="16" s="1"/>
  <c r="AP71" i="16" s="1"/>
  <c r="AQ71" i="16" s="1"/>
  <c r="AR71" i="16" s="1"/>
  <c r="AN70" i="16"/>
  <c r="AO70" i="16" s="1"/>
  <c r="AO69" i="16"/>
  <c r="AN69" i="16"/>
  <c r="AN68" i="16"/>
  <c r="AO68" i="16" s="1"/>
  <c r="AN67" i="16"/>
  <c r="AO67" i="16" s="1"/>
  <c r="AN66" i="16"/>
  <c r="AO66" i="16" s="1"/>
  <c r="AO65" i="16"/>
  <c r="AN65" i="16"/>
  <c r="AN64" i="16"/>
  <c r="AO64" i="16" s="1"/>
  <c r="AN63" i="16"/>
  <c r="AO63" i="16" s="1"/>
  <c r="AP63" i="16" s="1"/>
  <c r="AQ63" i="16" s="1"/>
  <c r="AR63" i="16" s="1"/>
  <c r="AN62" i="16"/>
  <c r="AO62" i="16" s="1"/>
  <c r="AO61" i="16"/>
  <c r="AN61" i="16"/>
  <c r="AN60" i="16"/>
  <c r="AO60" i="16" s="1"/>
  <c r="AN59" i="16"/>
  <c r="AO59" i="16" s="1"/>
  <c r="AN58" i="16"/>
  <c r="AO58" i="16" s="1"/>
  <c r="AO57" i="16"/>
  <c r="AN57" i="16"/>
  <c r="AN56" i="16"/>
  <c r="AO56" i="16" s="1"/>
  <c r="AN55" i="16"/>
  <c r="AO55" i="16" s="1"/>
  <c r="AP55" i="16" s="1"/>
  <c r="AQ55" i="16" s="1"/>
  <c r="AR55" i="16" s="1"/>
  <c r="AN54" i="16"/>
  <c r="AO54" i="16" s="1"/>
  <c r="AO53" i="16"/>
  <c r="AN53" i="16"/>
  <c r="AN52" i="16"/>
  <c r="AO52" i="16" s="1"/>
  <c r="AN51" i="16"/>
  <c r="AO51" i="16" s="1"/>
  <c r="AN50" i="16"/>
  <c r="AO50" i="16" s="1"/>
  <c r="AO49" i="16"/>
  <c r="AN49" i="16"/>
  <c r="AN48" i="16"/>
  <c r="AO48" i="16" s="1"/>
  <c r="AN47" i="16"/>
  <c r="AO47" i="16" s="1"/>
  <c r="AP47" i="16" s="1"/>
  <c r="AQ47" i="16" s="1"/>
  <c r="AR47" i="16" s="1"/>
  <c r="AN46" i="16"/>
  <c r="AO46" i="16" s="1"/>
  <c r="AO45" i="16"/>
  <c r="AN45" i="16"/>
  <c r="AN44" i="16"/>
  <c r="AO44" i="16" s="1"/>
  <c r="AN43" i="16"/>
  <c r="AO43" i="16" s="1"/>
  <c r="AN42" i="16"/>
  <c r="AO42" i="16" s="1"/>
  <c r="AO41" i="16"/>
  <c r="AN41" i="16"/>
  <c r="AN40" i="16"/>
  <c r="AO40" i="16" s="1"/>
  <c r="AN39" i="16"/>
  <c r="AO39" i="16" s="1"/>
  <c r="AP39" i="16" s="1"/>
  <c r="AQ39" i="16" s="1"/>
  <c r="AR39" i="16" s="1"/>
  <c r="AN38" i="16"/>
  <c r="AO38" i="16" s="1"/>
  <c r="AO37" i="16"/>
  <c r="AN37" i="16"/>
  <c r="AN36" i="16"/>
  <c r="AO36" i="16" s="1"/>
  <c r="AN35" i="16"/>
  <c r="AO35" i="16" s="1"/>
  <c r="AN34" i="16"/>
  <c r="AO34" i="16" s="1"/>
  <c r="AO33" i="16"/>
  <c r="AN33" i="16"/>
  <c r="AN32" i="16"/>
  <c r="AO32" i="16" s="1"/>
  <c r="AN31" i="16"/>
  <c r="AO31" i="16" s="1"/>
  <c r="AP31" i="16" s="1"/>
  <c r="AQ31" i="16" s="1"/>
  <c r="AR31" i="16" s="1"/>
  <c r="AN30" i="16"/>
  <c r="AO30" i="16" s="1"/>
  <c r="AO29" i="16"/>
  <c r="AN29" i="16"/>
  <c r="AN28" i="16"/>
  <c r="AO28" i="16" s="1"/>
  <c r="AN27" i="16"/>
  <c r="AO27" i="16" s="1"/>
  <c r="AN26" i="16"/>
  <c r="AO26" i="16" s="1"/>
  <c r="AO25" i="16"/>
  <c r="AN25" i="16"/>
  <c r="AN24" i="16"/>
  <c r="AO24" i="16" s="1"/>
  <c r="AN23" i="16"/>
  <c r="AO23" i="16" s="1"/>
  <c r="AN22" i="16"/>
  <c r="AO22" i="16" s="1"/>
  <c r="AO21" i="16"/>
  <c r="AN21" i="16"/>
  <c r="AN20" i="16"/>
  <c r="AO20" i="16" s="1"/>
  <c r="AN19" i="16"/>
  <c r="AO19" i="16" s="1"/>
  <c r="AN18" i="16"/>
  <c r="AO18" i="16" s="1"/>
  <c r="AN17" i="16"/>
  <c r="AO17" i="16" s="1"/>
  <c r="AN16" i="16"/>
  <c r="AO16" i="16" s="1"/>
  <c r="AN15" i="16"/>
  <c r="AO15" i="16" s="1"/>
  <c r="AN14" i="16"/>
  <c r="AO14" i="16" s="1"/>
  <c r="AO13" i="16"/>
  <c r="AN13" i="16"/>
  <c r="AN12" i="16"/>
  <c r="AO12" i="16" s="1"/>
  <c r="AN11" i="16"/>
  <c r="AO11" i="16" s="1"/>
  <c r="AN10" i="16"/>
  <c r="AO10" i="16" s="1"/>
  <c r="AN9" i="16"/>
  <c r="AO9" i="16" s="1"/>
  <c r="AN8" i="16"/>
  <c r="AO8" i="16" s="1"/>
  <c r="AO7" i="16"/>
  <c r="AN7" i="16"/>
  <c r="AN6" i="16"/>
  <c r="AO6" i="16" s="1"/>
  <c r="AN5" i="16"/>
  <c r="AO5" i="16" s="1"/>
  <c r="AN4" i="16"/>
  <c r="AO4" i="16" s="1"/>
  <c r="AZ124" i="14"/>
  <c r="BA124" i="14" s="1"/>
  <c r="BB124" i="14" s="1"/>
  <c r="BC124" i="14" s="1"/>
  <c r="BD124" i="14" s="1"/>
  <c r="AZ123" i="14"/>
  <c r="BA123" i="14" s="1"/>
  <c r="AZ122" i="14"/>
  <c r="BA122" i="14" s="1"/>
  <c r="BA121" i="14"/>
  <c r="AZ121" i="14"/>
  <c r="AZ120" i="14"/>
  <c r="BA120" i="14" s="1"/>
  <c r="AZ119" i="14"/>
  <c r="BA119" i="14" s="1"/>
  <c r="AZ118" i="14"/>
  <c r="BA118" i="14" s="1"/>
  <c r="BA117" i="14"/>
  <c r="AZ117" i="14"/>
  <c r="AZ116" i="14"/>
  <c r="BA116" i="14" s="1"/>
  <c r="AZ115" i="14"/>
  <c r="BA115" i="14" s="1"/>
  <c r="AZ114" i="14"/>
  <c r="BA114" i="14" s="1"/>
  <c r="AZ113" i="14"/>
  <c r="BA113" i="14" s="1"/>
  <c r="AZ112" i="14"/>
  <c r="BA112" i="14" s="1"/>
  <c r="BB112" i="14" s="1"/>
  <c r="BC112" i="14" s="1"/>
  <c r="BD112" i="14" s="1"/>
  <c r="AZ111" i="14"/>
  <c r="BA111" i="14" s="1"/>
  <c r="AZ110" i="14"/>
  <c r="BA110" i="14" s="1"/>
  <c r="AZ109" i="14"/>
  <c r="BA109" i="14" s="1"/>
  <c r="AZ108" i="14"/>
  <c r="BA108" i="14" s="1"/>
  <c r="BB108" i="14" s="1"/>
  <c r="BC108" i="14" s="1"/>
  <c r="BD108" i="14" s="1"/>
  <c r="AZ107" i="14"/>
  <c r="BA107" i="14" s="1"/>
  <c r="AZ106" i="14"/>
  <c r="BA106" i="14" s="1"/>
  <c r="AZ105" i="14"/>
  <c r="BA105" i="14" s="1"/>
  <c r="AZ104" i="14"/>
  <c r="BA104" i="14" s="1"/>
  <c r="BB104" i="14" s="1"/>
  <c r="BC104" i="14" s="1"/>
  <c r="BD104" i="14" s="1"/>
  <c r="AZ103" i="14"/>
  <c r="BA103" i="14" s="1"/>
  <c r="AZ102" i="14"/>
  <c r="BA102" i="14" s="1"/>
  <c r="BB102" i="14" s="1"/>
  <c r="BC102" i="14" s="1"/>
  <c r="BD102" i="14" s="1"/>
  <c r="AZ101" i="14"/>
  <c r="BA101" i="14" s="1"/>
  <c r="AZ100" i="14"/>
  <c r="BA100" i="14" s="1"/>
  <c r="BB100" i="14" s="1"/>
  <c r="BC100" i="14" s="1"/>
  <c r="BD100" i="14" s="1"/>
  <c r="AZ99" i="14"/>
  <c r="BA99" i="14" s="1"/>
  <c r="AZ98" i="14"/>
  <c r="BA98" i="14" s="1"/>
  <c r="BB98" i="14" s="1"/>
  <c r="BC98" i="14" s="1"/>
  <c r="BD98" i="14" s="1"/>
  <c r="AZ97" i="14"/>
  <c r="BA97" i="14" s="1"/>
  <c r="AZ96" i="14"/>
  <c r="BA96" i="14" s="1"/>
  <c r="BB96" i="14" s="1"/>
  <c r="BC96" i="14" s="1"/>
  <c r="BD96" i="14" s="1"/>
  <c r="BA95" i="14"/>
  <c r="AZ95" i="14"/>
  <c r="AZ94" i="14"/>
  <c r="BA94" i="14" s="1"/>
  <c r="BA93" i="14"/>
  <c r="AZ93" i="14"/>
  <c r="AZ92" i="14"/>
  <c r="BA92" i="14" s="1"/>
  <c r="AZ91" i="14"/>
  <c r="BA91" i="14" s="1"/>
  <c r="AZ90" i="14"/>
  <c r="BA90" i="14" s="1"/>
  <c r="BB90" i="14" s="1"/>
  <c r="BC90" i="14" s="1"/>
  <c r="BD90" i="14" s="1"/>
  <c r="AZ89" i="14"/>
  <c r="BA89" i="14" s="1"/>
  <c r="AZ88" i="14"/>
  <c r="BA88" i="14" s="1"/>
  <c r="BB88" i="14" s="1"/>
  <c r="BC88" i="14" s="1"/>
  <c r="BD88" i="14" s="1"/>
  <c r="BA87" i="14"/>
  <c r="AZ87" i="14"/>
  <c r="AZ86" i="14"/>
  <c r="BA86" i="14" s="1"/>
  <c r="BA85" i="14"/>
  <c r="BB84" i="14" s="1"/>
  <c r="BC84" i="14" s="1"/>
  <c r="BD84" i="14" s="1"/>
  <c r="AZ85" i="14"/>
  <c r="AZ84" i="14"/>
  <c r="BA84" i="14" s="1"/>
  <c r="AZ83" i="14"/>
  <c r="BA83" i="14" s="1"/>
  <c r="AZ82" i="14"/>
  <c r="BA82" i="14" s="1"/>
  <c r="BB82" i="14" s="1"/>
  <c r="BC82" i="14" s="1"/>
  <c r="BD82" i="14" s="1"/>
  <c r="AZ81" i="14"/>
  <c r="BA81" i="14" s="1"/>
  <c r="AZ80" i="14"/>
  <c r="BA80" i="14" s="1"/>
  <c r="BB80" i="14" s="1"/>
  <c r="BC80" i="14" s="1"/>
  <c r="BD80" i="14" s="1"/>
  <c r="BA79" i="14"/>
  <c r="AZ79" i="14"/>
  <c r="AZ78" i="14"/>
  <c r="BA78" i="14" s="1"/>
  <c r="BA77" i="14"/>
  <c r="AZ77" i="14"/>
  <c r="AZ76" i="14"/>
  <c r="BA76" i="14" s="1"/>
  <c r="AZ75" i="14"/>
  <c r="BA75" i="14" s="1"/>
  <c r="AZ74" i="14"/>
  <c r="BA74" i="14" s="1"/>
  <c r="BB74" i="14" s="1"/>
  <c r="BC74" i="14" s="1"/>
  <c r="BD74" i="14" s="1"/>
  <c r="AZ73" i="14"/>
  <c r="BA73" i="14" s="1"/>
  <c r="AZ72" i="14"/>
  <c r="BA72" i="14" s="1"/>
  <c r="BB72" i="14" s="1"/>
  <c r="BC72" i="14" s="1"/>
  <c r="BD72" i="14" s="1"/>
  <c r="BA71" i="14"/>
  <c r="AZ71" i="14"/>
  <c r="AZ70" i="14"/>
  <c r="BA70" i="14" s="1"/>
  <c r="BA69" i="14"/>
  <c r="BB68" i="14" s="1"/>
  <c r="BC68" i="14" s="1"/>
  <c r="BD68" i="14" s="1"/>
  <c r="AZ69" i="14"/>
  <c r="AZ68" i="14"/>
  <c r="BA68" i="14" s="1"/>
  <c r="AZ67" i="14"/>
  <c r="BA67" i="14" s="1"/>
  <c r="AZ66" i="14"/>
  <c r="BA66" i="14" s="1"/>
  <c r="BB66" i="14" s="1"/>
  <c r="BC66" i="14" s="1"/>
  <c r="BD66" i="14" s="1"/>
  <c r="AZ65" i="14"/>
  <c r="BA65" i="14" s="1"/>
  <c r="AZ64" i="14"/>
  <c r="BA64" i="14" s="1"/>
  <c r="BB64" i="14" s="1"/>
  <c r="BC64" i="14" s="1"/>
  <c r="BD64" i="14" s="1"/>
  <c r="BA63" i="14"/>
  <c r="AZ63" i="14"/>
  <c r="AZ62" i="14"/>
  <c r="BA62" i="14" s="1"/>
  <c r="BA61" i="14"/>
  <c r="AZ61" i="14"/>
  <c r="AZ60" i="14"/>
  <c r="BA60" i="14" s="1"/>
  <c r="BA59" i="14"/>
  <c r="AZ59" i="14"/>
  <c r="AZ58" i="14"/>
  <c r="BA58" i="14" s="1"/>
  <c r="AZ57" i="14"/>
  <c r="BA57" i="14" s="1"/>
  <c r="AZ56" i="14"/>
  <c r="BA56" i="14" s="1"/>
  <c r="BA55" i="14"/>
  <c r="AZ55" i="14"/>
  <c r="AZ54" i="14"/>
  <c r="BA54" i="14" s="1"/>
  <c r="AZ53" i="14"/>
  <c r="BA53" i="14" s="1"/>
  <c r="AZ52" i="14"/>
  <c r="BA52" i="14" s="1"/>
  <c r="BA51" i="14"/>
  <c r="AZ51" i="14"/>
  <c r="AZ50" i="14"/>
  <c r="BA50" i="14" s="1"/>
  <c r="AZ49" i="14"/>
  <c r="BA49" i="14" s="1"/>
  <c r="AZ48" i="14"/>
  <c r="BA48" i="14" s="1"/>
  <c r="BA47" i="14"/>
  <c r="AZ47" i="14"/>
  <c r="AZ46" i="14"/>
  <c r="BA46" i="14" s="1"/>
  <c r="AZ45" i="14"/>
  <c r="BA45" i="14" s="1"/>
  <c r="AZ44" i="14"/>
  <c r="BA44" i="14" s="1"/>
  <c r="BA43" i="14"/>
  <c r="AZ43" i="14"/>
  <c r="AZ42" i="14"/>
  <c r="BA42" i="14" s="1"/>
  <c r="AZ41" i="14"/>
  <c r="BA41" i="14" s="1"/>
  <c r="AZ40" i="14"/>
  <c r="BA40" i="14" s="1"/>
  <c r="AZ39" i="14"/>
  <c r="BA39" i="14" s="1"/>
  <c r="AZ38" i="14"/>
  <c r="BA38" i="14" s="1"/>
  <c r="BA37" i="14"/>
  <c r="AZ37" i="14"/>
  <c r="BA36" i="14"/>
  <c r="AZ36" i="14"/>
  <c r="AZ35" i="14"/>
  <c r="BA35" i="14" s="1"/>
  <c r="AZ34" i="14"/>
  <c r="BA34" i="14" s="1"/>
  <c r="BA33" i="14"/>
  <c r="AZ33" i="14"/>
  <c r="BA32" i="14"/>
  <c r="AZ32" i="14"/>
  <c r="AZ31" i="14"/>
  <c r="BA31" i="14" s="1"/>
  <c r="AZ30" i="14"/>
  <c r="BA30" i="14" s="1"/>
  <c r="BA29" i="14"/>
  <c r="AZ29" i="14"/>
  <c r="BA28" i="14"/>
  <c r="AZ28" i="14"/>
  <c r="AZ27" i="14"/>
  <c r="BA27" i="14" s="1"/>
  <c r="AZ26" i="14"/>
  <c r="BA26" i="14" s="1"/>
  <c r="BA25" i="14"/>
  <c r="AZ25" i="14"/>
  <c r="BA24" i="14"/>
  <c r="AZ24" i="14"/>
  <c r="AZ23" i="14"/>
  <c r="BA23" i="14" s="1"/>
  <c r="AZ22" i="14"/>
  <c r="BA22" i="14" s="1"/>
  <c r="BA21" i="14"/>
  <c r="AZ21" i="14"/>
  <c r="BA20" i="14"/>
  <c r="AZ20" i="14"/>
  <c r="AZ19" i="14"/>
  <c r="BA19" i="14" s="1"/>
  <c r="AZ18" i="14"/>
  <c r="BA18" i="14" s="1"/>
  <c r="BA17" i="14"/>
  <c r="AZ17" i="14"/>
  <c r="BA16" i="14"/>
  <c r="AZ16" i="14"/>
  <c r="AZ15" i="14"/>
  <c r="BA15" i="14" s="1"/>
  <c r="AZ14" i="14"/>
  <c r="BA14" i="14" s="1"/>
  <c r="BA13" i="14"/>
  <c r="AZ13" i="14"/>
  <c r="BA12" i="14"/>
  <c r="AZ12" i="14"/>
  <c r="AZ11" i="14"/>
  <c r="BA11" i="14" s="1"/>
  <c r="AZ10" i="14"/>
  <c r="BA10" i="14" s="1"/>
  <c r="BA9" i="14"/>
  <c r="AZ9" i="14"/>
  <c r="BA8" i="14"/>
  <c r="AZ8" i="14"/>
  <c r="AZ7" i="14"/>
  <c r="BA7" i="14" s="1"/>
  <c r="AZ6" i="14"/>
  <c r="BA6" i="14" s="1"/>
  <c r="BA5" i="14"/>
  <c r="AZ5" i="14"/>
  <c r="BA4" i="14"/>
  <c r="AZ4" i="14"/>
  <c r="AT124" i="14"/>
  <c r="AU124" i="14" s="1"/>
  <c r="AV124" i="14" s="1"/>
  <c r="AW124" i="14" s="1"/>
  <c r="AX124" i="14" s="1"/>
  <c r="AT123" i="14"/>
  <c r="AU123" i="14" s="1"/>
  <c r="AU122" i="14"/>
  <c r="AT122" i="14"/>
  <c r="AU121" i="14"/>
  <c r="AT121" i="14"/>
  <c r="AT120" i="14"/>
  <c r="AU120" i="14" s="1"/>
  <c r="AT119" i="14"/>
  <c r="AU119" i="14" s="1"/>
  <c r="AU118" i="14"/>
  <c r="AV118" i="14" s="1"/>
  <c r="AW118" i="14" s="1"/>
  <c r="AX118" i="14" s="1"/>
  <c r="AT118" i="14"/>
  <c r="AU117" i="14"/>
  <c r="AT117" i="14"/>
  <c r="AT116" i="14"/>
  <c r="AU116" i="14" s="1"/>
  <c r="AV116" i="14" s="1"/>
  <c r="AW116" i="14" s="1"/>
  <c r="AX116" i="14" s="1"/>
  <c r="AT115" i="14"/>
  <c r="AU115" i="14" s="1"/>
  <c r="AU114" i="14"/>
  <c r="AT114" i="14"/>
  <c r="AU113" i="14"/>
  <c r="AT113" i="14"/>
  <c r="AT112" i="14"/>
  <c r="AU112" i="14" s="1"/>
  <c r="AT111" i="14"/>
  <c r="AU111" i="14" s="1"/>
  <c r="AU110" i="14"/>
  <c r="AV110" i="14" s="1"/>
  <c r="AW110" i="14" s="1"/>
  <c r="AX110" i="14" s="1"/>
  <c r="AT110" i="14"/>
  <c r="AU109" i="14"/>
  <c r="AT109" i="14"/>
  <c r="AT108" i="14"/>
  <c r="AU108" i="14" s="1"/>
  <c r="AV108" i="14" s="1"/>
  <c r="AW108" i="14" s="1"/>
  <c r="AX108" i="14" s="1"/>
  <c r="AT107" i="14"/>
  <c r="AU107" i="14" s="1"/>
  <c r="AU106" i="14"/>
  <c r="AT106" i="14"/>
  <c r="AU105" i="14"/>
  <c r="AT105" i="14"/>
  <c r="AT104" i="14"/>
  <c r="AU104" i="14" s="1"/>
  <c r="AT103" i="14"/>
  <c r="AU103" i="14" s="1"/>
  <c r="AU102" i="14"/>
  <c r="AV102" i="14" s="1"/>
  <c r="AW102" i="14" s="1"/>
  <c r="AX102" i="14" s="1"/>
  <c r="AT102" i="14"/>
  <c r="AU101" i="14"/>
  <c r="AT101" i="14"/>
  <c r="AT100" i="14"/>
  <c r="AU100" i="14" s="1"/>
  <c r="AV100" i="14" s="1"/>
  <c r="AW100" i="14" s="1"/>
  <c r="AX100" i="14" s="1"/>
  <c r="AT99" i="14"/>
  <c r="AU99" i="14" s="1"/>
  <c r="AT98" i="14"/>
  <c r="AU98" i="14" s="1"/>
  <c r="AT97" i="14"/>
  <c r="AU97" i="14" s="1"/>
  <c r="AT96" i="14"/>
  <c r="AU96" i="14" s="1"/>
  <c r="AT95" i="14"/>
  <c r="AU95" i="14" s="1"/>
  <c r="AT94" i="14"/>
  <c r="AU94" i="14" s="1"/>
  <c r="AU93" i="14"/>
  <c r="AT93" i="14"/>
  <c r="AT92" i="14"/>
  <c r="AU92" i="14" s="1"/>
  <c r="AT91" i="14"/>
  <c r="AU91" i="14" s="1"/>
  <c r="AT90" i="14"/>
  <c r="AU90" i="14" s="1"/>
  <c r="AT89" i="14"/>
  <c r="AU89" i="14" s="1"/>
  <c r="AT88" i="14"/>
  <c r="AU88" i="14" s="1"/>
  <c r="AT87" i="14"/>
  <c r="AU87" i="14" s="1"/>
  <c r="AT86" i="14"/>
  <c r="AU86" i="14" s="1"/>
  <c r="AU85" i="14"/>
  <c r="AT85" i="14"/>
  <c r="AT84" i="14"/>
  <c r="AU84" i="14" s="1"/>
  <c r="AT83" i="14"/>
  <c r="AU83" i="14" s="1"/>
  <c r="AT82" i="14"/>
  <c r="AU82" i="14" s="1"/>
  <c r="AT81" i="14"/>
  <c r="AU81" i="14" s="1"/>
  <c r="AT80" i="14"/>
  <c r="AU80" i="14" s="1"/>
  <c r="AT79" i="14"/>
  <c r="AU79" i="14" s="1"/>
  <c r="AT78" i="14"/>
  <c r="AU78" i="14" s="1"/>
  <c r="AU77" i="14"/>
  <c r="AT77" i="14"/>
  <c r="AT76" i="14"/>
  <c r="AU76" i="14" s="1"/>
  <c r="AT75" i="14"/>
  <c r="AU75" i="14" s="1"/>
  <c r="AT74" i="14"/>
  <c r="AU74" i="14" s="1"/>
  <c r="AT73" i="14"/>
  <c r="AU73" i="14" s="1"/>
  <c r="AT72" i="14"/>
  <c r="AU72" i="14" s="1"/>
  <c r="AT71" i="14"/>
  <c r="AU71" i="14" s="1"/>
  <c r="AT70" i="14"/>
  <c r="AU70" i="14" s="1"/>
  <c r="AU69" i="14"/>
  <c r="AT69" i="14"/>
  <c r="AT68" i="14"/>
  <c r="AU68" i="14" s="1"/>
  <c r="AT67" i="14"/>
  <c r="AU67" i="14" s="1"/>
  <c r="AT66" i="14"/>
  <c r="AU66" i="14" s="1"/>
  <c r="AT65" i="14"/>
  <c r="AU65" i="14" s="1"/>
  <c r="AT64" i="14"/>
  <c r="AU64" i="14" s="1"/>
  <c r="AT63" i="14"/>
  <c r="AU63" i="14" s="1"/>
  <c r="AT62" i="14"/>
  <c r="AU62" i="14" s="1"/>
  <c r="AU61" i="14"/>
  <c r="AT61" i="14"/>
  <c r="AT60" i="14"/>
  <c r="AU60" i="14" s="1"/>
  <c r="AT59" i="14"/>
  <c r="AU59" i="14" s="1"/>
  <c r="AT58" i="14"/>
  <c r="AU58" i="14" s="1"/>
  <c r="AT57" i="14"/>
  <c r="AU57" i="14" s="1"/>
  <c r="AT56" i="14"/>
  <c r="AU56" i="14" s="1"/>
  <c r="AT55" i="14"/>
  <c r="AU55" i="14" s="1"/>
  <c r="AT54" i="14"/>
  <c r="AU54" i="14" s="1"/>
  <c r="AU53" i="14"/>
  <c r="AT53" i="14"/>
  <c r="AT52" i="14"/>
  <c r="AU52" i="14" s="1"/>
  <c r="AT51" i="14"/>
  <c r="AU51" i="14" s="1"/>
  <c r="AT50" i="14"/>
  <c r="AU50" i="14" s="1"/>
  <c r="AT49" i="14"/>
  <c r="AU49" i="14" s="1"/>
  <c r="AT48" i="14"/>
  <c r="AU48" i="14" s="1"/>
  <c r="AT47" i="14"/>
  <c r="AU47" i="14" s="1"/>
  <c r="AT46" i="14"/>
  <c r="AU46" i="14" s="1"/>
  <c r="AU45" i="14"/>
  <c r="AT45" i="14"/>
  <c r="AT44" i="14"/>
  <c r="AU44" i="14" s="1"/>
  <c r="AT43" i="14"/>
  <c r="AU43" i="14" s="1"/>
  <c r="AT42" i="14"/>
  <c r="AU42" i="14" s="1"/>
  <c r="AT41" i="14"/>
  <c r="AU41" i="14" s="1"/>
  <c r="AT40" i="14"/>
  <c r="AU40" i="14" s="1"/>
  <c r="AT39" i="14"/>
  <c r="AU39" i="14" s="1"/>
  <c r="AU38" i="14"/>
  <c r="AT38" i="14"/>
  <c r="AT37" i="14"/>
  <c r="AU37" i="14" s="1"/>
  <c r="AT36" i="14"/>
  <c r="AU36" i="14" s="1"/>
  <c r="AT35" i="14"/>
  <c r="AU35" i="14" s="1"/>
  <c r="AU34" i="14"/>
  <c r="AT34" i="14"/>
  <c r="AT33" i="14"/>
  <c r="AU33" i="14" s="1"/>
  <c r="AT32" i="14"/>
  <c r="AU32" i="14" s="1"/>
  <c r="AT31" i="14"/>
  <c r="AU31" i="14" s="1"/>
  <c r="AU30" i="14"/>
  <c r="AT30" i="14"/>
  <c r="AT29" i="14"/>
  <c r="AU29" i="14" s="1"/>
  <c r="AT28" i="14"/>
  <c r="AU28" i="14" s="1"/>
  <c r="AT27" i="14"/>
  <c r="AU27" i="14" s="1"/>
  <c r="AU26" i="14"/>
  <c r="AT26" i="14"/>
  <c r="AT25" i="14"/>
  <c r="AU25" i="14" s="1"/>
  <c r="AT24" i="14"/>
  <c r="AU24" i="14" s="1"/>
  <c r="AT23" i="14"/>
  <c r="AU23" i="14" s="1"/>
  <c r="AU22" i="14"/>
  <c r="AT22" i="14"/>
  <c r="AT21" i="14"/>
  <c r="AU21" i="14" s="1"/>
  <c r="AT20" i="14"/>
  <c r="AU20" i="14" s="1"/>
  <c r="AT19" i="14"/>
  <c r="AU19" i="14" s="1"/>
  <c r="AU18" i="14"/>
  <c r="AT18" i="14"/>
  <c r="AT17" i="14"/>
  <c r="AU17" i="14" s="1"/>
  <c r="AT16" i="14"/>
  <c r="AU16" i="14" s="1"/>
  <c r="AT15" i="14"/>
  <c r="AU15" i="14" s="1"/>
  <c r="AU14" i="14"/>
  <c r="AT14" i="14"/>
  <c r="AT13" i="14"/>
  <c r="AU13" i="14" s="1"/>
  <c r="AT12" i="14"/>
  <c r="AU12" i="14" s="1"/>
  <c r="AT11" i="14"/>
  <c r="AU11" i="14" s="1"/>
  <c r="AU10" i="14"/>
  <c r="AT10" i="14"/>
  <c r="AT9" i="14"/>
  <c r="AU9" i="14" s="1"/>
  <c r="AT8" i="14"/>
  <c r="AU8" i="14" s="1"/>
  <c r="AT7" i="14"/>
  <c r="AU7" i="14" s="1"/>
  <c r="AU6" i="14"/>
  <c r="AT6" i="14"/>
  <c r="AT5" i="14"/>
  <c r="AU5" i="14" s="1"/>
  <c r="AT4" i="14"/>
  <c r="AU4" i="14" s="1"/>
  <c r="AN124" i="14"/>
  <c r="AO124" i="14" s="1"/>
  <c r="AP124" i="14" s="1"/>
  <c r="AQ124" i="14" s="1"/>
  <c r="AR124" i="14" s="1"/>
  <c r="AN123" i="14"/>
  <c r="AO123" i="14" s="1"/>
  <c r="AP123" i="14" s="1"/>
  <c r="AQ123" i="14" s="1"/>
  <c r="AR123" i="14" s="1"/>
  <c r="AN122" i="14"/>
  <c r="AO122" i="14" s="1"/>
  <c r="AP122" i="14" s="1"/>
  <c r="AQ122" i="14" s="1"/>
  <c r="AR122" i="14" s="1"/>
  <c r="AN121" i="14"/>
  <c r="AO121" i="14" s="1"/>
  <c r="AP121" i="14" s="1"/>
  <c r="AQ121" i="14" s="1"/>
  <c r="AR121" i="14" s="1"/>
  <c r="AN120" i="14"/>
  <c r="AO120" i="14" s="1"/>
  <c r="AN119" i="14"/>
  <c r="AO119" i="14" s="1"/>
  <c r="AN118" i="14"/>
  <c r="AO118" i="14" s="1"/>
  <c r="AN117" i="14"/>
  <c r="AO117" i="14" s="1"/>
  <c r="AP117" i="14" s="1"/>
  <c r="AQ117" i="14" s="1"/>
  <c r="AR117" i="14" s="1"/>
  <c r="AN116" i="14"/>
  <c r="AO116" i="14" s="1"/>
  <c r="AN115" i="14"/>
  <c r="AO115" i="14" s="1"/>
  <c r="AN114" i="14"/>
  <c r="AO114" i="14" s="1"/>
  <c r="AN113" i="14"/>
  <c r="AO113" i="14" s="1"/>
  <c r="AP113" i="14" s="1"/>
  <c r="AQ113" i="14" s="1"/>
  <c r="AR113" i="14" s="1"/>
  <c r="AN112" i="14"/>
  <c r="AO112" i="14" s="1"/>
  <c r="AN111" i="14"/>
  <c r="AO111" i="14" s="1"/>
  <c r="AN110" i="14"/>
  <c r="AO110" i="14" s="1"/>
  <c r="AN109" i="14"/>
  <c r="AO109" i="14" s="1"/>
  <c r="AN108" i="14"/>
  <c r="AO108" i="14" s="1"/>
  <c r="AN107" i="14"/>
  <c r="AO107" i="14" s="1"/>
  <c r="AN106" i="14"/>
  <c r="AO106" i="14" s="1"/>
  <c r="AN105" i="14"/>
  <c r="AO105" i="14" s="1"/>
  <c r="AN104" i="14"/>
  <c r="AO104" i="14" s="1"/>
  <c r="AN103" i="14"/>
  <c r="AO103" i="14" s="1"/>
  <c r="AN102" i="14"/>
  <c r="AO102" i="14" s="1"/>
  <c r="AN101" i="14"/>
  <c r="AO101" i="14" s="1"/>
  <c r="AN100" i="14"/>
  <c r="AO100" i="14" s="1"/>
  <c r="AN99" i="14"/>
  <c r="AO99" i="14" s="1"/>
  <c r="AN98" i="14"/>
  <c r="AO98" i="14" s="1"/>
  <c r="AN97" i="14"/>
  <c r="AO97" i="14" s="1"/>
  <c r="AN96" i="14"/>
  <c r="AO96" i="14" s="1"/>
  <c r="AN95" i="14"/>
  <c r="AO95" i="14" s="1"/>
  <c r="AN94" i="14"/>
  <c r="AO94" i="14" s="1"/>
  <c r="AN93" i="14"/>
  <c r="AO93" i="14" s="1"/>
  <c r="AN92" i="14"/>
  <c r="AO92" i="14" s="1"/>
  <c r="AN91" i="14"/>
  <c r="AO91" i="14" s="1"/>
  <c r="AN90" i="14"/>
  <c r="AO90" i="14" s="1"/>
  <c r="AN89" i="14"/>
  <c r="AO89" i="14" s="1"/>
  <c r="AN88" i="14"/>
  <c r="AO88" i="14" s="1"/>
  <c r="AN87" i="14"/>
  <c r="AO87" i="14" s="1"/>
  <c r="AN86" i="14"/>
  <c r="AO86" i="14" s="1"/>
  <c r="AN85" i="14"/>
  <c r="AO85" i="14" s="1"/>
  <c r="AN84" i="14"/>
  <c r="AO84" i="14" s="1"/>
  <c r="AN83" i="14"/>
  <c r="AO83" i="14" s="1"/>
  <c r="AN82" i="14"/>
  <c r="AO82" i="14" s="1"/>
  <c r="AN81" i="14"/>
  <c r="AO81" i="14" s="1"/>
  <c r="AP81" i="14" s="1"/>
  <c r="AQ81" i="14" s="1"/>
  <c r="AR81" i="14" s="1"/>
  <c r="AN80" i="14"/>
  <c r="AO80" i="14" s="1"/>
  <c r="AN79" i="14"/>
  <c r="AO79" i="14" s="1"/>
  <c r="AN78" i="14"/>
  <c r="AO78" i="14" s="1"/>
  <c r="AO77" i="14"/>
  <c r="AP76" i="14" s="1"/>
  <c r="AQ76" i="14" s="1"/>
  <c r="AR76" i="14" s="1"/>
  <c r="AN77" i="14"/>
  <c r="AN76" i="14"/>
  <c r="AO76" i="14" s="1"/>
  <c r="AN75" i="14"/>
  <c r="AO75" i="14" s="1"/>
  <c r="AN74" i="14"/>
  <c r="AO74" i="14" s="1"/>
  <c r="AO73" i="14"/>
  <c r="AN73" i="14"/>
  <c r="AN72" i="14"/>
  <c r="AO72" i="14" s="1"/>
  <c r="AN71" i="14"/>
  <c r="AO71" i="14" s="1"/>
  <c r="AN70" i="14"/>
  <c r="AO70" i="14" s="1"/>
  <c r="AO69" i="14"/>
  <c r="AN69" i="14"/>
  <c r="AN68" i="14"/>
  <c r="AO68" i="14" s="1"/>
  <c r="AN67" i="14"/>
  <c r="AO67" i="14" s="1"/>
  <c r="AN66" i="14"/>
  <c r="AO66" i="14" s="1"/>
  <c r="AO65" i="14"/>
  <c r="AN65" i="14"/>
  <c r="AN64" i="14"/>
  <c r="AO64" i="14" s="1"/>
  <c r="AN63" i="14"/>
  <c r="AO63" i="14" s="1"/>
  <c r="AN62" i="14"/>
  <c r="AO62" i="14" s="1"/>
  <c r="AO61" i="14"/>
  <c r="AP60" i="14" s="1"/>
  <c r="AQ60" i="14" s="1"/>
  <c r="AR60" i="14" s="1"/>
  <c r="AN61" i="14"/>
  <c r="AN60" i="14"/>
  <c r="AO60" i="14" s="1"/>
  <c r="AN59" i="14"/>
  <c r="AO59" i="14" s="1"/>
  <c r="AN58" i="14"/>
  <c r="AO58" i="14" s="1"/>
  <c r="AO57" i="14"/>
  <c r="AN57" i="14"/>
  <c r="AN56" i="14"/>
  <c r="AO56" i="14" s="1"/>
  <c r="AN55" i="14"/>
  <c r="AO55" i="14" s="1"/>
  <c r="AN54" i="14"/>
  <c r="AO54" i="14" s="1"/>
  <c r="AO53" i="14"/>
  <c r="AN53" i="14"/>
  <c r="AN52" i="14"/>
  <c r="AO52" i="14" s="1"/>
  <c r="AN51" i="14"/>
  <c r="AO51" i="14" s="1"/>
  <c r="AN50" i="14"/>
  <c r="AO50" i="14" s="1"/>
  <c r="AO49" i="14"/>
  <c r="AN49" i="14"/>
  <c r="AN48" i="14"/>
  <c r="AO48" i="14" s="1"/>
  <c r="AN47" i="14"/>
  <c r="AO47" i="14" s="1"/>
  <c r="AN46" i="14"/>
  <c r="AO46" i="14" s="1"/>
  <c r="AO45" i="14"/>
  <c r="AP44" i="14" s="1"/>
  <c r="AQ44" i="14" s="1"/>
  <c r="AR44" i="14" s="1"/>
  <c r="AN45" i="14"/>
  <c r="AN44" i="14"/>
  <c r="AO44" i="14" s="1"/>
  <c r="AN43" i="14"/>
  <c r="AO43" i="14" s="1"/>
  <c r="AN42" i="14"/>
  <c r="AO42" i="14" s="1"/>
  <c r="AO41" i="14"/>
  <c r="AN41" i="14"/>
  <c r="AN40" i="14"/>
  <c r="AO40" i="14" s="1"/>
  <c r="AN39" i="14"/>
  <c r="AO39" i="14" s="1"/>
  <c r="AP39" i="14" s="1"/>
  <c r="AQ39" i="14" s="1"/>
  <c r="AR39" i="14" s="1"/>
  <c r="AN38" i="14"/>
  <c r="AO38" i="14" s="1"/>
  <c r="AO37" i="14"/>
  <c r="AN37" i="14"/>
  <c r="AN36" i="14"/>
  <c r="AO36" i="14" s="1"/>
  <c r="AN35" i="14"/>
  <c r="AO35" i="14" s="1"/>
  <c r="AN34" i="14"/>
  <c r="AO34" i="14" s="1"/>
  <c r="AO33" i="14"/>
  <c r="AN33" i="14"/>
  <c r="AN32" i="14"/>
  <c r="AO32" i="14" s="1"/>
  <c r="AN31" i="14"/>
  <c r="AO31" i="14" s="1"/>
  <c r="AN30" i="14"/>
  <c r="AO30" i="14" s="1"/>
  <c r="AO29" i="14"/>
  <c r="AN29" i="14"/>
  <c r="AN28" i="14"/>
  <c r="AO28" i="14" s="1"/>
  <c r="AN27" i="14"/>
  <c r="AO27" i="14" s="1"/>
  <c r="AN26" i="14"/>
  <c r="AO26" i="14" s="1"/>
  <c r="AO25" i="14"/>
  <c r="AN25" i="14"/>
  <c r="AN24" i="14"/>
  <c r="AO24" i="14" s="1"/>
  <c r="AN23" i="14"/>
  <c r="AO23" i="14" s="1"/>
  <c r="AP23" i="14" s="1"/>
  <c r="AQ23" i="14" s="1"/>
  <c r="AR23" i="14" s="1"/>
  <c r="AN22" i="14"/>
  <c r="AO22" i="14" s="1"/>
  <c r="AO21" i="14"/>
  <c r="AN21" i="14"/>
  <c r="AN20" i="14"/>
  <c r="AO20" i="14" s="1"/>
  <c r="AN19" i="14"/>
  <c r="AO19" i="14" s="1"/>
  <c r="AN18" i="14"/>
  <c r="AO18" i="14" s="1"/>
  <c r="AO17" i="14"/>
  <c r="AN17" i="14"/>
  <c r="AN16" i="14"/>
  <c r="AO16" i="14" s="1"/>
  <c r="AN15" i="14"/>
  <c r="AO15" i="14" s="1"/>
  <c r="AN14" i="14"/>
  <c r="AO14" i="14" s="1"/>
  <c r="AO13" i="14"/>
  <c r="AN13" i="14"/>
  <c r="AN12" i="14"/>
  <c r="AO12" i="14" s="1"/>
  <c r="AN11" i="14"/>
  <c r="AO11" i="14" s="1"/>
  <c r="AN10" i="14"/>
  <c r="AO10" i="14" s="1"/>
  <c r="AO9" i="14"/>
  <c r="AN9" i="14"/>
  <c r="AN8" i="14"/>
  <c r="AO8" i="14" s="1"/>
  <c r="AN7" i="14"/>
  <c r="AO7" i="14" s="1"/>
  <c r="AP7" i="14" s="1"/>
  <c r="AQ7" i="14" s="1"/>
  <c r="AR7" i="14" s="1"/>
  <c r="AN6" i="14"/>
  <c r="AO6" i="14" s="1"/>
  <c r="AO5" i="14"/>
  <c r="AN5" i="14"/>
  <c r="AN4" i="14"/>
  <c r="AO4" i="14" s="1"/>
  <c r="AZ124" i="15"/>
  <c r="BA124" i="15" s="1"/>
  <c r="BB124" i="15" s="1"/>
  <c r="BC124" i="15" s="1"/>
  <c r="BD124" i="15" s="1"/>
  <c r="AZ123" i="15"/>
  <c r="BA123" i="15" s="1"/>
  <c r="AZ122" i="15"/>
  <c r="BA122" i="15" s="1"/>
  <c r="BA121" i="15"/>
  <c r="AZ121" i="15"/>
  <c r="AZ120" i="15"/>
  <c r="BA120" i="15" s="1"/>
  <c r="AZ119" i="15"/>
  <c r="BA119" i="15" s="1"/>
  <c r="BB119" i="15" s="1"/>
  <c r="BC119" i="15" s="1"/>
  <c r="BD119" i="15" s="1"/>
  <c r="AZ118" i="15"/>
  <c r="BA118" i="15" s="1"/>
  <c r="BA117" i="15"/>
  <c r="AZ117" i="15"/>
  <c r="AZ116" i="15"/>
  <c r="BA116" i="15" s="1"/>
  <c r="AZ115" i="15"/>
  <c r="BA115" i="15" s="1"/>
  <c r="AZ114" i="15"/>
  <c r="BA114" i="15" s="1"/>
  <c r="BA113" i="15"/>
  <c r="AZ113" i="15"/>
  <c r="AZ112" i="15"/>
  <c r="BA112" i="15" s="1"/>
  <c r="AZ111" i="15"/>
  <c r="BA111" i="15" s="1"/>
  <c r="BB111" i="15" s="1"/>
  <c r="BC111" i="15" s="1"/>
  <c r="BD111" i="15" s="1"/>
  <c r="AZ110" i="15"/>
  <c r="BA110" i="15" s="1"/>
  <c r="BA109" i="15"/>
  <c r="AZ109" i="15"/>
  <c r="AZ108" i="15"/>
  <c r="BA108" i="15" s="1"/>
  <c r="AZ107" i="15"/>
  <c r="BA107" i="15" s="1"/>
  <c r="AZ106" i="15"/>
  <c r="BA106" i="15" s="1"/>
  <c r="BA105" i="15"/>
  <c r="AZ105" i="15"/>
  <c r="AZ104" i="15"/>
  <c r="BA104" i="15" s="1"/>
  <c r="AZ103" i="15"/>
  <c r="BA103" i="15" s="1"/>
  <c r="BB103" i="15" s="1"/>
  <c r="BC103" i="15" s="1"/>
  <c r="BD103" i="15" s="1"/>
  <c r="AZ102" i="15"/>
  <c r="BA102" i="15" s="1"/>
  <c r="BA101" i="15"/>
  <c r="AZ101" i="15"/>
  <c r="AZ100" i="15"/>
  <c r="BA100" i="15" s="1"/>
  <c r="AZ99" i="15"/>
  <c r="BA99" i="15" s="1"/>
  <c r="AZ98" i="15"/>
  <c r="BA98" i="15" s="1"/>
  <c r="BA97" i="15"/>
  <c r="AZ97" i="15"/>
  <c r="AZ96" i="15"/>
  <c r="BA96" i="15" s="1"/>
  <c r="AZ95" i="15"/>
  <c r="BA95" i="15" s="1"/>
  <c r="BB95" i="15" s="1"/>
  <c r="BC95" i="15" s="1"/>
  <c r="BD95" i="15" s="1"/>
  <c r="AZ94" i="15"/>
  <c r="BA94" i="15" s="1"/>
  <c r="BA93" i="15"/>
  <c r="AZ93" i="15"/>
  <c r="AZ92" i="15"/>
  <c r="BA92" i="15" s="1"/>
  <c r="AZ91" i="15"/>
  <c r="BA91" i="15" s="1"/>
  <c r="AZ90" i="15"/>
  <c r="BA90" i="15" s="1"/>
  <c r="BA89" i="15"/>
  <c r="AZ89" i="15"/>
  <c r="AZ88" i="15"/>
  <c r="BA88" i="15" s="1"/>
  <c r="AZ87" i="15"/>
  <c r="BA87" i="15" s="1"/>
  <c r="BB87" i="15" s="1"/>
  <c r="BC87" i="15" s="1"/>
  <c r="BD87" i="15" s="1"/>
  <c r="AZ86" i="15"/>
  <c r="BA86" i="15" s="1"/>
  <c r="BA85" i="15"/>
  <c r="AZ85" i="15"/>
  <c r="AZ84" i="15"/>
  <c r="BA84" i="15" s="1"/>
  <c r="AZ83" i="15"/>
  <c r="BA83" i="15" s="1"/>
  <c r="AZ82" i="15"/>
  <c r="BA82" i="15" s="1"/>
  <c r="BA81" i="15"/>
  <c r="AZ81" i="15"/>
  <c r="AZ80" i="15"/>
  <c r="BA80" i="15" s="1"/>
  <c r="AZ79" i="15"/>
  <c r="BA79" i="15" s="1"/>
  <c r="BB79" i="15" s="1"/>
  <c r="BC79" i="15" s="1"/>
  <c r="BD79" i="15" s="1"/>
  <c r="AZ78" i="15"/>
  <c r="BA78" i="15" s="1"/>
  <c r="BA77" i="15"/>
  <c r="AZ77" i="15"/>
  <c r="AZ76" i="15"/>
  <c r="BA76" i="15" s="1"/>
  <c r="AZ75" i="15"/>
  <c r="BA75" i="15" s="1"/>
  <c r="AZ74" i="15"/>
  <c r="BA74" i="15" s="1"/>
  <c r="BA73" i="15"/>
  <c r="AZ73" i="15"/>
  <c r="AZ72" i="15"/>
  <c r="BA72" i="15" s="1"/>
  <c r="AZ71" i="15"/>
  <c r="BA71" i="15" s="1"/>
  <c r="BB71" i="15" s="1"/>
  <c r="BC71" i="15" s="1"/>
  <c r="BD71" i="15" s="1"/>
  <c r="AZ70" i="15"/>
  <c r="BA70" i="15" s="1"/>
  <c r="BA69" i="15"/>
  <c r="AZ69" i="15"/>
  <c r="AZ68" i="15"/>
  <c r="BA68" i="15" s="1"/>
  <c r="AZ67" i="15"/>
  <c r="BA67" i="15" s="1"/>
  <c r="AZ66" i="15"/>
  <c r="BA66" i="15" s="1"/>
  <c r="BA65" i="15"/>
  <c r="AZ65" i="15"/>
  <c r="AZ64" i="15"/>
  <c r="BA64" i="15" s="1"/>
  <c r="AZ63" i="15"/>
  <c r="BA63" i="15" s="1"/>
  <c r="BB63" i="15" s="1"/>
  <c r="BC63" i="15" s="1"/>
  <c r="BD63" i="15" s="1"/>
  <c r="AZ62" i="15"/>
  <c r="BA62" i="15" s="1"/>
  <c r="BA61" i="15"/>
  <c r="AZ61" i="15"/>
  <c r="AZ60" i="15"/>
  <c r="BA60" i="15" s="1"/>
  <c r="AZ59" i="15"/>
  <c r="BA59" i="15" s="1"/>
  <c r="AZ58" i="15"/>
  <c r="BA58" i="15" s="1"/>
  <c r="BA57" i="15"/>
  <c r="AZ57" i="15"/>
  <c r="AZ56" i="15"/>
  <c r="BA56" i="15" s="1"/>
  <c r="AZ55" i="15"/>
  <c r="BA55" i="15" s="1"/>
  <c r="BB55" i="15" s="1"/>
  <c r="BC55" i="15" s="1"/>
  <c r="BD55" i="15" s="1"/>
  <c r="AZ54" i="15"/>
  <c r="BA54" i="15" s="1"/>
  <c r="BA53" i="15"/>
  <c r="AZ53" i="15"/>
  <c r="AZ52" i="15"/>
  <c r="BA52" i="15" s="1"/>
  <c r="AZ51" i="15"/>
  <c r="BA51" i="15" s="1"/>
  <c r="AZ50" i="15"/>
  <c r="BA50" i="15" s="1"/>
  <c r="BA49" i="15"/>
  <c r="AZ49" i="15"/>
  <c r="AZ48" i="15"/>
  <c r="BA48" i="15" s="1"/>
  <c r="AZ47" i="15"/>
  <c r="BA47" i="15" s="1"/>
  <c r="BB47" i="15" s="1"/>
  <c r="BC47" i="15" s="1"/>
  <c r="BD47" i="15" s="1"/>
  <c r="AZ46" i="15"/>
  <c r="BA46" i="15" s="1"/>
  <c r="BA45" i="15"/>
  <c r="AZ45" i="15"/>
  <c r="AZ44" i="15"/>
  <c r="BA44" i="15" s="1"/>
  <c r="AZ43" i="15"/>
  <c r="BA43" i="15" s="1"/>
  <c r="AZ42" i="15"/>
  <c r="BA42" i="15" s="1"/>
  <c r="BA41" i="15"/>
  <c r="AZ41" i="15"/>
  <c r="BA40" i="15"/>
  <c r="AZ40" i="15"/>
  <c r="AZ39" i="15"/>
  <c r="BA39" i="15" s="1"/>
  <c r="AZ38" i="15"/>
  <c r="BA38" i="15" s="1"/>
  <c r="AZ37" i="15"/>
  <c r="BA37" i="15" s="1"/>
  <c r="BA36" i="15"/>
  <c r="AZ36" i="15"/>
  <c r="AZ35" i="15"/>
  <c r="BA35" i="15" s="1"/>
  <c r="AZ34" i="15"/>
  <c r="BA34" i="15" s="1"/>
  <c r="AZ33" i="15"/>
  <c r="BA33" i="15" s="1"/>
  <c r="BA32" i="15"/>
  <c r="AZ32" i="15"/>
  <c r="AZ31" i="15"/>
  <c r="BA31" i="15" s="1"/>
  <c r="AZ30" i="15"/>
  <c r="BA30" i="15" s="1"/>
  <c r="AZ29" i="15"/>
  <c r="BA29" i="15" s="1"/>
  <c r="BA28" i="15"/>
  <c r="AZ28" i="15"/>
  <c r="AZ27" i="15"/>
  <c r="BA27" i="15" s="1"/>
  <c r="AZ26" i="15"/>
  <c r="BA26" i="15" s="1"/>
  <c r="AZ25" i="15"/>
  <c r="BA25" i="15" s="1"/>
  <c r="BA24" i="15"/>
  <c r="AZ24" i="15"/>
  <c r="AZ23" i="15"/>
  <c r="BA23" i="15" s="1"/>
  <c r="AZ22" i="15"/>
  <c r="BA22" i="15" s="1"/>
  <c r="AZ21" i="15"/>
  <c r="BA21" i="15" s="1"/>
  <c r="BA20" i="15"/>
  <c r="AZ20" i="15"/>
  <c r="AZ19" i="15"/>
  <c r="BA19" i="15" s="1"/>
  <c r="AZ18" i="15"/>
  <c r="BA18" i="15" s="1"/>
  <c r="AZ17" i="15"/>
  <c r="BA17" i="15" s="1"/>
  <c r="BA16" i="15"/>
  <c r="AZ16" i="15"/>
  <c r="AZ15" i="15"/>
  <c r="BA15" i="15" s="1"/>
  <c r="AZ14" i="15"/>
  <c r="BA14" i="15" s="1"/>
  <c r="AZ13" i="15"/>
  <c r="BA13" i="15" s="1"/>
  <c r="BA12" i="15"/>
  <c r="AZ12" i="15"/>
  <c r="AZ11" i="15"/>
  <c r="BA11" i="15" s="1"/>
  <c r="AZ10" i="15"/>
  <c r="BA10" i="15" s="1"/>
  <c r="AZ9" i="15"/>
  <c r="BA9" i="15" s="1"/>
  <c r="BA8" i="15"/>
  <c r="AZ8" i="15"/>
  <c r="AZ7" i="15"/>
  <c r="BA7" i="15" s="1"/>
  <c r="AZ6" i="15"/>
  <c r="BA6" i="15" s="1"/>
  <c r="AZ5" i="15"/>
  <c r="BA5" i="15" s="1"/>
  <c r="BA4" i="15"/>
  <c r="AZ4" i="15"/>
  <c r="AU124" i="15"/>
  <c r="AV124" i="15" s="1"/>
  <c r="AW124" i="15" s="1"/>
  <c r="AX124" i="15" s="1"/>
  <c r="AT124" i="15"/>
  <c r="AT123" i="15"/>
  <c r="AU123" i="15" s="1"/>
  <c r="AV123" i="15" s="1"/>
  <c r="AW123" i="15" s="1"/>
  <c r="AX123" i="15" s="1"/>
  <c r="AT122" i="15"/>
  <c r="AU122" i="15" s="1"/>
  <c r="AV119" i="15" s="1"/>
  <c r="AW119" i="15" s="1"/>
  <c r="AX119" i="15" s="1"/>
  <c r="AT121" i="15"/>
  <c r="AU121" i="15" s="1"/>
  <c r="AU120" i="15"/>
  <c r="AT120" i="15"/>
  <c r="AT119" i="15"/>
  <c r="AU119" i="15" s="1"/>
  <c r="AT118" i="15"/>
  <c r="AU118" i="15" s="1"/>
  <c r="AT117" i="15"/>
  <c r="AU117" i="15" s="1"/>
  <c r="AU116" i="15"/>
  <c r="AV115" i="15" s="1"/>
  <c r="AW115" i="15" s="1"/>
  <c r="AX115" i="15" s="1"/>
  <c r="AT116" i="15"/>
  <c r="AT115" i="15"/>
  <c r="AU115" i="15" s="1"/>
  <c r="AU114" i="15"/>
  <c r="AT114" i="15"/>
  <c r="AT113" i="15"/>
  <c r="AU113" i="15" s="1"/>
  <c r="AT112" i="15"/>
  <c r="AU112" i="15" s="1"/>
  <c r="AT111" i="15"/>
  <c r="AU111" i="15" s="1"/>
  <c r="AU110" i="15"/>
  <c r="AT110" i="15"/>
  <c r="AT109" i="15"/>
  <c r="AU109" i="15" s="1"/>
  <c r="AT108" i="15"/>
  <c r="AU108" i="15" s="1"/>
  <c r="AT107" i="15"/>
  <c r="AU107" i="15" s="1"/>
  <c r="AU106" i="15"/>
  <c r="AT106" i="15"/>
  <c r="AT105" i="15"/>
  <c r="AU105" i="15" s="1"/>
  <c r="AT104" i="15"/>
  <c r="AU104" i="15" s="1"/>
  <c r="AT103" i="15"/>
  <c r="AU103" i="15" s="1"/>
  <c r="AU102" i="15"/>
  <c r="AT102" i="15"/>
  <c r="AT101" i="15"/>
  <c r="AU101" i="15" s="1"/>
  <c r="AT100" i="15"/>
  <c r="AU100" i="15" s="1"/>
  <c r="AT99" i="15"/>
  <c r="AU99" i="15" s="1"/>
  <c r="AT98" i="15"/>
  <c r="AU98" i="15" s="1"/>
  <c r="AT97" i="15"/>
  <c r="AU97" i="15" s="1"/>
  <c r="AU96" i="15"/>
  <c r="AT96" i="15"/>
  <c r="AT95" i="15"/>
  <c r="AU95" i="15" s="1"/>
  <c r="AT94" i="15"/>
  <c r="AU94" i="15" s="1"/>
  <c r="AV94" i="15" s="1"/>
  <c r="AW94" i="15" s="1"/>
  <c r="AX94" i="15" s="1"/>
  <c r="AT93" i="15"/>
  <c r="AU93" i="15" s="1"/>
  <c r="AU92" i="15"/>
  <c r="AT92" i="15"/>
  <c r="AT91" i="15"/>
  <c r="AU91" i="15" s="1"/>
  <c r="AT90" i="15"/>
  <c r="AU90" i="15" s="1"/>
  <c r="AT89" i="15"/>
  <c r="AU89" i="15" s="1"/>
  <c r="AU88" i="15"/>
  <c r="AT88" i="15"/>
  <c r="AT87" i="15"/>
  <c r="AU87" i="15" s="1"/>
  <c r="AT86" i="15"/>
  <c r="AU86" i="15" s="1"/>
  <c r="AT85" i="15"/>
  <c r="AU85" i="15" s="1"/>
  <c r="AU84" i="15"/>
  <c r="AV83" i="15" s="1"/>
  <c r="AW83" i="15" s="1"/>
  <c r="AX83" i="15" s="1"/>
  <c r="AT84" i="15"/>
  <c r="AT83" i="15"/>
  <c r="AU83" i="15" s="1"/>
  <c r="AU82" i="15"/>
  <c r="AT82" i="15"/>
  <c r="AT81" i="15"/>
  <c r="AU81" i="15" s="1"/>
  <c r="AT80" i="15"/>
  <c r="AU80" i="15" s="1"/>
  <c r="AT79" i="15"/>
  <c r="AU79" i="15" s="1"/>
  <c r="AU78" i="15"/>
  <c r="AT78" i="15"/>
  <c r="AT77" i="15"/>
  <c r="AU77" i="15" s="1"/>
  <c r="AT76" i="15"/>
  <c r="AU76" i="15" s="1"/>
  <c r="AT75" i="15"/>
  <c r="AU75" i="15" s="1"/>
  <c r="AU74" i="15"/>
  <c r="AT74" i="15"/>
  <c r="AT73" i="15"/>
  <c r="AU73" i="15" s="1"/>
  <c r="AT72" i="15"/>
  <c r="AU72" i="15" s="1"/>
  <c r="AT71" i="15"/>
  <c r="AU71" i="15" s="1"/>
  <c r="AU70" i="15"/>
  <c r="AT70" i="15"/>
  <c r="AT69" i="15"/>
  <c r="AU69" i="15" s="1"/>
  <c r="AT68" i="15"/>
  <c r="AU68" i="15" s="1"/>
  <c r="AT67" i="15"/>
  <c r="AU67" i="15" s="1"/>
  <c r="AT66" i="15"/>
  <c r="AU66" i="15" s="1"/>
  <c r="AT65" i="15"/>
  <c r="AU65" i="15" s="1"/>
  <c r="AU64" i="15"/>
  <c r="AT64" i="15"/>
  <c r="AT63" i="15"/>
  <c r="AU63" i="15" s="1"/>
  <c r="AT62" i="15"/>
  <c r="AU62" i="15" s="1"/>
  <c r="AT61" i="15"/>
  <c r="AU61" i="15" s="1"/>
  <c r="AT60" i="15"/>
  <c r="AU60" i="15" s="1"/>
  <c r="AT59" i="15"/>
  <c r="AU59" i="15" s="1"/>
  <c r="AU58" i="15"/>
  <c r="AT58" i="15"/>
  <c r="AT57" i="15"/>
  <c r="AU57" i="15" s="1"/>
  <c r="AU56" i="15"/>
  <c r="AT56" i="15"/>
  <c r="AT55" i="15"/>
  <c r="AU55" i="15" s="1"/>
  <c r="AT54" i="15"/>
  <c r="AU54" i="15" s="1"/>
  <c r="AT53" i="15"/>
  <c r="AU53" i="15" s="1"/>
  <c r="AT52" i="15"/>
  <c r="AU52" i="15" s="1"/>
  <c r="AT51" i="15"/>
  <c r="AU51" i="15" s="1"/>
  <c r="AU50" i="15"/>
  <c r="AT50" i="15"/>
  <c r="AT49" i="15"/>
  <c r="AU49" i="15" s="1"/>
  <c r="AV49" i="15" s="1"/>
  <c r="AW49" i="15" s="1"/>
  <c r="AX49" i="15" s="1"/>
  <c r="AU48" i="15"/>
  <c r="AT48" i="15"/>
  <c r="AT47" i="15"/>
  <c r="AU47" i="15" s="1"/>
  <c r="AT46" i="15"/>
  <c r="AU46" i="15" s="1"/>
  <c r="AU45" i="15"/>
  <c r="AT45" i="15"/>
  <c r="AT44" i="15"/>
  <c r="AU44" i="15" s="1"/>
  <c r="AT43" i="15"/>
  <c r="AU43" i="15" s="1"/>
  <c r="AU42" i="15"/>
  <c r="AT42" i="15"/>
  <c r="AT41" i="15"/>
  <c r="AU41" i="15" s="1"/>
  <c r="AU40" i="15"/>
  <c r="AV40" i="15" s="1"/>
  <c r="AW40" i="15" s="1"/>
  <c r="AX40" i="15" s="1"/>
  <c r="AT40" i="15"/>
  <c r="AT39" i="15"/>
  <c r="AU39" i="15" s="1"/>
  <c r="AT38" i="15"/>
  <c r="AU38" i="15" s="1"/>
  <c r="AU37" i="15"/>
  <c r="AT37" i="15"/>
  <c r="AU36" i="15"/>
  <c r="AT36" i="15"/>
  <c r="AT35" i="15"/>
  <c r="AU35" i="15" s="1"/>
  <c r="AT34" i="15"/>
  <c r="AU34" i="15" s="1"/>
  <c r="AU33" i="15"/>
  <c r="AT33" i="15"/>
  <c r="AU32" i="15"/>
  <c r="AT32" i="15"/>
  <c r="AT31" i="15"/>
  <c r="AU31" i="15" s="1"/>
  <c r="AT30" i="15"/>
  <c r="AU30" i="15" s="1"/>
  <c r="AU29" i="15"/>
  <c r="AT29" i="15"/>
  <c r="AU28" i="15"/>
  <c r="AT28" i="15"/>
  <c r="AT27" i="15"/>
  <c r="AU27" i="15" s="1"/>
  <c r="AT26" i="15"/>
  <c r="AU26" i="15" s="1"/>
  <c r="AU25" i="15"/>
  <c r="AT25" i="15"/>
  <c r="AU24" i="15"/>
  <c r="AT24" i="15"/>
  <c r="AT23" i="15"/>
  <c r="AU23" i="15" s="1"/>
  <c r="AT22" i="15"/>
  <c r="AU22" i="15" s="1"/>
  <c r="AU21" i="15"/>
  <c r="AT21" i="15"/>
  <c r="AU20" i="15"/>
  <c r="AT20" i="15"/>
  <c r="AT19" i="15"/>
  <c r="AU19" i="15" s="1"/>
  <c r="AT18" i="15"/>
  <c r="AU18" i="15" s="1"/>
  <c r="AU17" i="15"/>
  <c r="AT17" i="15"/>
  <c r="AU16" i="15"/>
  <c r="AT16" i="15"/>
  <c r="AT15" i="15"/>
  <c r="AU15" i="15" s="1"/>
  <c r="AT14" i="15"/>
  <c r="AU14" i="15" s="1"/>
  <c r="AU13" i="15"/>
  <c r="AT13" i="15"/>
  <c r="AU12" i="15"/>
  <c r="AT12" i="15"/>
  <c r="AT11" i="15"/>
  <c r="AU11" i="15" s="1"/>
  <c r="AT10" i="15"/>
  <c r="AU10" i="15" s="1"/>
  <c r="AU9" i="15"/>
  <c r="AT9" i="15"/>
  <c r="AU8" i="15"/>
  <c r="AT8" i="15"/>
  <c r="AT7" i="15"/>
  <c r="AU7" i="15" s="1"/>
  <c r="AT6" i="15"/>
  <c r="AU6" i="15" s="1"/>
  <c r="AU5" i="15"/>
  <c r="AV4" i="15" s="1"/>
  <c r="AW4" i="15" s="1"/>
  <c r="AX4" i="15" s="1"/>
  <c r="AT5" i="15"/>
  <c r="AT4" i="15"/>
  <c r="AU4" i="15" s="1"/>
  <c r="AN124" i="15"/>
  <c r="AO124" i="15" s="1"/>
  <c r="AP124" i="15" s="1"/>
  <c r="AQ124" i="15" s="1"/>
  <c r="AR124" i="15" s="1"/>
  <c r="AN123" i="15"/>
  <c r="AO123" i="15" s="1"/>
  <c r="AP123" i="15" s="1"/>
  <c r="AQ123" i="15" s="1"/>
  <c r="AR123" i="15" s="1"/>
  <c r="AO122" i="15"/>
  <c r="AN122" i="15"/>
  <c r="AN121" i="15"/>
  <c r="AO121" i="15" s="1"/>
  <c r="AP121" i="15" s="1"/>
  <c r="AQ121" i="15" s="1"/>
  <c r="AR121" i="15" s="1"/>
  <c r="AN120" i="15"/>
  <c r="AO120" i="15" s="1"/>
  <c r="AN119" i="15"/>
  <c r="AO119" i="15" s="1"/>
  <c r="AN118" i="15"/>
  <c r="AO118" i="15" s="1"/>
  <c r="AO117" i="15"/>
  <c r="AN117" i="15"/>
  <c r="AN116" i="15"/>
  <c r="AO116" i="15" s="1"/>
  <c r="AN115" i="15"/>
  <c r="AO115" i="15" s="1"/>
  <c r="AN114" i="15"/>
  <c r="AO114" i="15" s="1"/>
  <c r="AO113" i="15"/>
  <c r="AN113" i="15"/>
  <c r="AN112" i="15"/>
  <c r="AO112" i="15" s="1"/>
  <c r="AN111" i="15"/>
  <c r="AO111" i="15" s="1"/>
  <c r="AN110" i="15"/>
  <c r="AO110" i="15" s="1"/>
  <c r="AN109" i="15"/>
  <c r="AO109" i="15" s="1"/>
  <c r="AN108" i="15"/>
  <c r="AO108" i="15" s="1"/>
  <c r="AN107" i="15"/>
  <c r="AO107" i="15" s="1"/>
  <c r="AN106" i="15"/>
  <c r="AO106" i="15" s="1"/>
  <c r="AN105" i="15"/>
  <c r="AO105" i="15" s="1"/>
  <c r="AN104" i="15"/>
  <c r="AO104" i="15" s="1"/>
  <c r="AN103" i="15"/>
  <c r="AO103" i="15" s="1"/>
  <c r="AN102" i="15"/>
  <c r="AO102" i="15" s="1"/>
  <c r="AN101" i="15"/>
  <c r="AO101" i="15" s="1"/>
  <c r="AN100" i="15"/>
  <c r="AO100" i="15" s="1"/>
  <c r="AN99" i="15"/>
  <c r="AO99" i="15" s="1"/>
  <c r="AN98" i="15"/>
  <c r="AO98" i="15" s="1"/>
  <c r="AO97" i="15"/>
  <c r="AN97" i="15"/>
  <c r="AN96" i="15"/>
  <c r="AO96" i="15" s="1"/>
  <c r="AN95" i="15"/>
  <c r="AO95" i="15" s="1"/>
  <c r="AN94" i="15"/>
  <c r="AO94" i="15" s="1"/>
  <c r="AN93" i="15"/>
  <c r="AO93" i="15" s="1"/>
  <c r="AN92" i="15"/>
  <c r="AO92" i="15" s="1"/>
  <c r="AN91" i="15"/>
  <c r="AO91" i="15" s="1"/>
  <c r="AN90" i="15"/>
  <c r="AO90" i="15" s="1"/>
  <c r="AN89" i="15"/>
  <c r="AO89" i="15" s="1"/>
  <c r="AN88" i="15"/>
  <c r="AO88" i="15" s="1"/>
  <c r="AN87" i="15"/>
  <c r="AO87" i="15" s="1"/>
  <c r="AN86" i="15"/>
  <c r="AO86" i="15" s="1"/>
  <c r="AN85" i="15"/>
  <c r="AO85" i="15" s="1"/>
  <c r="AN84" i="15"/>
  <c r="AO84" i="15" s="1"/>
  <c r="AN83" i="15"/>
  <c r="AO83" i="15" s="1"/>
  <c r="AN82" i="15"/>
  <c r="AO82" i="15" s="1"/>
  <c r="AO81" i="15"/>
  <c r="AN81" i="15"/>
  <c r="AN80" i="15"/>
  <c r="AO80" i="15" s="1"/>
  <c r="AN79" i="15"/>
  <c r="AO79" i="15" s="1"/>
  <c r="AN78" i="15"/>
  <c r="AO78" i="15" s="1"/>
  <c r="AN77" i="15"/>
  <c r="AO77" i="15" s="1"/>
  <c r="AN76" i="15"/>
  <c r="AO76" i="15" s="1"/>
  <c r="AN75" i="15"/>
  <c r="AO75" i="15" s="1"/>
  <c r="AN74" i="15"/>
  <c r="AO74" i="15" s="1"/>
  <c r="AN73" i="15"/>
  <c r="AO73" i="15" s="1"/>
  <c r="AP73" i="15" s="1"/>
  <c r="AQ73" i="15" s="1"/>
  <c r="AR73" i="15" s="1"/>
  <c r="AN72" i="15"/>
  <c r="AO72" i="15" s="1"/>
  <c r="AN71" i="15"/>
  <c r="AO71" i="15" s="1"/>
  <c r="AN70" i="15"/>
  <c r="AO70" i="15" s="1"/>
  <c r="AN69" i="15"/>
  <c r="AO69" i="15" s="1"/>
  <c r="AN68" i="15"/>
  <c r="AO68" i="15" s="1"/>
  <c r="AN67" i="15"/>
  <c r="AO67" i="15" s="1"/>
  <c r="AN66" i="15"/>
  <c r="AO66" i="15" s="1"/>
  <c r="AO65" i="15"/>
  <c r="AN65" i="15"/>
  <c r="AN64" i="15"/>
  <c r="AO64" i="15" s="1"/>
  <c r="AN63" i="15"/>
  <c r="AO63" i="15" s="1"/>
  <c r="AN62" i="15"/>
  <c r="AO62" i="15" s="1"/>
  <c r="AN61" i="15"/>
  <c r="AO61" i="15" s="1"/>
  <c r="AN60" i="15"/>
  <c r="AO60" i="15" s="1"/>
  <c r="AN59" i="15"/>
  <c r="AO59" i="15" s="1"/>
  <c r="AN58" i="15"/>
  <c r="AO58" i="15" s="1"/>
  <c r="AN57" i="15"/>
  <c r="AO57" i="15" s="1"/>
  <c r="AN56" i="15"/>
  <c r="AO56" i="15" s="1"/>
  <c r="AN55" i="15"/>
  <c r="AO55" i="15" s="1"/>
  <c r="AN54" i="15"/>
  <c r="AO54" i="15" s="1"/>
  <c r="AN53" i="15"/>
  <c r="AO53" i="15" s="1"/>
  <c r="AN52" i="15"/>
  <c r="AO52" i="15" s="1"/>
  <c r="AN51" i="15"/>
  <c r="AO51" i="15" s="1"/>
  <c r="AN50" i="15"/>
  <c r="AO50" i="15" s="1"/>
  <c r="AO49" i="15"/>
  <c r="AN49" i="15"/>
  <c r="AN48" i="15"/>
  <c r="AO48" i="15" s="1"/>
  <c r="AN47" i="15"/>
  <c r="AO47" i="15" s="1"/>
  <c r="AN46" i="15"/>
  <c r="AO46" i="15" s="1"/>
  <c r="AN45" i="15"/>
  <c r="AO45" i="15" s="1"/>
  <c r="AN44" i="15"/>
  <c r="AO44" i="15" s="1"/>
  <c r="AN43" i="15"/>
  <c r="AO43" i="15" s="1"/>
  <c r="AN42" i="15"/>
  <c r="AO42" i="15" s="1"/>
  <c r="AN41" i="15"/>
  <c r="AO41" i="15" s="1"/>
  <c r="AO40" i="15"/>
  <c r="AN40" i="15"/>
  <c r="AN39" i="15"/>
  <c r="AO39" i="15" s="1"/>
  <c r="AN38" i="15"/>
  <c r="AO38" i="15" s="1"/>
  <c r="AO37" i="15"/>
  <c r="AN37" i="15"/>
  <c r="AN36" i="15"/>
  <c r="AO36" i="15" s="1"/>
  <c r="AN35" i="15"/>
  <c r="AO35" i="15" s="1"/>
  <c r="AN34" i="15"/>
  <c r="AO34" i="15" s="1"/>
  <c r="AN33" i="15"/>
  <c r="AO33" i="15" s="1"/>
  <c r="AO32" i="15"/>
  <c r="AN32" i="15"/>
  <c r="AN31" i="15"/>
  <c r="AO31" i="15" s="1"/>
  <c r="AN30" i="15"/>
  <c r="AO30" i="15" s="1"/>
  <c r="AO29" i="15"/>
  <c r="AN29" i="15"/>
  <c r="AN28" i="15"/>
  <c r="AO28" i="15" s="1"/>
  <c r="AN27" i="15"/>
  <c r="AO27" i="15" s="1"/>
  <c r="AN26" i="15"/>
  <c r="AO26" i="15" s="1"/>
  <c r="AN25" i="15"/>
  <c r="AO25" i="15" s="1"/>
  <c r="AO24" i="15"/>
  <c r="AN24" i="15"/>
  <c r="AN23" i="15"/>
  <c r="AO23" i="15" s="1"/>
  <c r="AN22" i="15"/>
  <c r="AO22" i="15" s="1"/>
  <c r="AO21" i="15"/>
  <c r="AN21" i="15"/>
  <c r="AN20" i="15"/>
  <c r="AO20" i="15" s="1"/>
  <c r="AN19" i="15"/>
  <c r="AO19" i="15" s="1"/>
  <c r="AN18" i="15"/>
  <c r="AO18" i="15" s="1"/>
  <c r="AN17" i="15"/>
  <c r="AO17" i="15" s="1"/>
  <c r="AO16" i="15"/>
  <c r="AN16" i="15"/>
  <c r="AN15" i="15"/>
  <c r="AO15" i="15" s="1"/>
  <c r="AN14" i="15"/>
  <c r="AO14" i="15" s="1"/>
  <c r="AO13" i="15"/>
  <c r="AN13" i="15"/>
  <c r="AN12" i="15"/>
  <c r="AO12" i="15" s="1"/>
  <c r="AN11" i="15"/>
  <c r="AO11" i="15" s="1"/>
  <c r="AN10" i="15"/>
  <c r="AO10" i="15" s="1"/>
  <c r="AN9" i="15"/>
  <c r="AO9" i="15" s="1"/>
  <c r="AN8" i="15"/>
  <c r="AO8" i="15" s="1"/>
  <c r="AN7" i="15"/>
  <c r="AO7" i="15" s="1"/>
  <c r="AN6" i="15"/>
  <c r="AO6" i="15" s="1"/>
  <c r="AN5" i="15"/>
  <c r="AO5" i="15" s="1"/>
  <c r="AN4" i="15"/>
  <c r="AO4" i="15" s="1"/>
  <c r="AZ124" i="13"/>
  <c r="BA124" i="13" s="1"/>
  <c r="BB124" i="13" s="1"/>
  <c r="BC124" i="13" s="1"/>
  <c r="BD124" i="13" s="1"/>
  <c r="AZ123" i="13"/>
  <c r="BA123" i="13" s="1"/>
  <c r="AZ122" i="13"/>
  <c r="BA122" i="13" s="1"/>
  <c r="BA121" i="13"/>
  <c r="AZ121" i="13"/>
  <c r="AZ120" i="13"/>
  <c r="BA120" i="13" s="1"/>
  <c r="AZ119" i="13"/>
  <c r="BA119" i="13" s="1"/>
  <c r="AZ118" i="13"/>
  <c r="BA118" i="13" s="1"/>
  <c r="BA117" i="13"/>
  <c r="AZ117" i="13"/>
  <c r="AZ116" i="13"/>
  <c r="BA116" i="13" s="1"/>
  <c r="BB116" i="13" s="1"/>
  <c r="BC116" i="13" s="1"/>
  <c r="BD116" i="13" s="1"/>
  <c r="AZ115" i="13"/>
  <c r="BA115" i="13" s="1"/>
  <c r="AZ114" i="13"/>
  <c r="BA114" i="13" s="1"/>
  <c r="BA113" i="13"/>
  <c r="AZ113" i="13"/>
  <c r="AZ112" i="13"/>
  <c r="BA112" i="13" s="1"/>
  <c r="AZ111" i="13"/>
  <c r="BA111" i="13" s="1"/>
  <c r="AZ110" i="13"/>
  <c r="BA110" i="13" s="1"/>
  <c r="BA109" i="13"/>
  <c r="AZ109" i="13"/>
  <c r="AZ108" i="13"/>
  <c r="BA108" i="13" s="1"/>
  <c r="BB108" i="13" s="1"/>
  <c r="BC108" i="13" s="1"/>
  <c r="BD108" i="13" s="1"/>
  <c r="AZ107" i="13"/>
  <c r="BA107" i="13" s="1"/>
  <c r="AZ106" i="13"/>
  <c r="BA106" i="13" s="1"/>
  <c r="BB105" i="13" s="1"/>
  <c r="BC105" i="13" s="1"/>
  <c r="BD105" i="13" s="1"/>
  <c r="BA105" i="13"/>
  <c r="AZ105" i="13"/>
  <c r="AZ104" i="13"/>
  <c r="BA104" i="13" s="1"/>
  <c r="AZ103" i="13"/>
  <c r="BA103" i="13" s="1"/>
  <c r="AZ102" i="13"/>
  <c r="BA102" i="13" s="1"/>
  <c r="BA101" i="13"/>
  <c r="AZ101" i="13"/>
  <c r="AZ100" i="13"/>
  <c r="BA100" i="13" s="1"/>
  <c r="BB100" i="13" s="1"/>
  <c r="BC100" i="13" s="1"/>
  <c r="BD100" i="13" s="1"/>
  <c r="AZ99" i="13"/>
  <c r="BA99" i="13" s="1"/>
  <c r="AZ98" i="13"/>
  <c r="BA98" i="13" s="1"/>
  <c r="BA97" i="13"/>
  <c r="AZ97" i="13"/>
  <c r="AZ96" i="13"/>
  <c r="BA96" i="13" s="1"/>
  <c r="AZ95" i="13"/>
  <c r="BA95" i="13" s="1"/>
  <c r="AZ94" i="13"/>
  <c r="BA94" i="13" s="1"/>
  <c r="BA93" i="13"/>
  <c r="AZ93" i="13"/>
  <c r="AZ92" i="13"/>
  <c r="BA92" i="13" s="1"/>
  <c r="BB92" i="13" s="1"/>
  <c r="BC92" i="13" s="1"/>
  <c r="BD92" i="13" s="1"/>
  <c r="AZ91" i="13"/>
  <c r="BA91" i="13" s="1"/>
  <c r="AZ90" i="13"/>
  <c r="BA90" i="13" s="1"/>
  <c r="BB89" i="13" s="1"/>
  <c r="BC89" i="13" s="1"/>
  <c r="BD89" i="13" s="1"/>
  <c r="BA89" i="13"/>
  <c r="AZ89" i="13"/>
  <c r="AZ88" i="13"/>
  <c r="BA88" i="13" s="1"/>
  <c r="AZ87" i="13"/>
  <c r="BA87" i="13" s="1"/>
  <c r="AZ86" i="13"/>
  <c r="BA86" i="13" s="1"/>
  <c r="BA85" i="13"/>
  <c r="AZ85" i="13"/>
  <c r="AZ84" i="13"/>
  <c r="BA84" i="13" s="1"/>
  <c r="BB84" i="13" s="1"/>
  <c r="BC84" i="13" s="1"/>
  <c r="BD84" i="13" s="1"/>
  <c r="AZ83" i="13"/>
  <c r="BA83" i="13" s="1"/>
  <c r="AZ82" i="13"/>
  <c r="BA82" i="13" s="1"/>
  <c r="BA81" i="13"/>
  <c r="AZ81" i="13"/>
  <c r="AZ80" i="13"/>
  <c r="BA80" i="13" s="1"/>
  <c r="AZ79" i="13"/>
  <c r="BA79" i="13" s="1"/>
  <c r="AZ78" i="13"/>
  <c r="BA78" i="13" s="1"/>
  <c r="BA77" i="13"/>
  <c r="AZ77" i="13"/>
  <c r="AZ76" i="13"/>
  <c r="BA76" i="13" s="1"/>
  <c r="BB76" i="13" s="1"/>
  <c r="BC76" i="13" s="1"/>
  <c r="BD76" i="13" s="1"/>
  <c r="AZ75" i="13"/>
  <c r="BA75" i="13" s="1"/>
  <c r="AZ74" i="13"/>
  <c r="BA74" i="13" s="1"/>
  <c r="BB73" i="13" s="1"/>
  <c r="BC73" i="13" s="1"/>
  <c r="BD73" i="13" s="1"/>
  <c r="BA73" i="13"/>
  <c r="AZ73" i="13"/>
  <c r="AZ72" i="13"/>
  <c r="BA72" i="13" s="1"/>
  <c r="AZ71" i="13"/>
  <c r="BA71" i="13" s="1"/>
  <c r="AZ70" i="13"/>
  <c r="BA70" i="13" s="1"/>
  <c r="BA69" i="13"/>
  <c r="AZ69" i="13"/>
  <c r="AZ68" i="13"/>
  <c r="BA68" i="13" s="1"/>
  <c r="AZ67" i="13"/>
  <c r="BA67" i="13" s="1"/>
  <c r="BA66" i="13"/>
  <c r="AZ66" i="13"/>
  <c r="AZ65" i="13"/>
  <c r="BA65" i="13" s="1"/>
  <c r="AZ64" i="13"/>
  <c r="BA64" i="13" s="1"/>
  <c r="AZ63" i="13"/>
  <c r="BA63" i="13" s="1"/>
  <c r="AZ62" i="13"/>
  <c r="BA62" i="13" s="1"/>
  <c r="BA61" i="13"/>
  <c r="AZ61" i="13"/>
  <c r="AZ60" i="13"/>
  <c r="BA60" i="13" s="1"/>
  <c r="AZ59" i="13"/>
  <c r="BA59" i="13" s="1"/>
  <c r="AZ58" i="13"/>
  <c r="BA58" i="13" s="1"/>
  <c r="BB57" i="13" s="1"/>
  <c r="BC57" i="13" s="1"/>
  <c r="BD57" i="13" s="1"/>
  <c r="BA57" i="13"/>
  <c r="AZ57" i="13"/>
  <c r="AZ56" i="13"/>
  <c r="BA56" i="13" s="1"/>
  <c r="AZ55" i="13"/>
  <c r="BA55" i="13" s="1"/>
  <c r="AZ54" i="13"/>
  <c r="BA54" i="13" s="1"/>
  <c r="BA53" i="13"/>
  <c r="AZ53" i="13"/>
  <c r="AZ52" i="13"/>
  <c r="BA52" i="13" s="1"/>
  <c r="BB52" i="13" s="1"/>
  <c r="BC52" i="13" s="1"/>
  <c r="BD52" i="13" s="1"/>
  <c r="AZ51" i="13"/>
  <c r="BA51" i="13" s="1"/>
  <c r="AZ50" i="13"/>
  <c r="BA50" i="13" s="1"/>
  <c r="BA49" i="13"/>
  <c r="AZ49" i="13"/>
  <c r="AZ48" i="13"/>
  <c r="BA48" i="13" s="1"/>
  <c r="AZ47" i="13"/>
  <c r="BA47" i="13" s="1"/>
  <c r="BA46" i="13"/>
  <c r="AZ46" i="13"/>
  <c r="AZ45" i="13"/>
  <c r="BA45" i="13" s="1"/>
  <c r="AZ44" i="13"/>
  <c r="BA44" i="13" s="1"/>
  <c r="AZ43" i="13"/>
  <c r="BA43" i="13" s="1"/>
  <c r="AZ42" i="13"/>
  <c r="BA42" i="13" s="1"/>
  <c r="BA41" i="13"/>
  <c r="AZ41" i="13"/>
  <c r="AZ40" i="13"/>
  <c r="BA40" i="13" s="1"/>
  <c r="AZ39" i="13"/>
  <c r="BA39" i="13" s="1"/>
  <c r="AZ38" i="13"/>
  <c r="BA38" i="13" s="1"/>
  <c r="AZ37" i="13"/>
  <c r="BA37" i="13" s="1"/>
  <c r="AZ36" i="13"/>
  <c r="BA36" i="13" s="1"/>
  <c r="BA35" i="13"/>
  <c r="AZ35" i="13"/>
  <c r="AZ34" i="13"/>
  <c r="BA34" i="13" s="1"/>
  <c r="BA33" i="13"/>
  <c r="AZ33" i="13"/>
  <c r="AZ32" i="13"/>
  <c r="BA32" i="13" s="1"/>
  <c r="BA31" i="13"/>
  <c r="AZ31" i="13"/>
  <c r="AZ30" i="13"/>
  <c r="BA30" i="13" s="1"/>
  <c r="AZ29" i="13"/>
  <c r="BA29" i="13" s="1"/>
  <c r="AZ28" i="13"/>
  <c r="BA28" i="13" s="1"/>
  <c r="AZ27" i="13"/>
  <c r="BA27" i="13" s="1"/>
  <c r="AZ26" i="13"/>
  <c r="BA26" i="13" s="1"/>
  <c r="BA25" i="13"/>
  <c r="AZ25" i="13"/>
  <c r="AZ24" i="13"/>
  <c r="BA24" i="13" s="1"/>
  <c r="BA23" i="13"/>
  <c r="AZ23" i="13"/>
  <c r="AZ22" i="13"/>
  <c r="BA22" i="13" s="1"/>
  <c r="BA21" i="13"/>
  <c r="AZ21" i="13"/>
  <c r="AZ20" i="13"/>
  <c r="BA20" i="13" s="1"/>
  <c r="AZ19" i="13"/>
  <c r="BA19" i="13" s="1"/>
  <c r="AZ18" i="13"/>
  <c r="BA18" i="13" s="1"/>
  <c r="AZ17" i="13"/>
  <c r="BA17" i="13" s="1"/>
  <c r="BB17" i="13" s="1"/>
  <c r="BC17" i="13" s="1"/>
  <c r="BD17" i="13" s="1"/>
  <c r="AZ16" i="13"/>
  <c r="BA16" i="13" s="1"/>
  <c r="BA15" i="13"/>
  <c r="AZ15" i="13"/>
  <c r="AZ14" i="13"/>
  <c r="BA14" i="13" s="1"/>
  <c r="BA13" i="13"/>
  <c r="AZ13" i="13"/>
  <c r="AZ12" i="13"/>
  <c r="BA12" i="13" s="1"/>
  <c r="AZ11" i="13"/>
  <c r="BA11" i="13" s="1"/>
  <c r="AZ10" i="13"/>
  <c r="BA10" i="13" s="1"/>
  <c r="AZ9" i="13"/>
  <c r="BA9" i="13" s="1"/>
  <c r="AZ8" i="13"/>
  <c r="BA8" i="13" s="1"/>
  <c r="BA7" i="13"/>
  <c r="AZ7" i="13"/>
  <c r="AZ6" i="13"/>
  <c r="BA6" i="13" s="1"/>
  <c r="BA5" i="13"/>
  <c r="AZ5" i="13"/>
  <c r="AZ4" i="13"/>
  <c r="BA4" i="13" s="1"/>
  <c r="AT124" i="13"/>
  <c r="AU124" i="13" s="1"/>
  <c r="AV124" i="13" s="1"/>
  <c r="AW124" i="13" s="1"/>
  <c r="AX124" i="13" s="1"/>
  <c r="AU123" i="13"/>
  <c r="AT123" i="13"/>
  <c r="AT122" i="13"/>
  <c r="AU122" i="13" s="1"/>
  <c r="AV122" i="13" s="1"/>
  <c r="AW122" i="13" s="1"/>
  <c r="AX122" i="13" s="1"/>
  <c r="AT121" i="13"/>
  <c r="AU121" i="13" s="1"/>
  <c r="AT120" i="13"/>
  <c r="AU120" i="13" s="1"/>
  <c r="AU119" i="13"/>
  <c r="AT119" i="13"/>
  <c r="AT118" i="13"/>
  <c r="AU118" i="13" s="1"/>
  <c r="AT117" i="13"/>
  <c r="AU117" i="13" s="1"/>
  <c r="AT116" i="13"/>
  <c r="AU116" i="13" s="1"/>
  <c r="AU115" i="13"/>
  <c r="AT115" i="13"/>
  <c r="AT114" i="13"/>
  <c r="AU114" i="13" s="1"/>
  <c r="AT113" i="13"/>
  <c r="AU113" i="13" s="1"/>
  <c r="AT112" i="13"/>
  <c r="AU112" i="13" s="1"/>
  <c r="AU111" i="13"/>
  <c r="AT111" i="13"/>
  <c r="AT110" i="13"/>
  <c r="AU110" i="13" s="1"/>
  <c r="AT109" i="13"/>
  <c r="AU109" i="13" s="1"/>
  <c r="AT108" i="13"/>
  <c r="AU108" i="13" s="1"/>
  <c r="AU107" i="13"/>
  <c r="AT107" i="13"/>
  <c r="AT106" i="13"/>
  <c r="AU106" i="13" s="1"/>
  <c r="AT105" i="13"/>
  <c r="AU105" i="13" s="1"/>
  <c r="AT104" i="13"/>
  <c r="AU104" i="13" s="1"/>
  <c r="AU103" i="13"/>
  <c r="AT103" i="13"/>
  <c r="AT102" i="13"/>
  <c r="AU102" i="13" s="1"/>
  <c r="AT101" i="13"/>
  <c r="AU101" i="13" s="1"/>
  <c r="AT100" i="13"/>
  <c r="AU100" i="13" s="1"/>
  <c r="AU99" i="13"/>
  <c r="AT99" i="13"/>
  <c r="AT98" i="13"/>
  <c r="AU98" i="13" s="1"/>
  <c r="AT97" i="13"/>
  <c r="AU97" i="13" s="1"/>
  <c r="AT96" i="13"/>
  <c r="AU96" i="13" s="1"/>
  <c r="AU95" i="13"/>
  <c r="AT95" i="13"/>
  <c r="AT94" i="13"/>
  <c r="AU94" i="13" s="1"/>
  <c r="AT93" i="13"/>
  <c r="AU93" i="13" s="1"/>
  <c r="AT92" i="13"/>
  <c r="AU92" i="13" s="1"/>
  <c r="AU91" i="13"/>
  <c r="AT91" i="13"/>
  <c r="AT90" i="13"/>
  <c r="AU90" i="13" s="1"/>
  <c r="AT89" i="13"/>
  <c r="AU89" i="13" s="1"/>
  <c r="AT88" i="13"/>
  <c r="AU88" i="13" s="1"/>
  <c r="AU87" i="13"/>
  <c r="AT87" i="13"/>
  <c r="AT86" i="13"/>
  <c r="AU86" i="13" s="1"/>
  <c r="AT85" i="13"/>
  <c r="AU85" i="13" s="1"/>
  <c r="AT84" i="13"/>
  <c r="AU84" i="13" s="1"/>
  <c r="AU83" i="13"/>
  <c r="AT83" i="13"/>
  <c r="AT82" i="13"/>
  <c r="AU82" i="13" s="1"/>
  <c r="AT81" i="13"/>
  <c r="AU81" i="13" s="1"/>
  <c r="AT80" i="13"/>
  <c r="AU80" i="13" s="1"/>
  <c r="AU79" i="13"/>
  <c r="AT79" i="13"/>
  <c r="AT78" i="13"/>
  <c r="AU78" i="13" s="1"/>
  <c r="AT77" i="13"/>
  <c r="AU77" i="13" s="1"/>
  <c r="AT76" i="13"/>
  <c r="AU76" i="13" s="1"/>
  <c r="AU75" i="13"/>
  <c r="AT75" i="13"/>
  <c r="AT74" i="13"/>
  <c r="AU74" i="13" s="1"/>
  <c r="AT73" i="13"/>
  <c r="AU73" i="13" s="1"/>
  <c r="AT72" i="13"/>
  <c r="AU72" i="13" s="1"/>
  <c r="AU71" i="13"/>
  <c r="AT71" i="13"/>
  <c r="AT70" i="13"/>
  <c r="AU70" i="13" s="1"/>
  <c r="AT69" i="13"/>
  <c r="AU69" i="13" s="1"/>
  <c r="AT68" i="13"/>
  <c r="AU68" i="13" s="1"/>
  <c r="AT67" i="13"/>
  <c r="AU67" i="13" s="1"/>
  <c r="AT66" i="13"/>
  <c r="AU66" i="13" s="1"/>
  <c r="AU65" i="13"/>
  <c r="AT65" i="13"/>
  <c r="AT64" i="13"/>
  <c r="AU64" i="13" s="1"/>
  <c r="AT63" i="13"/>
  <c r="AU63" i="13" s="1"/>
  <c r="AT62" i="13"/>
  <c r="AU62" i="13" s="1"/>
  <c r="AU61" i="13"/>
  <c r="AT61" i="13"/>
  <c r="AT60" i="13"/>
  <c r="AU60" i="13" s="1"/>
  <c r="AT59" i="13"/>
  <c r="AU59" i="13" s="1"/>
  <c r="AT58" i="13"/>
  <c r="AU58" i="13" s="1"/>
  <c r="AU57" i="13"/>
  <c r="AT57" i="13"/>
  <c r="AT56" i="13"/>
  <c r="AU56" i="13" s="1"/>
  <c r="AT55" i="13"/>
  <c r="AU55" i="13" s="1"/>
  <c r="AT54" i="13"/>
  <c r="AU54" i="13" s="1"/>
  <c r="AU53" i="13"/>
  <c r="AT53" i="13"/>
  <c r="AT52" i="13"/>
  <c r="AU52" i="13" s="1"/>
  <c r="AT51" i="13"/>
  <c r="AU51" i="13" s="1"/>
  <c r="AT50" i="13"/>
  <c r="AU50" i="13" s="1"/>
  <c r="AU49" i="13"/>
  <c r="AT49" i="13"/>
  <c r="AT48" i="13"/>
  <c r="AU48" i="13" s="1"/>
  <c r="AT47" i="13"/>
  <c r="AU47" i="13" s="1"/>
  <c r="AT46" i="13"/>
  <c r="AU46" i="13" s="1"/>
  <c r="AU45" i="13"/>
  <c r="AT45" i="13"/>
  <c r="AT44" i="13"/>
  <c r="AU44" i="13" s="1"/>
  <c r="AT43" i="13"/>
  <c r="AU43" i="13" s="1"/>
  <c r="AV43" i="13" s="1"/>
  <c r="AW43" i="13" s="1"/>
  <c r="AX43" i="13" s="1"/>
  <c r="AT42" i="13"/>
  <c r="AU42" i="13" s="1"/>
  <c r="AT41" i="13"/>
  <c r="AU41" i="13" s="1"/>
  <c r="AV41" i="13" s="1"/>
  <c r="AW41" i="13" s="1"/>
  <c r="AX41" i="13" s="1"/>
  <c r="AT40" i="13"/>
  <c r="AU40" i="13" s="1"/>
  <c r="AU39" i="13"/>
  <c r="AT39" i="13"/>
  <c r="AT38" i="13"/>
  <c r="AU38" i="13" s="1"/>
  <c r="AT37" i="13"/>
  <c r="AU37" i="13" s="1"/>
  <c r="AT36" i="13"/>
  <c r="AU36" i="13" s="1"/>
  <c r="AU35" i="13"/>
  <c r="AT35" i="13"/>
  <c r="AT34" i="13"/>
  <c r="AU34" i="13" s="1"/>
  <c r="AT33" i="13"/>
  <c r="AU33" i="13" s="1"/>
  <c r="AV33" i="13" s="1"/>
  <c r="AW33" i="13" s="1"/>
  <c r="AX33" i="13" s="1"/>
  <c r="AT32" i="13"/>
  <c r="AU32" i="13" s="1"/>
  <c r="AU31" i="13"/>
  <c r="AT31" i="13"/>
  <c r="AT30" i="13"/>
  <c r="AU30" i="13" s="1"/>
  <c r="AT29" i="13"/>
  <c r="AU29" i="13" s="1"/>
  <c r="AT28" i="13"/>
  <c r="AU28" i="13" s="1"/>
  <c r="AU27" i="13"/>
  <c r="AT27" i="13"/>
  <c r="AT26" i="13"/>
  <c r="AU26" i="13" s="1"/>
  <c r="AT25" i="13"/>
  <c r="AU25" i="13" s="1"/>
  <c r="AT24" i="13"/>
  <c r="AU24" i="13" s="1"/>
  <c r="AU23" i="13"/>
  <c r="AT23" i="13"/>
  <c r="AT22" i="13"/>
  <c r="AU22" i="13" s="1"/>
  <c r="AT21" i="13"/>
  <c r="AU21" i="13" s="1"/>
  <c r="AT20" i="13"/>
  <c r="AU20" i="13" s="1"/>
  <c r="AU19" i="13"/>
  <c r="AT19" i="13"/>
  <c r="AT18" i="13"/>
  <c r="AU18" i="13" s="1"/>
  <c r="AT17" i="13"/>
  <c r="AU17" i="13" s="1"/>
  <c r="AT16" i="13"/>
  <c r="AU16" i="13" s="1"/>
  <c r="AU15" i="13"/>
  <c r="AT15" i="13"/>
  <c r="AT14" i="13"/>
  <c r="AU14" i="13" s="1"/>
  <c r="AT13" i="13"/>
  <c r="AU13" i="13" s="1"/>
  <c r="AT12" i="13"/>
  <c r="AU12" i="13" s="1"/>
  <c r="AU11" i="13"/>
  <c r="AT11" i="13"/>
  <c r="AT10" i="13"/>
  <c r="AU10" i="13" s="1"/>
  <c r="AT9" i="13"/>
  <c r="AU9" i="13" s="1"/>
  <c r="AT8" i="13"/>
  <c r="AU8" i="13" s="1"/>
  <c r="AU7" i="13"/>
  <c r="AT7" i="13"/>
  <c r="AT6" i="13"/>
  <c r="AU6" i="13" s="1"/>
  <c r="AT5" i="13"/>
  <c r="AU5" i="13" s="1"/>
  <c r="AT4" i="13"/>
  <c r="AU4" i="13" s="1"/>
  <c r="AN124" i="13"/>
  <c r="AO124" i="13" s="1"/>
  <c r="AP124" i="13" s="1"/>
  <c r="AQ124" i="13" s="1"/>
  <c r="AR124" i="13" s="1"/>
  <c r="AN123" i="13"/>
  <c r="AO123" i="13" s="1"/>
  <c r="AP123" i="13" s="1"/>
  <c r="AQ123" i="13" s="1"/>
  <c r="AR123" i="13" s="1"/>
  <c r="AN122" i="13"/>
  <c r="AO122" i="13" s="1"/>
  <c r="AO121" i="13"/>
  <c r="AN121" i="13"/>
  <c r="AN120" i="13"/>
  <c r="AO120" i="13" s="1"/>
  <c r="AO119" i="13"/>
  <c r="AN119" i="13"/>
  <c r="AN118" i="13"/>
  <c r="AO118" i="13" s="1"/>
  <c r="AN117" i="13"/>
  <c r="AO117" i="13" s="1"/>
  <c r="AP117" i="13" s="1"/>
  <c r="AQ117" i="13" s="1"/>
  <c r="AR117" i="13" s="1"/>
  <c r="AN116" i="13"/>
  <c r="AO116" i="13" s="1"/>
  <c r="AN115" i="13"/>
  <c r="AO115" i="13" s="1"/>
  <c r="AN114" i="13"/>
  <c r="AO114" i="13" s="1"/>
  <c r="AO113" i="13"/>
  <c r="AN113" i="13"/>
  <c r="AN112" i="13"/>
  <c r="AO112" i="13" s="1"/>
  <c r="AO111" i="13"/>
  <c r="AN111" i="13"/>
  <c r="AN110" i="13"/>
  <c r="AO110" i="13" s="1"/>
  <c r="AN109" i="13"/>
  <c r="AO109" i="13" s="1"/>
  <c r="AN108" i="13"/>
  <c r="AO108" i="13" s="1"/>
  <c r="AN107" i="13"/>
  <c r="AO107" i="13" s="1"/>
  <c r="AP107" i="13" s="1"/>
  <c r="AQ107" i="13" s="1"/>
  <c r="AR107" i="13" s="1"/>
  <c r="AN106" i="13"/>
  <c r="AO106" i="13" s="1"/>
  <c r="AO105" i="13"/>
  <c r="AN105" i="13"/>
  <c r="AN104" i="13"/>
  <c r="AO104" i="13" s="1"/>
  <c r="AO103" i="13"/>
  <c r="AN103" i="13"/>
  <c r="AN102" i="13"/>
  <c r="AO102" i="13" s="1"/>
  <c r="AN101" i="13"/>
  <c r="AO101" i="13" s="1"/>
  <c r="AP101" i="13" s="1"/>
  <c r="AQ101" i="13" s="1"/>
  <c r="AR101" i="13" s="1"/>
  <c r="AN100" i="13"/>
  <c r="AO100" i="13" s="1"/>
  <c r="AN99" i="13"/>
  <c r="AO99" i="13" s="1"/>
  <c r="AN98" i="13"/>
  <c r="AO98" i="13" s="1"/>
  <c r="AO97" i="13"/>
  <c r="AN97" i="13"/>
  <c r="AN96" i="13"/>
  <c r="AO96" i="13" s="1"/>
  <c r="AO95" i="13"/>
  <c r="AN95" i="13"/>
  <c r="AN94" i="13"/>
  <c r="AO94" i="13" s="1"/>
  <c r="AN93" i="13"/>
  <c r="AO93" i="13" s="1"/>
  <c r="AN92" i="13"/>
  <c r="AO92" i="13" s="1"/>
  <c r="AN91" i="13"/>
  <c r="AO91" i="13" s="1"/>
  <c r="AP91" i="13" s="1"/>
  <c r="AQ91" i="13" s="1"/>
  <c r="AR91" i="13" s="1"/>
  <c r="AN90" i="13"/>
  <c r="AO90" i="13" s="1"/>
  <c r="AO89" i="13"/>
  <c r="AN89" i="13"/>
  <c r="AN88" i="13"/>
  <c r="AO88" i="13" s="1"/>
  <c r="AO87" i="13"/>
  <c r="AN87" i="13"/>
  <c r="AN86" i="13"/>
  <c r="AO86" i="13" s="1"/>
  <c r="AN85" i="13"/>
  <c r="AO85" i="13" s="1"/>
  <c r="AP85" i="13" s="1"/>
  <c r="AQ85" i="13" s="1"/>
  <c r="AR85" i="13" s="1"/>
  <c r="AN84" i="13"/>
  <c r="AO84" i="13" s="1"/>
  <c r="AN83" i="13"/>
  <c r="AO83" i="13" s="1"/>
  <c r="AN82" i="13"/>
  <c r="AO82" i="13" s="1"/>
  <c r="AO81" i="13"/>
  <c r="AN81" i="13"/>
  <c r="AN80" i="13"/>
  <c r="AO80" i="13" s="1"/>
  <c r="AO79" i="13"/>
  <c r="AN79" i="13"/>
  <c r="AN78" i="13"/>
  <c r="AO78" i="13" s="1"/>
  <c r="AN77" i="13"/>
  <c r="AO77" i="13" s="1"/>
  <c r="AN76" i="13"/>
  <c r="AO76" i="13" s="1"/>
  <c r="AN75" i="13"/>
  <c r="AO75" i="13" s="1"/>
  <c r="AP75" i="13" s="1"/>
  <c r="AQ75" i="13" s="1"/>
  <c r="AR75" i="13" s="1"/>
  <c r="AN74" i="13"/>
  <c r="AO74" i="13" s="1"/>
  <c r="AO73" i="13"/>
  <c r="AN73" i="13"/>
  <c r="AN72" i="13"/>
  <c r="AO72" i="13" s="1"/>
  <c r="AO71" i="13"/>
  <c r="AN71" i="13"/>
  <c r="AN70" i="13"/>
  <c r="AO70" i="13" s="1"/>
  <c r="AN69" i="13"/>
  <c r="AO69" i="13" s="1"/>
  <c r="AP69" i="13" s="1"/>
  <c r="AQ69" i="13" s="1"/>
  <c r="AR69" i="13" s="1"/>
  <c r="AN68" i="13"/>
  <c r="AO68" i="13" s="1"/>
  <c r="AN67" i="13"/>
  <c r="AO67" i="13" s="1"/>
  <c r="AN66" i="13"/>
  <c r="AO66" i="13" s="1"/>
  <c r="AO65" i="13"/>
  <c r="AN65" i="13"/>
  <c r="AN64" i="13"/>
  <c r="AO64" i="13" s="1"/>
  <c r="AO63" i="13"/>
  <c r="AN63" i="13"/>
  <c r="AN62" i="13"/>
  <c r="AO62" i="13" s="1"/>
  <c r="AN61" i="13"/>
  <c r="AO61" i="13" s="1"/>
  <c r="AN60" i="13"/>
  <c r="AO60" i="13" s="1"/>
  <c r="AN59" i="13"/>
  <c r="AO59" i="13" s="1"/>
  <c r="AP59" i="13" s="1"/>
  <c r="AQ59" i="13" s="1"/>
  <c r="AR59" i="13" s="1"/>
  <c r="AN58" i="13"/>
  <c r="AO58" i="13" s="1"/>
  <c r="AO57" i="13"/>
  <c r="AN57" i="13"/>
  <c r="AN56" i="13"/>
  <c r="AO56" i="13" s="1"/>
  <c r="AO55" i="13"/>
  <c r="AN55" i="13"/>
  <c r="AN54" i="13"/>
  <c r="AO54" i="13" s="1"/>
  <c r="AN53" i="13"/>
  <c r="AO53" i="13" s="1"/>
  <c r="AP52" i="13" s="1"/>
  <c r="AQ52" i="13" s="1"/>
  <c r="AR52" i="13" s="1"/>
  <c r="AN52" i="13"/>
  <c r="AO52" i="13" s="1"/>
  <c r="AN51" i="13"/>
  <c r="AO51" i="13" s="1"/>
  <c r="AN50" i="13"/>
  <c r="AO50" i="13" s="1"/>
  <c r="AN49" i="13"/>
  <c r="AO49" i="13" s="1"/>
  <c r="AN48" i="13"/>
  <c r="AO48" i="13" s="1"/>
  <c r="AO47" i="13"/>
  <c r="AN47" i="13"/>
  <c r="AN46" i="13"/>
  <c r="AO46" i="13" s="1"/>
  <c r="AO45" i="13"/>
  <c r="AN45" i="13"/>
  <c r="AN44" i="13"/>
  <c r="AO44" i="13" s="1"/>
  <c r="AN43" i="13"/>
  <c r="AO43" i="13" s="1"/>
  <c r="AP43" i="13" s="1"/>
  <c r="AQ43" i="13" s="1"/>
  <c r="AR43" i="13" s="1"/>
  <c r="AN42" i="13"/>
  <c r="AO42" i="13" s="1"/>
  <c r="AN41" i="13"/>
  <c r="AO41" i="13" s="1"/>
  <c r="AN40" i="13"/>
  <c r="AO40" i="13" s="1"/>
  <c r="AO39" i="13"/>
  <c r="AN39" i="13"/>
  <c r="AN38" i="13"/>
  <c r="AO38" i="13" s="1"/>
  <c r="AO37" i="13"/>
  <c r="AN37" i="13"/>
  <c r="AN36" i="13"/>
  <c r="AO36" i="13" s="1"/>
  <c r="AO35" i="13"/>
  <c r="AN35" i="13"/>
  <c r="AN34" i="13"/>
  <c r="AO34" i="13" s="1"/>
  <c r="AN33" i="13"/>
  <c r="AO33" i="13" s="1"/>
  <c r="AP33" i="13" s="1"/>
  <c r="AQ33" i="13" s="1"/>
  <c r="AR33" i="13" s="1"/>
  <c r="AO32" i="13"/>
  <c r="AN32" i="13"/>
  <c r="AN31" i="13"/>
  <c r="AO31" i="13" s="1"/>
  <c r="AN30" i="13"/>
  <c r="AO30" i="13" s="1"/>
  <c r="AN29" i="13"/>
  <c r="AO29" i="13" s="1"/>
  <c r="AO28" i="13"/>
  <c r="AN28" i="13"/>
  <c r="AN27" i="13"/>
  <c r="AO27" i="13" s="1"/>
  <c r="AN26" i="13"/>
  <c r="AO26" i="13" s="1"/>
  <c r="AO25" i="13"/>
  <c r="AN25" i="13"/>
  <c r="AN24" i="13"/>
  <c r="AO24" i="13" s="1"/>
  <c r="AO23" i="13"/>
  <c r="AN23" i="13"/>
  <c r="AN22" i="13"/>
  <c r="AO22" i="13" s="1"/>
  <c r="AO21" i="13"/>
  <c r="AN21" i="13"/>
  <c r="AN20" i="13"/>
  <c r="AO20" i="13" s="1"/>
  <c r="AO19" i="13"/>
  <c r="AN19" i="13"/>
  <c r="AN18" i="13"/>
  <c r="AO18" i="13" s="1"/>
  <c r="AN17" i="13"/>
  <c r="AO17" i="13" s="1"/>
  <c r="AO16" i="13"/>
  <c r="AN16" i="13"/>
  <c r="AN15" i="13"/>
  <c r="AO15" i="13" s="1"/>
  <c r="AN14" i="13"/>
  <c r="AO14" i="13" s="1"/>
  <c r="AN13" i="13"/>
  <c r="AO13" i="13" s="1"/>
  <c r="AO12" i="13"/>
  <c r="AN12" i="13"/>
  <c r="AN11" i="13"/>
  <c r="AO11" i="13" s="1"/>
  <c r="AN10" i="13"/>
  <c r="AO10" i="13" s="1"/>
  <c r="AN9" i="13"/>
  <c r="AO9" i="13" s="1"/>
  <c r="AN8" i="13"/>
  <c r="AO8" i="13" s="1"/>
  <c r="AO7" i="13"/>
  <c r="AN7" i="13"/>
  <c r="AN6" i="13"/>
  <c r="AO6" i="13" s="1"/>
  <c r="AN5" i="13"/>
  <c r="AO5" i="13" s="1"/>
  <c r="AO4" i="13"/>
  <c r="AN4" i="13"/>
  <c r="E9" i="23"/>
  <c r="BB51" i="16" l="1"/>
  <c r="BC51" i="16" s="1"/>
  <c r="BD51" i="16" s="1"/>
  <c r="BB67" i="16"/>
  <c r="BC67" i="16" s="1"/>
  <c r="BD67" i="16" s="1"/>
  <c r="BB83" i="16"/>
  <c r="BC83" i="16" s="1"/>
  <c r="BD83" i="16" s="1"/>
  <c r="BB99" i="16"/>
  <c r="BC99" i="16" s="1"/>
  <c r="BD99" i="16" s="1"/>
  <c r="BB4" i="16"/>
  <c r="BC4" i="16" s="1"/>
  <c r="BD4" i="16" s="1"/>
  <c r="BB43" i="16"/>
  <c r="BC43" i="16" s="1"/>
  <c r="BD43" i="16" s="1"/>
  <c r="BB59" i="16"/>
  <c r="BC59" i="16" s="1"/>
  <c r="BD59" i="16" s="1"/>
  <c r="BB75" i="16"/>
  <c r="BC75" i="16" s="1"/>
  <c r="BD75" i="16" s="1"/>
  <c r="BB91" i="16"/>
  <c r="BC91" i="16" s="1"/>
  <c r="BD91" i="16" s="1"/>
  <c r="BB7" i="16"/>
  <c r="BC7" i="16" s="1"/>
  <c r="BD7" i="16" s="1"/>
  <c r="BB15" i="16"/>
  <c r="BC15" i="16" s="1"/>
  <c r="BD15" i="16" s="1"/>
  <c r="BB23" i="16"/>
  <c r="BC23" i="16" s="1"/>
  <c r="BD23" i="16" s="1"/>
  <c r="BB31" i="16"/>
  <c r="BC31" i="16" s="1"/>
  <c r="BD31" i="16" s="1"/>
  <c r="BB39" i="16"/>
  <c r="BC39" i="16" s="1"/>
  <c r="BD39" i="16" s="1"/>
  <c r="BB40" i="16"/>
  <c r="BC40" i="16" s="1"/>
  <c r="BD40" i="16" s="1"/>
  <c r="BB50" i="16"/>
  <c r="BC50" i="16" s="1"/>
  <c r="BD50" i="16" s="1"/>
  <c r="BB58" i="16"/>
  <c r="BC58" i="16" s="1"/>
  <c r="BD58" i="16" s="1"/>
  <c r="BB66" i="16"/>
  <c r="BC66" i="16" s="1"/>
  <c r="BD66" i="16" s="1"/>
  <c r="BB74" i="16"/>
  <c r="BC74" i="16" s="1"/>
  <c r="BD74" i="16" s="1"/>
  <c r="BB82" i="16"/>
  <c r="BC82" i="16" s="1"/>
  <c r="BD82" i="16" s="1"/>
  <c r="BB90" i="16"/>
  <c r="BC90" i="16" s="1"/>
  <c r="BD90" i="16" s="1"/>
  <c r="BB98" i="16"/>
  <c r="BC98" i="16" s="1"/>
  <c r="BD98" i="16" s="1"/>
  <c r="BB106" i="16"/>
  <c r="BC106" i="16" s="1"/>
  <c r="BD106" i="16" s="1"/>
  <c r="BB114" i="16"/>
  <c r="BC114" i="16" s="1"/>
  <c r="BD114" i="16" s="1"/>
  <c r="BB48" i="16"/>
  <c r="BC48" i="16" s="1"/>
  <c r="BD48" i="16" s="1"/>
  <c r="BB56" i="16"/>
  <c r="BC56" i="16" s="1"/>
  <c r="BD56" i="16" s="1"/>
  <c r="BB64" i="16"/>
  <c r="BC64" i="16" s="1"/>
  <c r="BD64" i="16" s="1"/>
  <c r="BB72" i="16"/>
  <c r="BC72" i="16" s="1"/>
  <c r="BD72" i="16" s="1"/>
  <c r="BB80" i="16"/>
  <c r="BC80" i="16" s="1"/>
  <c r="BD80" i="16" s="1"/>
  <c r="BB88" i="16"/>
  <c r="BC88" i="16" s="1"/>
  <c r="BD88" i="16" s="1"/>
  <c r="BB96" i="16"/>
  <c r="BC96" i="16" s="1"/>
  <c r="BD96" i="16" s="1"/>
  <c r="BB104" i="16"/>
  <c r="BC104" i="16" s="1"/>
  <c r="BD104" i="16" s="1"/>
  <c r="BB112" i="16"/>
  <c r="BC112" i="16" s="1"/>
  <c r="BD112" i="16" s="1"/>
  <c r="BB117" i="16"/>
  <c r="BC117" i="16" s="1"/>
  <c r="BD117" i="16" s="1"/>
  <c r="BB120" i="16"/>
  <c r="BC120" i="16" s="1"/>
  <c r="BD120" i="16" s="1"/>
  <c r="BB46" i="16"/>
  <c r="BC46" i="16" s="1"/>
  <c r="BD46" i="16" s="1"/>
  <c r="BB54" i="16"/>
  <c r="BC54" i="16" s="1"/>
  <c r="BD54" i="16" s="1"/>
  <c r="BB62" i="16"/>
  <c r="BC62" i="16" s="1"/>
  <c r="BD62" i="16" s="1"/>
  <c r="BB70" i="16"/>
  <c r="BC70" i="16" s="1"/>
  <c r="BD70" i="16" s="1"/>
  <c r="BB78" i="16"/>
  <c r="BC78" i="16" s="1"/>
  <c r="BD78" i="16" s="1"/>
  <c r="BB86" i="16"/>
  <c r="BC86" i="16" s="1"/>
  <c r="BD86" i="16" s="1"/>
  <c r="BB94" i="16"/>
  <c r="BC94" i="16" s="1"/>
  <c r="BD94" i="16" s="1"/>
  <c r="BB102" i="16"/>
  <c r="BC102" i="16" s="1"/>
  <c r="BD102" i="16" s="1"/>
  <c r="BB110" i="16"/>
  <c r="BC110" i="16" s="1"/>
  <c r="BD110" i="16" s="1"/>
  <c r="BB44" i="16"/>
  <c r="BC44" i="16" s="1"/>
  <c r="BD44" i="16" s="1"/>
  <c r="BB52" i="16"/>
  <c r="BC52" i="16" s="1"/>
  <c r="BD52" i="16" s="1"/>
  <c r="BB60" i="16"/>
  <c r="BC60" i="16" s="1"/>
  <c r="BD60" i="16" s="1"/>
  <c r="BB68" i="16"/>
  <c r="BC68" i="16" s="1"/>
  <c r="BD68" i="16" s="1"/>
  <c r="BB76" i="16"/>
  <c r="BC76" i="16" s="1"/>
  <c r="BD76" i="16" s="1"/>
  <c r="BB84" i="16"/>
  <c r="BC84" i="16" s="1"/>
  <c r="BD84" i="16" s="1"/>
  <c r="BB92" i="16"/>
  <c r="BC92" i="16" s="1"/>
  <c r="BD92" i="16" s="1"/>
  <c r="BB100" i="16"/>
  <c r="BC100" i="16" s="1"/>
  <c r="BD100" i="16" s="1"/>
  <c r="BB108" i="16"/>
  <c r="BC108" i="16" s="1"/>
  <c r="BD108" i="16" s="1"/>
  <c r="BB116" i="16"/>
  <c r="BC116" i="16" s="1"/>
  <c r="BD116" i="16" s="1"/>
  <c r="BB121" i="16"/>
  <c r="BC121" i="16" s="1"/>
  <c r="BD121" i="16" s="1"/>
  <c r="AV13" i="16"/>
  <c r="AW13" i="16" s="1"/>
  <c r="AX13" i="16" s="1"/>
  <c r="AV29" i="16"/>
  <c r="AW29" i="16" s="1"/>
  <c r="AX29" i="16" s="1"/>
  <c r="AV77" i="16"/>
  <c r="AW77" i="16" s="1"/>
  <c r="AX77" i="16" s="1"/>
  <c r="AV93" i="16"/>
  <c r="AW93" i="16" s="1"/>
  <c r="AX93" i="16" s="1"/>
  <c r="AV109" i="16"/>
  <c r="AW109" i="16" s="1"/>
  <c r="AX109" i="16" s="1"/>
  <c r="AV17" i="16"/>
  <c r="AW17" i="16" s="1"/>
  <c r="AX17" i="16" s="1"/>
  <c r="AV33" i="16"/>
  <c r="AW33" i="16" s="1"/>
  <c r="AX33" i="16" s="1"/>
  <c r="AV81" i="16"/>
  <c r="AW81" i="16" s="1"/>
  <c r="AX81" i="16" s="1"/>
  <c r="AV97" i="16"/>
  <c r="AW97" i="16" s="1"/>
  <c r="AX97" i="16" s="1"/>
  <c r="AV113" i="16"/>
  <c r="AW113" i="16" s="1"/>
  <c r="AX113" i="16" s="1"/>
  <c r="AV9" i="16"/>
  <c r="AW9" i="16" s="1"/>
  <c r="AX9" i="16" s="1"/>
  <c r="AV25" i="16"/>
  <c r="AW25" i="16" s="1"/>
  <c r="AX25" i="16" s="1"/>
  <c r="AV73" i="16"/>
  <c r="AW73" i="16" s="1"/>
  <c r="AX73" i="16" s="1"/>
  <c r="AV89" i="16"/>
  <c r="AW89" i="16" s="1"/>
  <c r="AX89" i="16" s="1"/>
  <c r="AV105" i="16"/>
  <c r="AW105" i="16" s="1"/>
  <c r="AX105" i="16" s="1"/>
  <c r="AV8" i="16"/>
  <c r="AW8" i="16" s="1"/>
  <c r="AX8" i="16" s="1"/>
  <c r="AV16" i="16"/>
  <c r="AW16" i="16" s="1"/>
  <c r="AX16" i="16" s="1"/>
  <c r="AV24" i="16"/>
  <c r="AW24" i="16" s="1"/>
  <c r="AX24" i="16" s="1"/>
  <c r="AV32" i="16"/>
  <c r="AW32" i="16" s="1"/>
  <c r="AX32" i="16" s="1"/>
  <c r="AV40" i="16"/>
  <c r="AW40" i="16" s="1"/>
  <c r="AX40" i="16" s="1"/>
  <c r="AV48" i="16"/>
  <c r="AW48" i="16" s="1"/>
  <c r="AX48" i="16" s="1"/>
  <c r="AV56" i="16"/>
  <c r="AW56" i="16" s="1"/>
  <c r="AX56" i="16" s="1"/>
  <c r="AV64" i="16"/>
  <c r="AW64" i="16" s="1"/>
  <c r="AX64" i="16" s="1"/>
  <c r="AV72" i="16"/>
  <c r="AW72" i="16" s="1"/>
  <c r="AX72" i="16" s="1"/>
  <c r="AV80" i="16"/>
  <c r="AW80" i="16" s="1"/>
  <c r="AX80" i="16" s="1"/>
  <c r="AV88" i="16"/>
  <c r="AW88" i="16" s="1"/>
  <c r="AX88" i="16" s="1"/>
  <c r="AV96" i="16"/>
  <c r="AW96" i="16" s="1"/>
  <c r="AX96" i="16" s="1"/>
  <c r="AV104" i="16"/>
  <c r="AW104" i="16" s="1"/>
  <c r="AX104" i="16" s="1"/>
  <c r="AV112" i="16"/>
  <c r="AW112" i="16" s="1"/>
  <c r="AX112" i="16" s="1"/>
  <c r="AV120" i="16"/>
  <c r="AW120" i="16" s="1"/>
  <c r="AX120" i="16" s="1"/>
  <c r="AV38" i="16"/>
  <c r="AW38" i="16" s="1"/>
  <c r="AX38" i="16" s="1"/>
  <c r="AV43" i="16"/>
  <c r="AW43" i="16" s="1"/>
  <c r="AX43" i="16" s="1"/>
  <c r="AV46" i="16"/>
  <c r="AW46" i="16" s="1"/>
  <c r="AX46" i="16" s="1"/>
  <c r="AV51" i="16"/>
  <c r="AW51" i="16" s="1"/>
  <c r="AX51" i="16" s="1"/>
  <c r="AV54" i="16"/>
  <c r="AW54" i="16" s="1"/>
  <c r="AX54" i="16" s="1"/>
  <c r="AV59" i="16"/>
  <c r="AW59" i="16" s="1"/>
  <c r="AX59" i="16" s="1"/>
  <c r="AV62" i="16"/>
  <c r="AW62" i="16" s="1"/>
  <c r="AX62" i="16" s="1"/>
  <c r="AV67" i="16"/>
  <c r="AW67" i="16" s="1"/>
  <c r="AX67" i="16" s="1"/>
  <c r="AV70" i="16"/>
  <c r="AW70" i="16" s="1"/>
  <c r="AX70" i="16" s="1"/>
  <c r="AV4" i="16"/>
  <c r="AW4" i="16" s="1"/>
  <c r="AX4" i="16" s="1"/>
  <c r="AV12" i="16"/>
  <c r="AW12" i="16" s="1"/>
  <c r="AX12" i="16" s="1"/>
  <c r="AV20" i="16"/>
  <c r="AW20" i="16" s="1"/>
  <c r="AX20" i="16" s="1"/>
  <c r="AV28" i="16"/>
  <c r="AW28" i="16" s="1"/>
  <c r="AX28" i="16" s="1"/>
  <c r="AV36" i="16"/>
  <c r="AW36" i="16" s="1"/>
  <c r="AX36" i="16" s="1"/>
  <c r="AV44" i="16"/>
  <c r="AW44" i="16" s="1"/>
  <c r="AX44" i="16" s="1"/>
  <c r="AV52" i="16"/>
  <c r="AW52" i="16" s="1"/>
  <c r="AX52" i="16" s="1"/>
  <c r="AV60" i="16"/>
  <c r="AW60" i="16" s="1"/>
  <c r="AX60" i="16" s="1"/>
  <c r="AV68" i="16"/>
  <c r="AW68" i="16" s="1"/>
  <c r="AX68" i="16" s="1"/>
  <c r="AV76" i="16"/>
  <c r="AW76" i="16" s="1"/>
  <c r="AX76" i="16" s="1"/>
  <c r="AV84" i="16"/>
  <c r="AW84" i="16" s="1"/>
  <c r="AX84" i="16" s="1"/>
  <c r="AV92" i="16"/>
  <c r="AW92" i="16" s="1"/>
  <c r="AX92" i="16" s="1"/>
  <c r="AV100" i="16"/>
  <c r="AW100" i="16" s="1"/>
  <c r="AX100" i="16" s="1"/>
  <c r="AV108" i="16"/>
  <c r="AW108" i="16" s="1"/>
  <c r="AX108" i="16" s="1"/>
  <c r="AV116" i="16"/>
  <c r="AW116" i="16" s="1"/>
  <c r="AX116" i="16" s="1"/>
  <c r="AV39" i="16"/>
  <c r="AW39" i="16" s="1"/>
  <c r="AX39" i="16" s="1"/>
  <c r="AV42" i="16"/>
  <c r="AW42" i="16" s="1"/>
  <c r="AX42" i="16" s="1"/>
  <c r="AV47" i="16"/>
  <c r="AW47" i="16" s="1"/>
  <c r="AX47" i="16" s="1"/>
  <c r="AV50" i="16"/>
  <c r="AW50" i="16" s="1"/>
  <c r="AX50" i="16" s="1"/>
  <c r="AV55" i="16"/>
  <c r="AW55" i="16" s="1"/>
  <c r="AX55" i="16" s="1"/>
  <c r="AV58" i="16"/>
  <c r="AW58" i="16" s="1"/>
  <c r="AX58" i="16" s="1"/>
  <c r="AV63" i="16"/>
  <c r="AW63" i="16" s="1"/>
  <c r="AX63" i="16" s="1"/>
  <c r="AV66" i="16"/>
  <c r="AW66" i="16" s="1"/>
  <c r="AX66" i="16" s="1"/>
  <c r="AV71" i="16"/>
  <c r="AW71" i="16" s="1"/>
  <c r="AX71" i="16" s="1"/>
  <c r="AP27" i="16"/>
  <c r="AQ27" i="16" s="1"/>
  <c r="AR27" i="16" s="1"/>
  <c r="AP43" i="16"/>
  <c r="AQ43" i="16" s="1"/>
  <c r="AR43" i="16" s="1"/>
  <c r="AP35" i="16"/>
  <c r="AQ35" i="16" s="1"/>
  <c r="AR35" i="16" s="1"/>
  <c r="AP16" i="16"/>
  <c r="AQ16" i="16" s="1"/>
  <c r="AR16" i="16" s="1"/>
  <c r="AP19" i="16"/>
  <c r="AQ19" i="16" s="1"/>
  <c r="AR19" i="16" s="1"/>
  <c r="AP22" i="16"/>
  <c r="AQ22" i="16" s="1"/>
  <c r="AR22" i="16" s="1"/>
  <c r="AP30" i="16"/>
  <c r="AQ30" i="16" s="1"/>
  <c r="AR30" i="16" s="1"/>
  <c r="AP38" i="16"/>
  <c r="AQ38" i="16" s="1"/>
  <c r="AR38" i="16" s="1"/>
  <c r="AP20" i="16"/>
  <c r="AQ20" i="16" s="1"/>
  <c r="AR20" i="16" s="1"/>
  <c r="AP25" i="16"/>
  <c r="AQ25" i="16" s="1"/>
  <c r="AR25" i="16" s="1"/>
  <c r="AP28" i="16"/>
  <c r="AQ28" i="16" s="1"/>
  <c r="AR28" i="16" s="1"/>
  <c r="AP33" i="16"/>
  <c r="AQ33" i="16" s="1"/>
  <c r="AR33" i="16" s="1"/>
  <c r="AP36" i="16"/>
  <c r="AQ36" i="16" s="1"/>
  <c r="AR36" i="16" s="1"/>
  <c r="AP44" i="16"/>
  <c r="AQ44" i="16" s="1"/>
  <c r="AR44" i="16" s="1"/>
  <c r="AP26" i="16"/>
  <c r="AQ26" i="16" s="1"/>
  <c r="AR26" i="16" s="1"/>
  <c r="AP34" i="16"/>
  <c r="AQ34" i="16" s="1"/>
  <c r="AR34" i="16" s="1"/>
  <c r="AP42" i="16"/>
  <c r="AQ42" i="16" s="1"/>
  <c r="AR42" i="16" s="1"/>
  <c r="AP50" i="16"/>
  <c r="AQ50" i="16" s="1"/>
  <c r="AR50" i="16" s="1"/>
  <c r="AP58" i="16"/>
  <c r="AQ58" i="16" s="1"/>
  <c r="AR58" i="16" s="1"/>
  <c r="AP66" i="16"/>
  <c r="AQ66" i="16" s="1"/>
  <c r="AR66" i="16" s="1"/>
  <c r="AP74" i="16"/>
  <c r="AQ74" i="16" s="1"/>
  <c r="AR74" i="16" s="1"/>
  <c r="AP82" i="16"/>
  <c r="AQ82" i="16" s="1"/>
  <c r="AR82" i="16" s="1"/>
  <c r="AP90" i="16"/>
  <c r="AQ90" i="16" s="1"/>
  <c r="AR90" i="16" s="1"/>
  <c r="AP98" i="16"/>
  <c r="AQ98" i="16" s="1"/>
  <c r="AR98" i="16" s="1"/>
  <c r="AP106" i="16"/>
  <c r="AQ106" i="16" s="1"/>
  <c r="AR106" i="16" s="1"/>
  <c r="AP114" i="16"/>
  <c r="AQ114" i="16" s="1"/>
  <c r="AR114" i="16" s="1"/>
  <c r="AP122" i="16"/>
  <c r="AQ122" i="16" s="1"/>
  <c r="AR122" i="16" s="1"/>
  <c r="AP6" i="16"/>
  <c r="AQ6" i="16" s="1"/>
  <c r="AR6" i="16" s="1"/>
  <c r="AP12" i="16"/>
  <c r="AQ12" i="16" s="1"/>
  <c r="AR12" i="16" s="1"/>
  <c r="AP15" i="16"/>
  <c r="AQ15" i="16" s="1"/>
  <c r="AR15" i="16" s="1"/>
  <c r="AP18" i="16"/>
  <c r="AQ18" i="16" s="1"/>
  <c r="AR18" i="16" s="1"/>
  <c r="AP21" i="16"/>
  <c r="AQ21" i="16" s="1"/>
  <c r="AR21" i="16" s="1"/>
  <c r="AP24" i="16"/>
  <c r="AQ24" i="16" s="1"/>
  <c r="AR24" i="16" s="1"/>
  <c r="AP29" i="16"/>
  <c r="AQ29" i="16" s="1"/>
  <c r="AR29" i="16" s="1"/>
  <c r="AP32" i="16"/>
  <c r="AQ32" i="16" s="1"/>
  <c r="AR32" i="16" s="1"/>
  <c r="AP37" i="16"/>
  <c r="AQ37" i="16" s="1"/>
  <c r="AR37" i="16" s="1"/>
  <c r="AP40" i="16"/>
  <c r="AQ40" i="16" s="1"/>
  <c r="AR40" i="16" s="1"/>
  <c r="AP117" i="16"/>
  <c r="AQ117" i="16" s="1"/>
  <c r="AR117" i="16" s="1"/>
  <c r="BB5" i="16"/>
  <c r="BC5" i="16" s="1"/>
  <c r="BD5" i="16" s="1"/>
  <c r="BB10" i="16"/>
  <c r="BC10" i="16" s="1"/>
  <c r="BD10" i="16" s="1"/>
  <c r="BB13" i="16"/>
  <c r="BC13" i="16" s="1"/>
  <c r="BD13" i="16" s="1"/>
  <c r="BB18" i="16"/>
  <c r="BC18" i="16" s="1"/>
  <c r="BD18" i="16" s="1"/>
  <c r="BB21" i="16"/>
  <c r="BC21" i="16" s="1"/>
  <c r="BD21" i="16" s="1"/>
  <c r="BB26" i="16"/>
  <c r="BC26" i="16" s="1"/>
  <c r="BD26" i="16" s="1"/>
  <c r="BB29" i="16"/>
  <c r="BC29" i="16" s="1"/>
  <c r="BD29" i="16" s="1"/>
  <c r="BB34" i="16"/>
  <c r="BC34" i="16" s="1"/>
  <c r="BD34" i="16" s="1"/>
  <c r="BB37" i="16"/>
  <c r="BC37" i="16" s="1"/>
  <c r="BD37" i="16" s="1"/>
  <c r="BB20" i="16"/>
  <c r="BC20" i="16" s="1"/>
  <c r="BD20" i="16" s="1"/>
  <c r="BB8" i="16"/>
  <c r="BC8" i="16" s="1"/>
  <c r="BD8" i="16" s="1"/>
  <c r="BB11" i="16"/>
  <c r="BC11" i="16" s="1"/>
  <c r="BD11" i="16" s="1"/>
  <c r="BB16" i="16"/>
  <c r="BC16" i="16" s="1"/>
  <c r="BD16" i="16" s="1"/>
  <c r="BB19" i="16"/>
  <c r="BC19" i="16" s="1"/>
  <c r="BD19" i="16" s="1"/>
  <c r="BB24" i="16"/>
  <c r="BC24" i="16" s="1"/>
  <c r="BD24" i="16" s="1"/>
  <c r="BB27" i="16"/>
  <c r="BC27" i="16" s="1"/>
  <c r="BD27" i="16" s="1"/>
  <c r="BB32" i="16"/>
  <c r="BC32" i="16" s="1"/>
  <c r="BD32" i="16" s="1"/>
  <c r="BB35" i="16"/>
  <c r="BC35" i="16" s="1"/>
  <c r="BD35" i="16" s="1"/>
  <c r="BB6" i="16"/>
  <c r="BC6" i="16" s="1"/>
  <c r="BD6" i="16" s="1"/>
  <c r="BB9" i="16"/>
  <c r="BC9" i="16" s="1"/>
  <c r="BD9" i="16" s="1"/>
  <c r="BB14" i="16"/>
  <c r="BC14" i="16" s="1"/>
  <c r="BD14" i="16" s="1"/>
  <c r="BB17" i="16"/>
  <c r="BC17" i="16" s="1"/>
  <c r="BD17" i="16" s="1"/>
  <c r="BB22" i="16"/>
  <c r="BC22" i="16" s="1"/>
  <c r="BD22" i="16" s="1"/>
  <c r="BB25" i="16"/>
  <c r="BC25" i="16" s="1"/>
  <c r="BD25" i="16" s="1"/>
  <c r="BB30" i="16"/>
  <c r="BC30" i="16" s="1"/>
  <c r="BD30" i="16" s="1"/>
  <c r="BB33" i="16"/>
  <c r="BC33" i="16" s="1"/>
  <c r="BD33" i="16" s="1"/>
  <c r="BB38" i="16"/>
  <c r="BC38" i="16" s="1"/>
  <c r="BD38" i="16" s="1"/>
  <c r="BB42" i="16"/>
  <c r="BC42" i="16" s="1"/>
  <c r="BD42" i="16" s="1"/>
  <c r="BB119" i="16"/>
  <c r="BC119" i="16" s="1"/>
  <c r="BD119" i="16" s="1"/>
  <c r="BB122" i="16"/>
  <c r="BC122" i="16" s="1"/>
  <c r="BD122" i="16" s="1"/>
  <c r="BB41" i="16"/>
  <c r="BC41" i="16" s="1"/>
  <c r="BD41" i="16" s="1"/>
  <c r="BB45" i="16"/>
  <c r="BC45" i="16" s="1"/>
  <c r="BD45" i="16" s="1"/>
  <c r="BB49" i="16"/>
  <c r="BC49" i="16" s="1"/>
  <c r="BD49" i="16" s="1"/>
  <c r="BB53" i="16"/>
  <c r="BC53" i="16" s="1"/>
  <c r="BD53" i="16" s="1"/>
  <c r="BB57" i="16"/>
  <c r="BC57" i="16" s="1"/>
  <c r="BD57" i="16" s="1"/>
  <c r="BB61" i="16"/>
  <c r="BC61" i="16" s="1"/>
  <c r="BD61" i="16" s="1"/>
  <c r="BB65" i="16"/>
  <c r="BC65" i="16" s="1"/>
  <c r="BD65" i="16" s="1"/>
  <c r="BB69" i="16"/>
  <c r="BC69" i="16" s="1"/>
  <c r="BD69" i="16" s="1"/>
  <c r="BB73" i="16"/>
  <c r="BC73" i="16" s="1"/>
  <c r="BD73" i="16" s="1"/>
  <c r="BB77" i="16"/>
  <c r="BC77" i="16" s="1"/>
  <c r="BD77" i="16" s="1"/>
  <c r="BB81" i="16"/>
  <c r="BC81" i="16" s="1"/>
  <c r="BD81" i="16" s="1"/>
  <c r="BB85" i="16"/>
  <c r="BC85" i="16" s="1"/>
  <c r="BD85" i="16" s="1"/>
  <c r="BB89" i="16"/>
  <c r="BC89" i="16" s="1"/>
  <c r="BD89" i="16" s="1"/>
  <c r="BB93" i="16"/>
  <c r="BC93" i="16" s="1"/>
  <c r="BD93" i="16" s="1"/>
  <c r="BB97" i="16"/>
  <c r="BC97" i="16" s="1"/>
  <c r="BD97" i="16" s="1"/>
  <c r="BB101" i="16"/>
  <c r="BC101" i="16" s="1"/>
  <c r="BD101" i="16" s="1"/>
  <c r="BB105" i="16"/>
  <c r="BC105" i="16" s="1"/>
  <c r="BD105" i="16" s="1"/>
  <c r="BB109" i="16"/>
  <c r="BC109" i="16" s="1"/>
  <c r="BD109" i="16" s="1"/>
  <c r="BB113" i="16"/>
  <c r="BC113" i="16" s="1"/>
  <c r="BD113" i="16" s="1"/>
  <c r="BB115" i="16"/>
  <c r="BC115" i="16" s="1"/>
  <c r="BD115" i="16" s="1"/>
  <c r="BB118" i="16"/>
  <c r="BC118" i="16" s="1"/>
  <c r="BD118" i="16" s="1"/>
  <c r="BB123" i="16"/>
  <c r="BC123" i="16" s="1"/>
  <c r="BD123" i="16" s="1"/>
  <c r="BB107" i="16"/>
  <c r="BC107" i="16" s="1"/>
  <c r="BD107" i="16" s="1"/>
  <c r="AV7" i="16"/>
  <c r="AW7" i="16" s="1"/>
  <c r="AX7" i="16" s="1"/>
  <c r="AV10" i="16"/>
  <c r="AW10" i="16" s="1"/>
  <c r="AX10" i="16" s="1"/>
  <c r="AV15" i="16"/>
  <c r="AW15" i="16" s="1"/>
  <c r="AX15" i="16" s="1"/>
  <c r="AV18" i="16"/>
  <c r="AW18" i="16" s="1"/>
  <c r="AX18" i="16" s="1"/>
  <c r="AV23" i="16"/>
  <c r="AW23" i="16" s="1"/>
  <c r="AX23" i="16" s="1"/>
  <c r="AV26" i="16"/>
  <c r="AW26" i="16" s="1"/>
  <c r="AX26" i="16" s="1"/>
  <c r="AV31" i="16"/>
  <c r="AW31" i="16" s="1"/>
  <c r="AX31" i="16" s="1"/>
  <c r="AV34" i="16"/>
  <c r="AW34" i="16" s="1"/>
  <c r="AX34" i="16" s="1"/>
  <c r="AV6" i="16"/>
  <c r="AW6" i="16" s="1"/>
  <c r="AX6" i="16" s="1"/>
  <c r="AV11" i="16"/>
  <c r="AW11" i="16" s="1"/>
  <c r="AX11" i="16" s="1"/>
  <c r="AV14" i="16"/>
  <c r="AW14" i="16" s="1"/>
  <c r="AX14" i="16" s="1"/>
  <c r="AV19" i="16"/>
  <c r="AW19" i="16" s="1"/>
  <c r="AX19" i="16" s="1"/>
  <c r="AV22" i="16"/>
  <c r="AW22" i="16" s="1"/>
  <c r="AX22" i="16" s="1"/>
  <c r="AV27" i="16"/>
  <c r="AW27" i="16" s="1"/>
  <c r="AX27" i="16" s="1"/>
  <c r="AV30" i="16"/>
  <c r="AW30" i="16" s="1"/>
  <c r="AX30" i="16" s="1"/>
  <c r="AV35" i="16"/>
  <c r="AW35" i="16" s="1"/>
  <c r="AX35" i="16" s="1"/>
  <c r="AV74" i="16"/>
  <c r="AW74" i="16" s="1"/>
  <c r="AX74" i="16" s="1"/>
  <c r="AV79" i="16"/>
  <c r="AW79" i="16" s="1"/>
  <c r="AX79" i="16" s="1"/>
  <c r="AV82" i="16"/>
  <c r="AW82" i="16" s="1"/>
  <c r="AX82" i="16" s="1"/>
  <c r="AV87" i="16"/>
  <c r="AW87" i="16" s="1"/>
  <c r="AX87" i="16" s="1"/>
  <c r="AV90" i="16"/>
  <c r="AW90" i="16" s="1"/>
  <c r="AX90" i="16" s="1"/>
  <c r="AV95" i="16"/>
  <c r="AW95" i="16" s="1"/>
  <c r="AX95" i="16" s="1"/>
  <c r="AV98" i="16"/>
  <c r="AW98" i="16" s="1"/>
  <c r="AX98" i="16" s="1"/>
  <c r="AV103" i="16"/>
  <c r="AW103" i="16" s="1"/>
  <c r="AX103" i="16" s="1"/>
  <c r="AV106" i="16"/>
  <c r="AW106" i="16" s="1"/>
  <c r="AX106" i="16" s="1"/>
  <c r="AV111" i="16"/>
  <c r="AW111" i="16" s="1"/>
  <c r="AX111" i="16" s="1"/>
  <c r="AV114" i="16"/>
  <c r="AW114" i="16" s="1"/>
  <c r="AX114" i="16" s="1"/>
  <c r="AV119" i="16"/>
  <c r="AW119" i="16" s="1"/>
  <c r="AX119" i="16" s="1"/>
  <c r="AV122" i="16"/>
  <c r="AW122" i="16" s="1"/>
  <c r="AX122" i="16" s="1"/>
  <c r="AV41" i="16"/>
  <c r="AW41" i="16" s="1"/>
  <c r="AX41" i="16" s="1"/>
  <c r="AV45" i="16"/>
  <c r="AW45" i="16" s="1"/>
  <c r="AX45" i="16" s="1"/>
  <c r="AV49" i="16"/>
  <c r="AW49" i="16" s="1"/>
  <c r="AX49" i="16" s="1"/>
  <c r="AV53" i="16"/>
  <c r="AW53" i="16" s="1"/>
  <c r="AX53" i="16" s="1"/>
  <c r="AV57" i="16"/>
  <c r="AW57" i="16" s="1"/>
  <c r="AX57" i="16" s="1"/>
  <c r="AV61" i="16"/>
  <c r="AW61" i="16" s="1"/>
  <c r="AX61" i="16" s="1"/>
  <c r="AV65" i="16"/>
  <c r="AW65" i="16" s="1"/>
  <c r="AX65" i="16" s="1"/>
  <c r="AV69" i="16"/>
  <c r="AW69" i="16" s="1"/>
  <c r="AX69" i="16" s="1"/>
  <c r="AV75" i="16"/>
  <c r="AW75" i="16" s="1"/>
  <c r="AX75" i="16" s="1"/>
  <c r="AV78" i="16"/>
  <c r="AW78" i="16" s="1"/>
  <c r="AX78" i="16" s="1"/>
  <c r="AV83" i="16"/>
  <c r="AW83" i="16" s="1"/>
  <c r="AX83" i="16" s="1"/>
  <c r="AV86" i="16"/>
  <c r="AW86" i="16" s="1"/>
  <c r="AX86" i="16" s="1"/>
  <c r="AV91" i="16"/>
  <c r="AW91" i="16" s="1"/>
  <c r="AX91" i="16" s="1"/>
  <c r="AV94" i="16"/>
  <c r="AW94" i="16" s="1"/>
  <c r="AX94" i="16" s="1"/>
  <c r="AV99" i="16"/>
  <c r="AW99" i="16" s="1"/>
  <c r="AX99" i="16" s="1"/>
  <c r="AV102" i="16"/>
  <c r="AW102" i="16" s="1"/>
  <c r="AX102" i="16" s="1"/>
  <c r="AV107" i="16"/>
  <c r="AW107" i="16" s="1"/>
  <c r="AX107" i="16" s="1"/>
  <c r="AV110" i="16"/>
  <c r="AW110" i="16" s="1"/>
  <c r="AX110" i="16" s="1"/>
  <c r="AV115" i="16"/>
  <c r="AW115" i="16" s="1"/>
  <c r="AX115" i="16" s="1"/>
  <c r="AV118" i="16"/>
  <c r="AW118" i="16" s="1"/>
  <c r="AX118" i="16" s="1"/>
  <c r="AV123" i="16"/>
  <c r="AW123" i="16" s="1"/>
  <c r="AX123" i="16" s="1"/>
  <c r="AP5" i="16"/>
  <c r="AQ5" i="16" s="1"/>
  <c r="AR5" i="16" s="1"/>
  <c r="AP8" i="16"/>
  <c r="AQ8" i="16" s="1"/>
  <c r="AR8" i="16" s="1"/>
  <c r="AP11" i="16"/>
  <c r="AQ11" i="16" s="1"/>
  <c r="AR11" i="16" s="1"/>
  <c r="AP14" i="16"/>
  <c r="AQ14" i="16" s="1"/>
  <c r="AR14" i="16" s="1"/>
  <c r="AP17" i="16"/>
  <c r="AQ17" i="16" s="1"/>
  <c r="AR17" i="16" s="1"/>
  <c r="AP23" i="16"/>
  <c r="AQ23" i="16" s="1"/>
  <c r="AR23" i="16" s="1"/>
  <c r="AP4" i="16"/>
  <c r="AQ4" i="16" s="1"/>
  <c r="AR4" i="16" s="1"/>
  <c r="AP9" i="16"/>
  <c r="AQ9" i="16" s="1"/>
  <c r="AR9" i="16" s="1"/>
  <c r="AP7" i="16"/>
  <c r="AQ7" i="16" s="1"/>
  <c r="AR7" i="16" s="1"/>
  <c r="AP10" i="16"/>
  <c r="AQ10" i="16" s="1"/>
  <c r="AR10" i="16" s="1"/>
  <c r="AP13" i="16"/>
  <c r="AQ13" i="16" s="1"/>
  <c r="AR13" i="16" s="1"/>
  <c r="AP45" i="16"/>
  <c r="AQ45" i="16" s="1"/>
  <c r="AR45" i="16" s="1"/>
  <c r="AP48" i="16"/>
  <c r="AQ48" i="16" s="1"/>
  <c r="AR48" i="16" s="1"/>
  <c r="AP53" i="16"/>
  <c r="AQ53" i="16" s="1"/>
  <c r="AR53" i="16" s="1"/>
  <c r="AP56" i="16"/>
  <c r="AQ56" i="16" s="1"/>
  <c r="AR56" i="16" s="1"/>
  <c r="AP61" i="16"/>
  <c r="AQ61" i="16" s="1"/>
  <c r="AR61" i="16" s="1"/>
  <c r="AP64" i="16"/>
  <c r="AQ64" i="16" s="1"/>
  <c r="AR64" i="16" s="1"/>
  <c r="AP69" i="16"/>
  <c r="AQ69" i="16" s="1"/>
  <c r="AR69" i="16" s="1"/>
  <c r="AP72" i="16"/>
  <c r="AQ72" i="16" s="1"/>
  <c r="AR72" i="16" s="1"/>
  <c r="AP77" i="16"/>
  <c r="AQ77" i="16" s="1"/>
  <c r="AR77" i="16" s="1"/>
  <c r="AP80" i="16"/>
  <c r="AQ80" i="16" s="1"/>
  <c r="AR80" i="16" s="1"/>
  <c r="AP85" i="16"/>
  <c r="AQ85" i="16" s="1"/>
  <c r="AR85" i="16" s="1"/>
  <c r="AP88" i="16"/>
  <c r="AQ88" i="16" s="1"/>
  <c r="AR88" i="16" s="1"/>
  <c r="AP93" i="16"/>
  <c r="AQ93" i="16" s="1"/>
  <c r="AR93" i="16" s="1"/>
  <c r="AP96" i="16"/>
  <c r="AQ96" i="16" s="1"/>
  <c r="AR96" i="16" s="1"/>
  <c r="AP101" i="16"/>
  <c r="AQ101" i="16" s="1"/>
  <c r="AR101" i="16" s="1"/>
  <c r="AP104" i="16"/>
  <c r="AQ104" i="16" s="1"/>
  <c r="AR104" i="16" s="1"/>
  <c r="AP109" i="16"/>
  <c r="AQ109" i="16" s="1"/>
  <c r="AR109" i="16" s="1"/>
  <c r="AP112" i="16"/>
  <c r="AQ112" i="16" s="1"/>
  <c r="AR112" i="16" s="1"/>
  <c r="AP120" i="16"/>
  <c r="AQ120" i="16" s="1"/>
  <c r="AR120" i="16" s="1"/>
  <c r="AP41" i="16"/>
  <c r="AQ41" i="16" s="1"/>
  <c r="AR41" i="16" s="1"/>
  <c r="AP46" i="16"/>
  <c r="AQ46" i="16" s="1"/>
  <c r="AR46" i="16" s="1"/>
  <c r="AP51" i="16"/>
  <c r="AQ51" i="16" s="1"/>
  <c r="AR51" i="16" s="1"/>
  <c r="AP54" i="16"/>
  <c r="AQ54" i="16" s="1"/>
  <c r="AR54" i="16" s="1"/>
  <c r="AP59" i="16"/>
  <c r="AQ59" i="16" s="1"/>
  <c r="AR59" i="16" s="1"/>
  <c r="AP62" i="16"/>
  <c r="AQ62" i="16" s="1"/>
  <c r="AR62" i="16" s="1"/>
  <c r="AP67" i="16"/>
  <c r="AQ67" i="16" s="1"/>
  <c r="AR67" i="16" s="1"/>
  <c r="AP70" i="16"/>
  <c r="AQ70" i="16" s="1"/>
  <c r="AR70" i="16" s="1"/>
  <c r="AP75" i="16"/>
  <c r="AQ75" i="16" s="1"/>
  <c r="AR75" i="16" s="1"/>
  <c r="AP78" i="16"/>
  <c r="AQ78" i="16" s="1"/>
  <c r="AR78" i="16" s="1"/>
  <c r="AP83" i="16"/>
  <c r="AQ83" i="16" s="1"/>
  <c r="AR83" i="16" s="1"/>
  <c r="AP86" i="16"/>
  <c r="AQ86" i="16" s="1"/>
  <c r="AR86" i="16" s="1"/>
  <c r="AP91" i="16"/>
  <c r="AQ91" i="16" s="1"/>
  <c r="AR91" i="16" s="1"/>
  <c r="AP94" i="16"/>
  <c r="AQ94" i="16" s="1"/>
  <c r="AR94" i="16" s="1"/>
  <c r="AP99" i="16"/>
  <c r="AQ99" i="16" s="1"/>
  <c r="AR99" i="16" s="1"/>
  <c r="AP102" i="16"/>
  <c r="AQ102" i="16" s="1"/>
  <c r="AR102" i="16" s="1"/>
  <c r="AP107" i="16"/>
  <c r="AQ107" i="16" s="1"/>
  <c r="AR107" i="16" s="1"/>
  <c r="AP110" i="16"/>
  <c r="AQ110" i="16" s="1"/>
  <c r="AR110" i="16" s="1"/>
  <c r="AP115" i="16"/>
  <c r="AQ115" i="16" s="1"/>
  <c r="AR115" i="16" s="1"/>
  <c r="AP118" i="16"/>
  <c r="AQ118" i="16" s="1"/>
  <c r="AR118" i="16" s="1"/>
  <c r="AP49" i="16"/>
  <c r="AQ49" i="16" s="1"/>
  <c r="AR49" i="16" s="1"/>
  <c r="AP52" i="16"/>
  <c r="AQ52" i="16" s="1"/>
  <c r="AR52" i="16" s="1"/>
  <c r="AP57" i="16"/>
  <c r="AQ57" i="16" s="1"/>
  <c r="AR57" i="16" s="1"/>
  <c r="AP60" i="16"/>
  <c r="AQ60" i="16" s="1"/>
  <c r="AR60" i="16" s="1"/>
  <c r="AP65" i="16"/>
  <c r="AQ65" i="16" s="1"/>
  <c r="AR65" i="16" s="1"/>
  <c r="AP68" i="16"/>
  <c r="AQ68" i="16" s="1"/>
  <c r="AR68" i="16" s="1"/>
  <c r="AP73" i="16"/>
  <c r="AQ73" i="16" s="1"/>
  <c r="AR73" i="16" s="1"/>
  <c r="AP76" i="16"/>
  <c r="AQ76" i="16" s="1"/>
  <c r="AR76" i="16" s="1"/>
  <c r="AP81" i="16"/>
  <c r="AQ81" i="16" s="1"/>
  <c r="AR81" i="16" s="1"/>
  <c r="AP84" i="16"/>
  <c r="AQ84" i="16" s="1"/>
  <c r="AR84" i="16" s="1"/>
  <c r="AP89" i="16"/>
  <c r="AQ89" i="16" s="1"/>
  <c r="AR89" i="16" s="1"/>
  <c r="AP92" i="16"/>
  <c r="AQ92" i="16" s="1"/>
  <c r="AR92" i="16" s="1"/>
  <c r="AP97" i="16"/>
  <c r="AQ97" i="16" s="1"/>
  <c r="AR97" i="16" s="1"/>
  <c r="AP100" i="16"/>
  <c r="AQ100" i="16" s="1"/>
  <c r="AR100" i="16" s="1"/>
  <c r="AP105" i="16"/>
  <c r="AQ105" i="16" s="1"/>
  <c r="AR105" i="16" s="1"/>
  <c r="AP108" i="16"/>
  <c r="AQ108" i="16" s="1"/>
  <c r="AR108" i="16" s="1"/>
  <c r="AP113" i="16"/>
  <c r="AQ113" i="16" s="1"/>
  <c r="AR113" i="16" s="1"/>
  <c r="AP116" i="16"/>
  <c r="AQ116" i="16" s="1"/>
  <c r="AR116" i="16" s="1"/>
  <c r="AP121" i="16"/>
  <c r="AQ121" i="16" s="1"/>
  <c r="AR121" i="16" s="1"/>
  <c r="BB106" i="14"/>
  <c r="BC106" i="14" s="1"/>
  <c r="BD106" i="14" s="1"/>
  <c r="BB110" i="14"/>
  <c r="BC110" i="14" s="1"/>
  <c r="BD110" i="14" s="1"/>
  <c r="BB114" i="14"/>
  <c r="BC114" i="14" s="1"/>
  <c r="BD114" i="14" s="1"/>
  <c r="BB67" i="14"/>
  <c r="BC67" i="14" s="1"/>
  <c r="BD67" i="14" s="1"/>
  <c r="BB83" i="14"/>
  <c r="BC83" i="14" s="1"/>
  <c r="BD83" i="14" s="1"/>
  <c r="BB62" i="14"/>
  <c r="BC62" i="14" s="1"/>
  <c r="BD62" i="14" s="1"/>
  <c r="BB60" i="14"/>
  <c r="BC60" i="14" s="1"/>
  <c r="BD60" i="14" s="1"/>
  <c r="BB70" i="14"/>
  <c r="BC70" i="14" s="1"/>
  <c r="BD70" i="14" s="1"/>
  <c r="BB75" i="14"/>
  <c r="BC75" i="14" s="1"/>
  <c r="BD75" i="14" s="1"/>
  <c r="BB78" i="14"/>
  <c r="BC78" i="14" s="1"/>
  <c r="BD78" i="14" s="1"/>
  <c r="BB76" i="14"/>
  <c r="BC76" i="14" s="1"/>
  <c r="BD76" i="14" s="1"/>
  <c r="BB86" i="14"/>
  <c r="BC86" i="14" s="1"/>
  <c r="BD86" i="14" s="1"/>
  <c r="BB91" i="14"/>
  <c r="BC91" i="14" s="1"/>
  <c r="BD91" i="14" s="1"/>
  <c r="BB94" i="14"/>
  <c r="BC94" i="14" s="1"/>
  <c r="BD94" i="14" s="1"/>
  <c r="BB92" i="14"/>
  <c r="BC92" i="14" s="1"/>
  <c r="BD92" i="14" s="1"/>
  <c r="BB29" i="14"/>
  <c r="BC29" i="14" s="1"/>
  <c r="BD29" i="14" s="1"/>
  <c r="BB35" i="14"/>
  <c r="BC35" i="14" s="1"/>
  <c r="BD35" i="14" s="1"/>
  <c r="BB43" i="14"/>
  <c r="BC43" i="14" s="1"/>
  <c r="BD43" i="14" s="1"/>
  <c r="BB46" i="14"/>
  <c r="BC46" i="14" s="1"/>
  <c r="BD46" i="14" s="1"/>
  <c r="BB51" i="14"/>
  <c r="BC51" i="14" s="1"/>
  <c r="BD51" i="14" s="1"/>
  <c r="BB54" i="14"/>
  <c r="BC54" i="14" s="1"/>
  <c r="BD54" i="14" s="1"/>
  <c r="BB59" i="14"/>
  <c r="BC59" i="14" s="1"/>
  <c r="BD59" i="14" s="1"/>
  <c r="BB63" i="14"/>
  <c r="BC63" i="14" s="1"/>
  <c r="BD63" i="14" s="1"/>
  <c r="BB79" i="14"/>
  <c r="BC79" i="14" s="1"/>
  <c r="BD79" i="14" s="1"/>
  <c r="BB95" i="14"/>
  <c r="BC95" i="14" s="1"/>
  <c r="BD95" i="14" s="1"/>
  <c r="BB117" i="14"/>
  <c r="BC117" i="14" s="1"/>
  <c r="BD117" i="14" s="1"/>
  <c r="BB120" i="14"/>
  <c r="BC120" i="14" s="1"/>
  <c r="BD120" i="14" s="1"/>
  <c r="BB27" i="14"/>
  <c r="BC27" i="14" s="1"/>
  <c r="BD27" i="14" s="1"/>
  <c r="BB7" i="14"/>
  <c r="BC7" i="14" s="1"/>
  <c r="BD7" i="14" s="1"/>
  <c r="BB31" i="14"/>
  <c r="BC31" i="14" s="1"/>
  <c r="BD31" i="14" s="1"/>
  <c r="BB39" i="14"/>
  <c r="BC39" i="14" s="1"/>
  <c r="BD39" i="14" s="1"/>
  <c r="BB42" i="14"/>
  <c r="BC42" i="14" s="1"/>
  <c r="BD42" i="14" s="1"/>
  <c r="BB47" i="14"/>
  <c r="BC47" i="14" s="1"/>
  <c r="BD47" i="14" s="1"/>
  <c r="BB50" i="14"/>
  <c r="BC50" i="14" s="1"/>
  <c r="BD50" i="14" s="1"/>
  <c r="BB55" i="14"/>
  <c r="BC55" i="14" s="1"/>
  <c r="BD55" i="14" s="1"/>
  <c r="BB58" i="14"/>
  <c r="BC58" i="14" s="1"/>
  <c r="BD58" i="14" s="1"/>
  <c r="BB71" i="14"/>
  <c r="BC71" i="14" s="1"/>
  <c r="BD71" i="14" s="1"/>
  <c r="BB87" i="14"/>
  <c r="BC87" i="14" s="1"/>
  <c r="BD87" i="14" s="1"/>
  <c r="BB116" i="14"/>
  <c r="BC116" i="14" s="1"/>
  <c r="BD116" i="14" s="1"/>
  <c r="BB121" i="14"/>
  <c r="BC121" i="14" s="1"/>
  <c r="BD121" i="14" s="1"/>
  <c r="AV5" i="14"/>
  <c r="AW5" i="14" s="1"/>
  <c r="AX5" i="14" s="1"/>
  <c r="AV10" i="14"/>
  <c r="AW10" i="14" s="1"/>
  <c r="AX10" i="14" s="1"/>
  <c r="AV13" i="14"/>
  <c r="AW13" i="14" s="1"/>
  <c r="AX13" i="14" s="1"/>
  <c r="AV18" i="14"/>
  <c r="AW18" i="14" s="1"/>
  <c r="AX18" i="14" s="1"/>
  <c r="AV21" i="14"/>
  <c r="AW21" i="14" s="1"/>
  <c r="AX21" i="14" s="1"/>
  <c r="AV26" i="14"/>
  <c r="AW26" i="14" s="1"/>
  <c r="AX26" i="14" s="1"/>
  <c r="AV29" i="14"/>
  <c r="AW29" i="14" s="1"/>
  <c r="AX29" i="14" s="1"/>
  <c r="AV34" i="14"/>
  <c r="AW34" i="14" s="1"/>
  <c r="AX34" i="14" s="1"/>
  <c r="AV37" i="14"/>
  <c r="AW37" i="14" s="1"/>
  <c r="AX37" i="14" s="1"/>
  <c r="AV42" i="14"/>
  <c r="AW42" i="14" s="1"/>
  <c r="AX42" i="14" s="1"/>
  <c r="AV45" i="14"/>
  <c r="AW45" i="14" s="1"/>
  <c r="AX45" i="14" s="1"/>
  <c r="AV52" i="14"/>
  <c r="AW52" i="14" s="1"/>
  <c r="AX52" i="14" s="1"/>
  <c r="AV58" i="14"/>
  <c r="AW58" i="14" s="1"/>
  <c r="AX58" i="14" s="1"/>
  <c r="AV61" i="14"/>
  <c r="AW61" i="14" s="1"/>
  <c r="AX61" i="14" s="1"/>
  <c r="AV68" i="14"/>
  <c r="AW68" i="14" s="1"/>
  <c r="AX68" i="14" s="1"/>
  <c r="AV74" i="14"/>
  <c r="AW74" i="14" s="1"/>
  <c r="AX74" i="14" s="1"/>
  <c r="AV77" i="14"/>
  <c r="AW77" i="14" s="1"/>
  <c r="AX77" i="14" s="1"/>
  <c r="AV84" i="14"/>
  <c r="AW84" i="14" s="1"/>
  <c r="AX84" i="14" s="1"/>
  <c r="AV87" i="14"/>
  <c r="AW87" i="14" s="1"/>
  <c r="AX87" i="14" s="1"/>
  <c r="AV90" i="14"/>
  <c r="AW90" i="14" s="1"/>
  <c r="AX90" i="14" s="1"/>
  <c r="AV93" i="14"/>
  <c r="AW93" i="14" s="1"/>
  <c r="AX93" i="14" s="1"/>
  <c r="AV33" i="14"/>
  <c r="AW33" i="14" s="1"/>
  <c r="AX33" i="14" s="1"/>
  <c r="AV44" i="14"/>
  <c r="AW44" i="14" s="1"/>
  <c r="AX44" i="14" s="1"/>
  <c r="AV50" i="14"/>
  <c r="AW50" i="14" s="1"/>
  <c r="AX50" i="14" s="1"/>
  <c r="AV60" i="14"/>
  <c r="AW60" i="14" s="1"/>
  <c r="AX60" i="14" s="1"/>
  <c r="AV66" i="14"/>
  <c r="AW66" i="14" s="1"/>
  <c r="AX66" i="14" s="1"/>
  <c r="AV92" i="14"/>
  <c r="AW92" i="14" s="1"/>
  <c r="AX92" i="14" s="1"/>
  <c r="AV112" i="14"/>
  <c r="AW112" i="14" s="1"/>
  <c r="AX112" i="14" s="1"/>
  <c r="AV120" i="14"/>
  <c r="AW120" i="14" s="1"/>
  <c r="AX120" i="14" s="1"/>
  <c r="AP85" i="14"/>
  <c r="AQ85" i="14" s="1"/>
  <c r="AR85" i="14" s="1"/>
  <c r="AP89" i="14"/>
  <c r="AQ89" i="14" s="1"/>
  <c r="AR89" i="14" s="1"/>
  <c r="AP93" i="14"/>
  <c r="AQ93" i="14" s="1"/>
  <c r="AR93" i="14" s="1"/>
  <c r="AP97" i="14"/>
  <c r="AQ97" i="14" s="1"/>
  <c r="AR97" i="14" s="1"/>
  <c r="AP101" i="14"/>
  <c r="AQ101" i="14" s="1"/>
  <c r="AR101" i="14" s="1"/>
  <c r="AP105" i="14"/>
  <c r="AQ105" i="14" s="1"/>
  <c r="AR105" i="14" s="1"/>
  <c r="AP109" i="14"/>
  <c r="AQ109" i="14" s="1"/>
  <c r="AR109" i="14" s="1"/>
  <c r="AP48" i="14"/>
  <c r="AQ48" i="14" s="1"/>
  <c r="AR48" i="14" s="1"/>
  <c r="AP64" i="14"/>
  <c r="AQ64" i="14" s="1"/>
  <c r="AR64" i="14" s="1"/>
  <c r="AP78" i="14"/>
  <c r="AQ78" i="14" s="1"/>
  <c r="AR78" i="14" s="1"/>
  <c r="AP82" i="14"/>
  <c r="AQ82" i="14" s="1"/>
  <c r="AR82" i="14" s="1"/>
  <c r="AP86" i="14"/>
  <c r="AQ86" i="14" s="1"/>
  <c r="AR86" i="14" s="1"/>
  <c r="AP90" i="14"/>
  <c r="AQ90" i="14" s="1"/>
  <c r="AR90" i="14" s="1"/>
  <c r="AP94" i="14"/>
  <c r="AQ94" i="14" s="1"/>
  <c r="AR94" i="14" s="1"/>
  <c r="AP98" i="14"/>
  <c r="AQ98" i="14" s="1"/>
  <c r="AR98" i="14" s="1"/>
  <c r="AP102" i="14"/>
  <c r="AQ102" i="14" s="1"/>
  <c r="AR102" i="14" s="1"/>
  <c r="AP106" i="14"/>
  <c r="AQ106" i="14" s="1"/>
  <c r="AR106" i="14" s="1"/>
  <c r="AP110" i="14"/>
  <c r="AQ110" i="14" s="1"/>
  <c r="AR110" i="14" s="1"/>
  <c r="AP114" i="14"/>
  <c r="AQ114" i="14" s="1"/>
  <c r="AR114" i="14" s="1"/>
  <c r="AP118" i="14"/>
  <c r="AQ118" i="14" s="1"/>
  <c r="AR118" i="14" s="1"/>
  <c r="AP15" i="14"/>
  <c r="AQ15" i="14" s="1"/>
  <c r="AR15" i="14" s="1"/>
  <c r="AP31" i="14"/>
  <c r="AQ31" i="14" s="1"/>
  <c r="AR31" i="14" s="1"/>
  <c r="AP52" i="14"/>
  <c r="AQ52" i="14" s="1"/>
  <c r="AR52" i="14" s="1"/>
  <c r="AP68" i="14"/>
  <c r="AQ68" i="14" s="1"/>
  <c r="AR68" i="14" s="1"/>
  <c r="AP41" i="14"/>
  <c r="AQ41" i="14" s="1"/>
  <c r="AR41" i="14" s="1"/>
  <c r="AP56" i="14"/>
  <c r="AQ56" i="14" s="1"/>
  <c r="AR56" i="14" s="1"/>
  <c r="AP72" i="14"/>
  <c r="AQ72" i="14" s="1"/>
  <c r="AR72" i="14" s="1"/>
  <c r="AP10" i="14"/>
  <c r="AQ10" i="14" s="1"/>
  <c r="AR10" i="14" s="1"/>
  <c r="AP18" i="14"/>
  <c r="AQ18" i="14" s="1"/>
  <c r="AR18" i="14" s="1"/>
  <c r="AP26" i="14"/>
  <c r="AQ26" i="14" s="1"/>
  <c r="AR26" i="14" s="1"/>
  <c r="AP34" i="14"/>
  <c r="AQ34" i="14" s="1"/>
  <c r="AR34" i="14" s="1"/>
  <c r="AP45" i="14"/>
  <c r="AQ45" i="14" s="1"/>
  <c r="AR45" i="14" s="1"/>
  <c r="AP49" i="14"/>
  <c r="AQ49" i="14" s="1"/>
  <c r="AR49" i="14" s="1"/>
  <c r="AP53" i="14"/>
  <c r="AQ53" i="14" s="1"/>
  <c r="AR53" i="14" s="1"/>
  <c r="AP57" i="14"/>
  <c r="AQ57" i="14" s="1"/>
  <c r="AR57" i="14" s="1"/>
  <c r="AP61" i="14"/>
  <c r="AQ61" i="14" s="1"/>
  <c r="AR61" i="14" s="1"/>
  <c r="AP65" i="14"/>
  <c r="AQ65" i="14" s="1"/>
  <c r="AR65" i="14" s="1"/>
  <c r="AP69" i="14"/>
  <c r="AQ69" i="14" s="1"/>
  <c r="AR69" i="14" s="1"/>
  <c r="AP73" i="14"/>
  <c r="AQ73" i="14" s="1"/>
  <c r="AR73" i="14" s="1"/>
  <c r="AP77" i="14"/>
  <c r="AQ77" i="14" s="1"/>
  <c r="AR77" i="14" s="1"/>
  <c r="AP80" i="14"/>
  <c r="AQ80" i="14" s="1"/>
  <c r="AR80" i="14" s="1"/>
  <c r="AP88" i="14"/>
  <c r="AQ88" i="14" s="1"/>
  <c r="AR88" i="14" s="1"/>
  <c r="AP96" i="14"/>
  <c r="AQ96" i="14" s="1"/>
  <c r="AR96" i="14" s="1"/>
  <c r="AP104" i="14"/>
  <c r="AQ104" i="14" s="1"/>
  <c r="AR104" i="14" s="1"/>
  <c r="AP112" i="14"/>
  <c r="AQ112" i="14" s="1"/>
  <c r="AR112" i="14" s="1"/>
  <c r="AP120" i="14"/>
  <c r="AQ120" i="14" s="1"/>
  <c r="AR120" i="14" s="1"/>
  <c r="AP37" i="14"/>
  <c r="AQ37" i="14" s="1"/>
  <c r="AR37" i="14" s="1"/>
  <c r="AP40" i="14"/>
  <c r="AQ40" i="14" s="1"/>
  <c r="AR40" i="14" s="1"/>
  <c r="AP84" i="14"/>
  <c r="AQ84" i="14" s="1"/>
  <c r="AR84" i="14" s="1"/>
  <c r="AP92" i="14"/>
  <c r="AQ92" i="14" s="1"/>
  <c r="AR92" i="14" s="1"/>
  <c r="AP100" i="14"/>
  <c r="AQ100" i="14" s="1"/>
  <c r="AR100" i="14" s="1"/>
  <c r="AP108" i="14"/>
  <c r="AQ108" i="14" s="1"/>
  <c r="AR108" i="14" s="1"/>
  <c r="AP116" i="14"/>
  <c r="AQ116" i="14" s="1"/>
  <c r="AR116" i="14" s="1"/>
  <c r="AP43" i="14"/>
  <c r="AQ43" i="14" s="1"/>
  <c r="AR43" i="14" s="1"/>
  <c r="AP47" i="14"/>
  <c r="AQ47" i="14" s="1"/>
  <c r="AR47" i="14" s="1"/>
  <c r="AP51" i="14"/>
  <c r="AQ51" i="14" s="1"/>
  <c r="AR51" i="14" s="1"/>
  <c r="AP55" i="14"/>
  <c r="AQ55" i="14" s="1"/>
  <c r="AR55" i="14" s="1"/>
  <c r="AP59" i="14"/>
  <c r="AQ59" i="14" s="1"/>
  <c r="AR59" i="14" s="1"/>
  <c r="AP63" i="14"/>
  <c r="AQ63" i="14" s="1"/>
  <c r="AR63" i="14" s="1"/>
  <c r="AP67" i="14"/>
  <c r="AQ67" i="14" s="1"/>
  <c r="AR67" i="14" s="1"/>
  <c r="AP71" i="14"/>
  <c r="AQ71" i="14" s="1"/>
  <c r="AR71" i="14" s="1"/>
  <c r="AP75" i="14"/>
  <c r="AQ75" i="14" s="1"/>
  <c r="AR75" i="14" s="1"/>
  <c r="AP79" i="14"/>
  <c r="AQ79" i="14" s="1"/>
  <c r="AR79" i="14" s="1"/>
  <c r="BB8" i="14"/>
  <c r="BC8" i="14" s="1"/>
  <c r="BD8" i="14" s="1"/>
  <c r="BB10" i="14"/>
  <c r="BC10" i="14" s="1"/>
  <c r="BD10" i="14" s="1"/>
  <c r="BB16" i="14"/>
  <c r="BC16" i="14" s="1"/>
  <c r="BD16" i="14" s="1"/>
  <c r="BB18" i="14"/>
  <c r="BC18" i="14" s="1"/>
  <c r="BD18" i="14" s="1"/>
  <c r="BB24" i="14"/>
  <c r="BC24" i="14" s="1"/>
  <c r="BD24" i="14" s="1"/>
  <c r="BB26" i="14"/>
  <c r="BC26" i="14" s="1"/>
  <c r="BD26" i="14" s="1"/>
  <c r="BB32" i="14"/>
  <c r="BC32" i="14" s="1"/>
  <c r="BD32" i="14" s="1"/>
  <c r="BB34" i="14"/>
  <c r="BC34" i="14" s="1"/>
  <c r="BD34" i="14" s="1"/>
  <c r="BB5" i="14"/>
  <c r="BC5" i="14" s="1"/>
  <c r="BD5" i="14" s="1"/>
  <c r="BB11" i="14"/>
  <c r="BC11" i="14" s="1"/>
  <c r="BD11" i="14" s="1"/>
  <c r="BB13" i="14"/>
  <c r="BC13" i="14" s="1"/>
  <c r="BD13" i="14" s="1"/>
  <c r="BB19" i="14"/>
  <c r="BC19" i="14" s="1"/>
  <c r="BD19" i="14" s="1"/>
  <c r="BB21" i="14"/>
  <c r="BC21" i="14" s="1"/>
  <c r="BD21" i="14" s="1"/>
  <c r="BB37" i="14"/>
  <c r="BC37" i="14" s="1"/>
  <c r="BD37" i="14" s="1"/>
  <c r="BB4" i="14"/>
  <c r="BC4" i="14" s="1"/>
  <c r="BD4" i="14" s="1"/>
  <c r="BB6" i="14"/>
  <c r="BC6" i="14" s="1"/>
  <c r="BD6" i="14" s="1"/>
  <c r="BB12" i="14"/>
  <c r="BC12" i="14" s="1"/>
  <c r="BD12" i="14" s="1"/>
  <c r="BB14" i="14"/>
  <c r="BC14" i="14" s="1"/>
  <c r="BD14" i="14" s="1"/>
  <c r="BB20" i="14"/>
  <c r="BC20" i="14" s="1"/>
  <c r="BD20" i="14" s="1"/>
  <c r="BB22" i="14"/>
  <c r="BC22" i="14" s="1"/>
  <c r="BD22" i="14" s="1"/>
  <c r="BB28" i="14"/>
  <c r="BC28" i="14" s="1"/>
  <c r="BD28" i="14" s="1"/>
  <c r="BB30" i="14"/>
  <c r="BC30" i="14" s="1"/>
  <c r="BD30" i="14" s="1"/>
  <c r="BB36" i="14"/>
  <c r="BC36" i="14" s="1"/>
  <c r="BD36" i="14" s="1"/>
  <c r="BB38" i="14"/>
  <c r="BC38" i="14" s="1"/>
  <c r="BD38" i="14" s="1"/>
  <c r="BB9" i="14"/>
  <c r="BC9" i="14" s="1"/>
  <c r="BD9" i="14" s="1"/>
  <c r="BB15" i="14"/>
  <c r="BC15" i="14" s="1"/>
  <c r="BD15" i="14" s="1"/>
  <c r="BB17" i="14"/>
  <c r="BC17" i="14" s="1"/>
  <c r="BD17" i="14" s="1"/>
  <c r="BB23" i="14"/>
  <c r="BC23" i="14" s="1"/>
  <c r="BD23" i="14" s="1"/>
  <c r="BB25" i="14"/>
  <c r="BC25" i="14" s="1"/>
  <c r="BD25" i="14" s="1"/>
  <c r="BB33" i="14"/>
  <c r="BC33" i="14" s="1"/>
  <c r="BD33" i="14" s="1"/>
  <c r="BB41" i="14"/>
  <c r="BC41" i="14" s="1"/>
  <c r="BD41" i="14" s="1"/>
  <c r="BB45" i="14"/>
  <c r="BC45" i="14" s="1"/>
  <c r="BD45" i="14" s="1"/>
  <c r="BB49" i="14"/>
  <c r="BC49" i="14" s="1"/>
  <c r="BD49" i="14" s="1"/>
  <c r="BB53" i="14"/>
  <c r="BC53" i="14" s="1"/>
  <c r="BD53" i="14" s="1"/>
  <c r="BB57" i="14"/>
  <c r="BC57" i="14" s="1"/>
  <c r="BD57" i="14" s="1"/>
  <c r="BB61" i="14"/>
  <c r="BC61" i="14" s="1"/>
  <c r="BD61" i="14" s="1"/>
  <c r="BB65" i="14"/>
  <c r="BC65" i="14" s="1"/>
  <c r="BD65" i="14" s="1"/>
  <c r="BB69" i="14"/>
  <c r="BC69" i="14" s="1"/>
  <c r="BD69" i="14" s="1"/>
  <c r="BB73" i="14"/>
  <c r="BC73" i="14" s="1"/>
  <c r="BD73" i="14" s="1"/>
  <c r="BB77" i="14"/>
  <c r="BC77" i="14" s="1"/>
  <c r="BD77" i="14" s="1"/>
  <c r="BB81" i="14"/>
  <c r="BC81" i="14" s="1"/>
  <c r="BD81" i="14" s="1"/>
  <c r="BB85" i="14"/>
  <c r="BC85" i="14" s="1"/>
  <c r="BD85" i="14" s="1"/>
  <c r="BB89" i="14"/>
  <c r="BC89" i="14" s="1"/>
  <c r="BD89" i="14" s="1"/>
  <c r="BB93" i="14"/>
  <c r="BC93" i="14" s="1"/>
  <c r="BD93" i="14" s="1"/>
  <c r="BB97" i="14"/>
  <c r="BC97" i="14" s="1"/>
  <c r="BD97" i="14" s="1"/>
  <c r="BB101" i="14"/>
  <c r="BC101" i="14" s="1"/>
  <c r="BD101" i="14" s="1"/>
  <c r="BB105" i="14"/>
  <c r="BC105" i="14" s="1"/>
  <c r="BD105" i="14" s="1"/>
  <c r="BB109" i="14"/>
  <c r="BC109" i="14" s="1"/>
  <c r="BD109" i="14" s="1"/>
  <c r="BB113" i="14"/>
  <c r="BC113" i="14" s="1"/>
  <c r="BD113" i="14" s="1"/>
  <c r="BB119" i="14"/>
  <c r="BC119" i="14" s="1"/>
  <c r="BD119" i="14" s="1"/>
  <c r="BB122" i="14"/>
  <c r="BC122" i="14" s="1"/>
  <c r="BD122" i="14" s="1"/>
  <c r="BB40" i="14"/>
  <c r="BC40" i="14" s="1"/>
  <c r="BD40" i="14" s="1"/>
  <c r="BB44" i="14"/>
  <c r="BC44" i="14" s="1"/>
  <c r="BD44" i="14" s="1"/>
  <c r="BB48" i="14"/>
  <c r="BC48" i="14" s="1"/>
  <c r="BD48" i="14" s="1"/>
  <c r="BB52" i="14"/>
  <c r="BC52" i="14" s="1"/>
  <c r="BD52" i="14" s="1"/>
  <c r="BB56" i="14"/>
  <c r="BC56" i="14" s="1"/>
  <c r="BD56" i="14" s="1"/>
  <c r="BB99" i="14"/>
  <c r="BC99" i="14" s="1"/>
  <c r="BD99" i="14" s="1"/>
  <c r="BB103" i="14"/>
  <c r="BC103" i="14" s="1"/>
  <c r="BD103" i="14" s="1"/>
  <c r="BB107" i="14"/>
  <c r="BC107" i="14" s="1"/>
  <c r="BD107" i="14" s="1"/>
  <c r="BB111" i="14"/>
  <c r="BC111" i="14" s="1"/>
  <c r="BD111" i="14" s="1"/>
  <c r="BB115" i="14"/>
  <c r="BC115" i="14" s="1"/>
  <c r="BD115" i="14" s="1"/>
  <c r="BB118" i="14"/>
  <c r="BC118" i="14" s="1"/>
  <c r="BD118" i="14" s="1"/>
  <c r="BB123" i="14"/>
  <c r="BC123" i="14" s="1"/>
  <c r="BD123" i="14" s="1"/>
  <c r="AV8" i="14"/>
  <c r="AW8" i="14" s="1"/>
  <c r="AX8" i="14" s="1"/>
  <c r="AV11" i="14"/>
  <c r="AW11" i="14" s="1"/>
  <c r="AX11" i="14" s="1"/>
  <c r="AV16" i="14"/>
  <c r="AW16" i="14" s="1"/>
  <c r="AX16" i="14" s="1"/>
  <c r="AV19" i="14"/>
  <c r="AW19" i="14" s="1"/>
  <c r="AX19" i="14" s="1"/>
  <c r="AV24" i="14"/>
  <c r="AW24" i="14" s="1"/>
  <c r="AX24" i="14" s="1"/>
  <c r="AV27" i="14"/>
  <c r="AW27" i="14" s="1"/>
  <c r="AX27" i="14" s="1"/>
  <c r="AV32" i="14"/>
  <c r="AW32" i="14" s="1"/>
  <c r="AX32" i="14" s="1"/>
  <c r="AV35" i="14"/>
  <c r="AW35" i="14" s="1"/>
  <c r="AX35" i="14" s="1"/>
  <c r="AV40" i="14"/>
  <c r="AW40" i="14" s="1"/>
  <c r="AX40" i="14" s="1"/>
  <c r="AV46" i="14"/>
  <c r="AW46" i="14" s="1"/>
  <c r="AX46" i="14" s="1"/>
  <c r="AV49" i="14"/>
  <c r="AW49" i="14" s="1"/>
  <c r="AX49" i="14" s="1"/>
  <c r="AV56" i="14"/>
  <c r="AW56" i="14" s="1"/>
  <c r="AX56" i="14" s="1"/>
  <c r="AV62" i="14"/>
  <c r="AW62" i="14" s="1"/>
  <c r="AX62" i="14" s="1"/>
  <c r="AV65" i="14"/>
  <c r="AW65" i="14" s="1"/>
  <c r="AX65" i="14" s="1"/>
  <c r="AV72" i="14"/>
  <c r="AW72" i="14" s="1"/>
  <c r="AX72" i="14" s="1"/>
  <c r="AV6" i="14"/>
  <c r="AW6" i="14" s="1"/>
  <c r="AX6" i="14" s="1"/>
  <c r="AV38" i="14"/>
  <c r="AW38" i="14" s="1"/>
  <c r="AX38" i="14" s="1"/>
  <c r="AV53" i="14"/>
  <c r="AW53" i="14" s="1"/>
  <c r="AX53" i="14" s="1"/>
  <c r="AV69" i="14"/>
  <c r="AW69" i="14" s="1"/>
  <c r="AX69" i="14" s="1"/>
  <c r="AV9" i="14"/>
  <c r="AW9" i="14" s="1"/>
  <c r="AX9" i="14" s="1"/>
  <c r="AV14" i="14"/>
  <c r="AW14" i="14" s="1"/>
  <c r="AX14" i="14" s="1"/>
  <c r="AV17" i="14"/>
  <c r="AW17" i="14" s="1"/>
  <c r="AX17" i="14" s="1"/>
  <c r="AV22" i="14"/>
  <c r="AW22" i="14" s="1"/>
  <c r="AX22" i="14" s="1"/>
  <c r="AV25" i="14"/>
  <c r="AW25" i="14" s="1"/>
  <c r="AX25" i="14" s="1"/>
  <c r="AV30" i="14"/>
  <c r="AW30" i="14" s="1"/>
  <c r="AX30" i="14" s="1"/>
  <c r="AV4" i="14"/>
  <c r="AW4" i="14" s="1"/>
  <c r="AX4" i="14" s="1"/>
  <c r="AV7" i="14"/>
  <c r="AW7" i="14" s="1"/>
  <c r="AX7" i="14" s="1"/>
  <c r="AV12" i="14"/>
  <c r="AW12" i="14" s="1"/>
  <c r="AX12" i="14" s="1"/>
  <c r="AV15" i="14"/>
  <c r="AW15" i="14" s="1"/>
  <c r="AX15" i="14" s="1"/>
  <c r="AV20" i="14"/>
  <c r="AW20" i="14" s="1"/>
  <c r="AX20" i="14" s="1"/>
  <c r="AV23" i="14"/>
  <c r="AW23" i="14" s="1"/>
  <c r="AX23" i="14" s="1"/>
  <c r="AV28" i="14"/>
  <c r="AW28" i="14" s="1"/>
  <c r="AX28" i="14" s="1"/>
  <c r="AV31" i="14"/>
  <c r="AW31" i="14" s="1"/>
  <c r="AX31" i="14" s="1"/>
  <c r="AV36" i="14"/>
  <c r="AW36" i="14" s="1"/>
  <c r="AX36" i="14" s="1"/>
  <c r="AV39" i="14"/>
  <c r="AW39" i="14" s="1"/>
  <c r="AX39" i="14" s="1"/>
  <c r="AV41" i="14"/>
  <c r="AW41" i="14" s="1"/>
  <c r="AX41" i="14" s="1"/>
  <c r="AV48" i="14"/>
  <c r="AW48" i="14" s="1"/>
  <c r="AX48" i="14" s="1"/>
  <c r="AV54" i="14"/>
  <c r="AW54" i="14" s="1"/>
  <c r="AX54" i="14" s="1"/>
  <c r="AV57" i="14"/>
  <c r="AW57" i="14" s="1"/>
  <c r="AX57" i="14" s="1"/>
  <c r="AV64" i="14"/>
  <c r="AW64" i="14" s="1"/>
  <c r="AX64" i="14" s="1"/>
  <c r="AV70" i="14"/>
  <c r="AW70" i="14" s="1"/>
  <c r="AX70" i="14" s="1"/>
  <c r="AV73" i="14"/>
  <c r="AW73" i="14" s="1"/>
  <c r="AX73" i="14" s="1"/>
  <c r="AV78" i="14"/>
  <c r="AW78" i="14" s="1"/>
  <c r="AX78" i="14" s="1"/>
  <c r="AV81" i="14"/>
  <c r="AW81" i="14" s="1"/>
  <c r="AX81" i="14" s="1"/>
  <c r="AV88" i="14"/>
  <c r="AW88" i="14" s="1"/>
  <c r="AX88" i="14" s="1"/>
  <c r="AV91" i="14"/>
  <c r="AW91" i="14" s="1"/>
  <c r="AX91" i="14" s="1"/>
  <c r="AV94" i="14"/>
  <c r="AW94" i="14" s="1"/>
  <c r="AX94" i="14" s="1"/>
  <c r="AV97" i="14"/>
  <c r="AW97" i="14" s="1"/>
  <c r="AX97" i="14" s="1"/>
  <c r="AV101" i="14"/>
  <c r="AW101" i="14" s="1"/>
  <c r="AX101" i="14" s="1"/>
  <c r="AV103" i="14"/>
  <c r="AW103" i="14" s="1"/>
  <c r="AX103" i="14" s="1"/>
  <c r="AV109" i="14"/>
  <c r="AW109" i="14" s="1"/>
  <c r="AX109" i="14" s="1"/>
  <c r="AV111" i="14"/>
  <c r="AW111" i="14" s="1"/>
  <c r="AX111" i="14" s="1"/>
  <c r="AV117" i="14"/>
  <c r="AW117" i="14" s="1"/>
  <c r="AX117" i="14" s="1"/>
  <c r="AV119" i="14"/>
  <c r="AW119" i="14" s="1"/>
  <c r="AX119" i="14" s="1"/>
  <c r="AV76" i="14"/>
  <c r="AW76" i="14" s="1"/>
  <c r="AX76" i="14" s="1"/>
  <c r="AV79" i="14"/>
  <c r="AW79" i="14" s="1"/>
  <c r="AX79" i="14" s="1"/>
  <c r="AV82" i="14"/>
  <c r="AW82" i="14" s="1"/>
  <c r="AX82" i="14" s="1"/>
  <c r="AV85" i="14"/>
  <c r="AW85" i="14" s="1"/>
  <c r="AX85" i="14" s="1"/>
  <c r="AV95" i="14"/>
  <c r="AW95" i="14" s="1"/>
  <c r="AX95" i="14" s="1"/>
  <c r="AV98" i="14"/>
  <c r="AW98" i="14" s="1"/>
  <c r="AX98" i="14" s="1"/>
  <c r="AV104" i="14"/>
  <c r="AW104" i="14" s="1"/>
  <c r="AX104" i="14" s="1"/>
  <c r="AV106" i="14"/>
  <c r="AW106" i="14" s="1"/>
  <c r="AX106" i="14" s="1"/>
  <c r="AV114" i="14"/>
  <c r="AW114" i="14" s="1"/>
  <c r="AX114" i="14" s="1"/>
  <c r="AV122" i="14"/>
  <c r="AW122" i="14" s="1"/>
  <c r="AX122" i="14" s="1"/>
  <c r="AV43" i="14"/>
  <c r="AW43" i="14" s="1"/>
  <c r="AX43" i="14" s="1"/>
  <c r="AV47" i="14"/>
  <c r="AW47" i="14" s="1"/>
  <c r="AX47" i="14" s="1"/>
  <c r="AV51" i="14"/>
  <c r="AW51" i="14" s="1"/>
  <c r="AX51" i="14" s="1"/>
  <c r="AV55" i="14"/>
  <c r="AW55" i="14" s="1"/>
  <c r="AX55" i="14" s="1"/>
  <c r="AV59" i="14"/>
  <c r="AW59" i="14" s="1"/>
  <c r="AX59" i="14" s="1"/>
  <c r="AV63" i="14"/>
  <c r="AW63" i="14" s="1"/>
  <c r="AX63" i="14" s="1"/>
  <c r="AV67" i="14"/>
  <c r="AW67" i="14" s="1"/>
  <c r="AX67" i="14" s="1"/>
  <c r="AV71" i="14"/>
  <c r="AW71" i="14" s="1"/>
  <c r="AX71" i="14" s="1"/>
  <c r="AV75" i="14"/>
  <c r="AW75" i="14" s="1"/>
  <c r="AX75" i="14" s="1"/>
  <c r="AV80" i="14"/>
  <c r="AW80" i="14" s="1"/>
  <c r="AX80" i="14" s="1"/>
  <c r="AV83" i="14"/>
  <c r="AW83" i="14" s="1"/>
  <c r="AX83" i="14" s="1"/>
  <c r="AV86" i="14"/>
  <c r="AW86" i="14" s="1"/>
  <c r="AX86" i="14" s="1"/>
  <c r="AV89" i="14"/>
  <c r="AW89" i="14" s="1"/>
  <c r="AX89" i="14" s="1"/>
  <c r="AV96" i="14"/>
  <c r="AW96" i="14" s="1"/>
  <c r="AX96" i="14" s="1"/>
  <c r="AV99" i="14"/>
  <c r="AW99" i="14" s="1"/>
  <c r="AX99" i="14" s="1"/>
  <c r="AV105" i="14"/>
  <c r="AW105" i="14" s="1"/>
  <c r="AX105" i="14" s="1"/>
  <c r="AV107" i="14"/>
  <c r="AW107" i="14" s="1"/>
  <c r="AX107" i="14" s="1"/>
  <c r="AV113" i="14"/>
  <c r="AW113" i="14" s="1"/>
  <c r="AX113" i="14" s="1"/>
  <c r="AV115" i="14"/>
  <c r="AW115" i="14" s="1"/>
  <c r="AX115" i="14" s="1"/>
  <c r="AV121" i="14"/>
  <c r="AW121" i="14" s="1"/>
  <c r="AX121" i="14" s="1"/>
  <c r="AV123" i="14"/>
  <c r="AW123" i="14" s="1"/>
  <c r="AX123" i="14" s="1"/>
  <c r="AP5" i="14"/>
  <c r="AQ5" i="14" s="1"/>
  <c r="AR5" i="14" s="1"/>
  <c r="AP16" i="14"/>
  <c r="AQ16" i="14" s="1"/>
  <c r="AR16" i="14" s="1"/>
  <c r="AP24" i="14"/>
  <c r="AQ24" i="14" s="1"/>
  <c r="AR24" i="14" s="1"/>
  <c r="AP29" i="14"/>
  <c r="AQ29" i="14" s="1"/>
  <c r="AR29" i="14" s="1"/>
  <c r="AP4" i="14"/>
  <c r="AQ4" i="14" s="1"/>
  <c r="AR4" i="14" s="1"/>
  <c r="AP9" i="14"/>
  <c r="AQ9" i="14" s="1"/>
  <c r="AR9" i="14" s="1"/>
  <c r="AP12" i="14"/>
  <c r="AQ12" i="14" s="1"/>
  <c r="AR12" i="14" s="1"/>
  <c r="AP17" i="14"/>
  <c r="AQ17" i="14" s="1"/>
  <c r="AR17" i="14" s="1"/>
  <c r="AP20" i="14"/>
  <c r="AQ20" i="14" s="1"/>
  <c r="AR20" i="14" s="1"/>
  <c r="AP25" i="14"/>
  <c r="AQ25" i="14" s="1"/>
  <c r="AR25" i="14" s="1"/>
  <c r="AP28" i="14"/>
  <c r="AQ28" i="14" s="1"/>
  <c r="AR28" i="14" s="1"/>
  <c r="AP33" i="14"/>
  <c r="AQ33" i="14" s="1"/>
  <c r="AR33" i="14" s="1"/>
  <c r="AP36" i="14"/>
  <c r="AQ36" i="14" s="1"/>
  <c r="AR36" i="14" s="1"/>
  <c r="AP8" i="14"/>
  <c r="AQ8" i="14" s="1"/>
  <c r="AR8" i="14" s="1"/>
  <c r="AP13" i="14"/>
  <c r="AQ13" i="14" s="1"/>
  <c r="AR13" i="14" s="1"/>
  <c r="AP21" i="14"/>
  <c r="AQ21" i="14" s="1"/>
  <c r="AR21" i="14" s="1"/>
  <c r="AP32" i="14"/>
  <c r="AQ32" i="14" s="1"/>
  <c r="AR32" i="14" s="1"/>
  <c r="AP6" i="14"/>
  <c r="AQ6" i="14" s="1"/>
  <c r="AR6" i="14" s="1"/>
  <c r="AP11" i="14"/>
  <c r="AQ11" i="14" s="1"/>
  <c r="AR11" i="14" s="1"/>
  <c r="AP14" i="14"/>
  <c r="AQ14" i="14" s="1"/>
  <c r="AR14" i="14" s="1"/>
  <c r="AP19" i="14"/>
  <c r="AQ19" i="14" s="1"/>
  <c r="AR19" i="14" s="1"/>
  <c r="AP22" i="14"/>
  <c r="AQ22" i="14" s="1"/>
  <c r="AR22" i="14" s="1"/>
  <c r="AP27" i="14"/>
  <c r="AQ27" i="14" s="1"/>
  <c r="AR27" i="14" s="1"/>
  <c r="AP30" i="14"/>
  <c r="AQ30" i="14" s="1"/>
  <c r="AR30" i="14" s="1"/>
  <c r="AP35" i="14"/>
  <c r="AQ35" i="14" s="1"/>
  <c r="AR35" i="14" s="1"/>
  <c r="AP38" i="14"/>
  <c r="AQ38" i="14" s="1"/>
  <c r="AR38" i="14" s="1"/>
  <c r="AP42" i="14"/>
  <c r="AQ42" i="14" s="1"/>
  <c r="AR42" i="14" s="1"/>
  <c r="AP46" i="14"/>
  <c r="AQ46" i="14" s="1"/>
  <c r="AR46" i="14" s="1"/>
  <c r="AP50" i="14"/>
  <c r="AQ50" i="14" s="1"/>
  <c r="AR50" i="14" s="1"/>
  <c r="AP54" i="14"/>
  <c r="AQ54" i="14" s="1"/>
  <c r="AR54" i="14" s="1"/>
  <c r="AP58" i="14"/>
  <c r="AQ58" i="14" s="1"/>
  <c r="AR58" i="14" s="1"/>
  <c r="AP62" i="14"/>
  <c r="AQ62" i="14" s="1"/>
  <c r="AR62" i="14" s="1"/>
  <c r="AP66" i="14"/>
  <c r="AQ66" i="14" s="1"/>
  <c r="AR66" i="14" s="1"/>
  <c r="AP70" i="14"/>
  <c r="AQ70" i="14" s="1"/>
  <c r="AR70" i="14" s="1"/>
  <c r="AP74" i="14"/>
  <c r="AQ74" i="14" s="1"/>
  <c r="AR74" i="14" s="1"/>
  <c r="AP83" i="14"/>
  <c r="AQ83" i="14" s="1"/>
  <c r="AR83" i="14" s="1"/>
  <c r="AP87" i="14"/>
  <c r="AQ87" i="14" s="1"/>
  <c r="AR87" i="14" s="1"/>
  <c r="AP91" i="14"/>
  <c r="AQ91" i="14" s="1"/>
  <c r="AR91" i="14" s="1"/>
  <c r="AP95" i="14"/>
  <c r="AQ95" i="14" s="1"/>
  <c r="AR95" i="14" s="1"/>
  <c r="AP99" i="14"/>
  <c r="AQ99" i="14" s="1"/>
  <c r="AR99" i="14" s="1"/>
  <c r="AP103" i="14"/>
  <c r="AQ103" i="14" s="1"/>
  <c r="AR103" i="14" s="1"/>
  <c r="AP107" i="14"/>
  <c r="AQ107" i="14" s="1"/>
  <c r="AR107" i="14" s="1"/>
  <c r="AP111" i="14"/>
  <c r="AQ111" i="14" s="1"/>
  <c r="AR111" i="14" s="1"/>
  <c r="AP115" i="14"/>
  <c r="AQ115" i="14" s="1"/>
  <c r="AR115" i="14" s="1"/>
  <c r="AP119" i="14"/>
  <c r="AQ119" i="14" s="1"/>
  <c r="AR119" i="14" s="1"/>
  <c r="BB51" i="15"/>
  <c r="BC51" i="15" s="1"/>
  <c r="BD51" i="15" s="1"/>
  <c r="BB67" i="15"/>
  <c r="BC67" i="15" s="1"/>
  <c r="BD67" i="15" s="1"/>
  <c r="BB83" i="15"/>
  <c r="BC83" i="15" s="1"/>
  <c r="BD83" i="15" s="1"/>
  <c r="BB99" i="15"/>
  <c r="BC99" i="15" s="1"/>
  <c r="BD99" i="15" s="1"/>
  <c r="BB115" i="15"/>
  <c r="BC115" i="15" s="1"/>
  <c r="BD115" i="15" s="1"/>
  <c r="BB43" i="15"/>
  <c r="BC43" i="15" s="1"/>
  <c r="BD43" i="15" s="1"/>
  <c r="BB59" i="15"/>
  <c r="BC59" i="15" s="1"/>
  <c r="BD59" i="15" s="1"/>
  <c r="BB75" i="15"/>
  <c r="BC75" i="15" s="1"/>
  <c r="BD75" i="15" s="1"/>
  <c r="BB91" i="15"/>
  <c r="BC91" i="15" s="1"/>
  <c r="BD91" i="15" s="1"/>
  <c r="BB107" i="15"/>
  <c r="BC107" i="15" s="1"/>
  <c r="BD107" i="15" s="1"/>
  <c r="BB7" i="15"/>
  <c r="BC7" i="15" s="1"/>
  <c r="BD7" i="15" s="1"/>
  <c r="BB15" i="15"/>
  <c r="BC15" i="15" s="1"/>
  <c r="BD15" i="15" s="1"/>
  <c r="BB23" i="15"/>
  <c r="BC23" i="15" s="1"/>
  <c r="BD23" i="15" s="1"/>
  <c r="BB31" i="15"/>
  <c r="BC31" i="15" s="1"/>
  <c r="BD31" i="15" s="1"/>
  <c r="BB39" i="15"/>
  <c r="BC39" i="15" s="1"/>
  <c r="BD39" i="15" s="1"/>
  <c r="BB44" i="15"/>
  <c r="BC44" i="15" s="1"/>
  <c r="BD44" i="15" s="1"/>
  <c r="BB68" i="15"/>
  <c r="BC68" i="15" s="1"/>
  <c r="BD68" i="15" s="1"/>
  <c r="BB42" i="15"/>
  <c r="BC42" i="15" s="1"/>
  <c r="BD42" i="15" s="1"/>
  <c r="BB50" i="15"/>
  <c r="BC50" i="15" s="1"/>
  <c r="BD50" i="15" s="1"/>
  <c r="BB58" i="15"/>
  <c r="BC58" i="15" s="1"/>
  <c r="BD58" i="15" s="1"/>
  <c r="BB66" i="15"/>
  <c r="BC66" i="15" s="1"/>
  <c r="BD66" i="15" s="1"/>
  <c r="BB74" i="15"/>
  <c r="BC74" i="15" s="1"/>
  <c r="BD74" i="15" s="1"/>
  <c r="BB82" i="15"/>
  <c r="BC82" i="15" s="1"/>
  <c r="BD82" i="15" s="1"/>
  <c r="BB90" i="15"/>
  <c r="BC90" i="15" s="1"/>
  <c r="BD90" i="15" s="1"/>
  <c r="BB98" i="15"/>
  <c r="BC98" i="15" s="1"/>
  <c r="BD98" i="15" s="1"/>
  <c r="BB106" i="15"/>
  <c r="BC106" i="15" s="1"/>
  <c r="BD106" i="15" s="1"/>
  <c r="BB114" i="15"/>
  <c r="BC114" i="15" s="1"/>
  <c r="BD114" i="15" s="1"/>
  <c r="BB122" i="15"/>
  <c r="BC122" i="15" s="1"/>
  <c r="BD122" i="15" s="1"/>
  <c r="BB56" i="15"/>
  <c r="BC56" i="15" s="1"/>
  <c r="BD56" i="15" s="1"/>
  <c r="BB64" i="15"/>
  <c r="BC64" i="15" s="1"/>
  <c r="BD64" i="15" s="1"/>
  <c r="BB72" i="15"/>
  <c r="BC72" i="15" s="1"/>
  <c r="BD72" i="15" s="1"/>
  <c r="BB80" i="15"/>
  <c r="BC80" i="15" s="1"/>
  <c r="BD80" i="15" s="1"/>
  <c r="BB88" i="15"/>
  <c r="BC88" i="15" s="1"/>
  <c r="BD88" i="15" s="1"/>
  <c r="BB96" i="15"/>
  <c r="BC96" i="15" s="1"/>
  <c r="BD96" i="15" s="1"/>
  <c r="BB104" i="15"/>
  <c r="BC104" i="15" s="1"/>
  <c r="BD104" i="15" s="1"/>
  <c r="BB112" i="15"/>
  <c r="BC112" i="15" s="1"/>
  <c r="BD112" i="15" s="1"/>
  <c r="BB120" i="15"/>
  <c r="BC120" i="15" s="1"/>
  <c r="BD120" i="15" s="1"/>
  <c r="BB8" i="15"/>
  <c r="BC8" i="15" s="1"/>
  <c r="BD8" i="15" s="1"/>
  <c r="BB11" i="15"/>
  <c r="BC11" i="15" s="1"/>
  <c r="BD11" i="15" s="1"/>
  <c r="BB16" i="15"/>
  <c r="BC16" i="15" s="1"/>
  <c r="BD16" i="15" s="1"/>
  <c r="BB19" i="15"/>
  <c r="BC19" i="15" s="1"/>
  <c r="BD19" i="15" s="1"/>
  <c r="BB24" i="15"/>
  <c r="BC24" i="15" s="1"/>
  <c r="BD24" i="15" s="1"/>
  <c r="BB27" i="15"/>
  <c r="BC27" i="15" s="1"/>
  <c r="BD27" i="15" s="1"/>
  <c r="BB32" i="15"/>
  <c r="BC32" i="15" s="1"/>
  <c r="BD32" i="15" s="1"/>
  <c r="BB35" i="15"/>
  <c r="BC35" i="15" s="1"/>
  <c r="BD35" i="15" s="1"/>
  <c r="BB40" i="15"/>
  <c r="BC40" i="15" s="1"/>
  <c r="BD40" i="15" s="1"/>
  <c r="BB48" i="15"/>
  <c r="BC48" i="15" s="1"/>
  <c r="BD48" i="15" s="1"/>
  <c r="BB46" i="15"/>
  <c r="BC46" i="15" s="1"/>
  <c r="BD46" i="15" s="1"/>
  <c r="BB54" i="15"/>
  <c r="BC54" i="15" s="1"/>
  <c r="BD54" i="15" s="1"/>
  <c r="BB62" i="15"/>
  <c r="BC62" i="15" s="1"/>
  <c r="BD62" i="15" s="1"/>
  <c r="BB70" i="15"/>
  <c r="BC70" i="15" s="1"/>
  <c r="BD70" i="15" s="1"/>
  <c r="BB78" i="15"/>
  <c r="BC78" i="15" s="1"/>
  <c r="BD78" i="15" s="1"/>
  <c r="BB86" i="15"/>
  <c r="BC86" i="15" s="1"/>
  <c r="BD86" i="15" s="1"/>
  <c r="BB94" i="15"/>
  <c r="BC94" i="15" s="1"/>
  <c r="BD94" i="15" s="1"/>
  <c r="BB102" i="15"/>
  <c r="BC102" i="15" s="1"/>
  <c r="BD102" i="15" s="1"/>
  <c r="BB110" i="15"/>
  <c r="BC110" i="15" s="1"/>
  <c r="BD110" i="15" s="1"/>
  <c r="BB118" i="15"/>
  <c r="BC118" i="15" s="1"/>
  <c r="BD118" i="15" s="1"/>
  <c r="BB4" i="15"/>
  <c r="BC4" i="15" s="1"/>
  <c r="BD4" i="15" s="1"/>
  <c r="BB12" i="15"/>
  <c r="BC12" i="15" s="1"/>
  <c r="BD12" i="15" s="1"/>
  <c r="BB20" i="15"/>
  <c r="BC20" i="15" s="1"/>
  <c r="BD20" i="15" s="1"/>
  <c r="BB28" i="15"/>
  <c r="BC28" i="15" s="1"/>
  <c r="BD28" i="15" s="1"/>
  <c r="BB36" i="15"/>
  <c r="BC36" i="15" s="1"/>
  <c r="BD36" i="15" s="1"/>
  <c r="BB52" i="15"/>
  <c r="BC52" i="15" s="1"/>
  <c r="BD52" i="15" s="1"/>
  <c r="BB60" i="15"/>
  <c r="BC60" i="15" s="1"/>
  <c r="BD60" i="15" s="1"/>
  <c r="BB76" i="15"/>
  <c r="BC76" i="15" s="1"/>
  <c r="BD76" i="15" s="1"/>
  <c r="BB84" i="15"/>
  <c r="BC84" i="15" s="1"/>
  <c r="BD84" i="15" s="1"/>
  <c r="BB92" i="15"/>
  <c r="BC92" i="15" s="1"/>
  <c r="BD92" i="15" s="1"/>
  <c r="BB100" i="15"/>
  <c r="BC100" i="15" s="1"/>
  <c r="BD100" i="15" s="1"/>
  <c r="BB108" i="15"/>
  <c r="BC108" i="15" s="1"/>
  <c r="BD108" i="15" s="1"/>
  <c r="BB116" i="15"/>
  <c r="BC116" i="15" s="1"/>
  <c r="BD116" i="15" s="1"/>
  <c r="AV41" i="15"/>
  <c r="AW41" i="15" s="1"/>
  <c r="AX41" i="15" s="1"/>
  <c r="AV44" i="15"/>
  <c r="AW44" i="15" s="1"/>
  <c r="AX44" i="15" s="1"/>
  <c r="AV53" i="15"/>
  <c r="AW53" i="15" s="1"/>
  <c r="AX53" i="15" s="1"/>
  <c r="AV76" i="15"/>
  <c r="AW76" i="15" s="1"/>
  <c r="AX76" i="15" s="1"/>
  <c r="AV108" i="15"/>
  <c r="AW108" i="15" s="1"/>
  <c r="AX108" i="15" s="1"/>
  <c r="AV57" i="15"/>
  <c r="AW57" i="15" s="1"/>
  <c r="AX57" i="15" s="1"/>
  <c r="AV67" i="15"/>
  <c r="AW67" i="15" s="1"/>
  <c r="AX67" i="15" s="1"/>
  <c r="AV99" i="15"/>
  <c r="AW99" i="15" s="1"/>
  <c r="AX99" i="15" s="1"/>
  <c r="AV45" i="15"/>
  <c r="AW45" i="15" s="1"/>
  <c r="AX45" i="15" s="1"/>
  <c r="AV48" i="15"/>
  <c r="AW48" i="15" s="1"/>
  <c r="AX48" i="15" s="1"/>
  <c r="AV61" i="15"/>
  <c r="AW61" i="15" s="1"/>
  <c r="AX61" i="15" s="1"/>
  <c r="AV55" i="15"/>
  <c r="AW55" i="15" s="1"/>
  <c r="AX55" i="15" s="1"/>
  <c r="AV47" i="15"/>
  <c r="AW47" i="15" s="1"/>
  <c r="AX47" i="15" s="1"/>
  <c r="AV75" i="15"/>
  <c r="AW75" i="15" s="1"/>
  <c r="AX75" i="15" s="1"/>
  <c r="AV103" i="15"/>
  <c r="AW103" i="15" s="1"/>
  <c r="AX103" i="15" s="1"/>
  <c r="AV111" i="15"/>
  <c r="AW111" i="15" s="1"/>
  <c r="AX111" i="15" s="1"/>
  <c r="AV39" i="15"/>
  <c r="AW39" i="15" s="1"/>
  <c r="AX39" i="15" s="1"/>
  <c r="AV63" i="15"/>
  <c r="AW63" i="15" s="1"/>
  <c r="AX63" i="15" s="1"/>
  <c r="AV73" i="15"/>
  <c r="AW73" i="15" s="1"/>
  <c r="AX73" i="15" s="1"/>
  <c r="AV78" i="15"/>
  <c r="AW78" i="15" s="1"/>
  <c r="AX78" i="15" s="1"/>
  <c r="AV91" i="15"/>
  <c r="AW91" i="15" s="1"/>
  <c r="AX91" i="15" s="1"/>
  <c r="AV10" i="15"/>
  <c r="AW10" i="15" s="1"/>
  <c r="AX10" i="15" s="1"/>
  <c r="AV34" i="15"/>
  <c r="AW34" i="15" s="1"/>
  <c r="AX34" i="15" s="1"/>
  <c r="AV59" i="15"/>
  <c r="AW59" i="15" s="1"/>
  <c r="AX59" i="15" s="1"/>
  <c r="AV71" i="15"/>
  <c r="AW71" i="15" s="1"/>
  <c r="AX71" i="15" s="1"/>
  <c r="AV79" i="15"/>
  <c r="AW79" i="15" s="1"/>
  <c r="AX79" i="15" s="1"/>
  <c r="AV89" i="15"/>
  <c r="AW89" i="15" s="1"/>
  <c r="AX89" i="15" s="1"/>
  <c r="AV107" i="15"/>
  <c r="AW107" i="15" s="1"/>
  <c r="AX107" i="15" s="1"/>
  <c r="AV87" i="15"/>
  <c r="AW87" i="15" s="1"/>
  <c r="AX87" i="15" s="1"/>
  <c r="AV92" i="15"/>
  <c r="AW92" i="15" s="1"/>
  <c r="AX92" i="15" s="1"/>
  <c r="AV95" i="15"/>
  <c r="AW95" i="15" s="1"/>
  <c r="AX95" i="15" s="1"/>
  <c r="AV105" i="15"/>
  <c r="AW105" i="15" s="1"/>
  <c r="AX105" i="15" s="1"/>
  <c r="AV110" i="15"/>
  <c r="AW110" i="15" s="1"/>
  <c r="AX110" i="15" s="1"/>
  <c r="AP12" i="15"/>
  <c r="AQ12" i="15" s="1"/>
  <c r="AR12" i="15" s="1"/>
  <c r="AP89" i="15"/>
  <c r="AQ89" i="15" s="1"/>
  <c r="AR89" i="15" s="1"/>
  <c r="AP5" i="15"/>
  <c r="AQ5" i="15" s="1"/>
  <c r="AR5" i="15" s="1"/>
  <c r="AP105" i="15"/>
  <c r="AQ105" i="15" s="1"/>
  <c r="AR105" i="15" s="1"/>
  <c r="AP57" i="15"/>
  <c r="AQ57" i="15" s="1"/>
  <c r="AR57" i="15" s="1"/>
  <c r="AP11" i="15"/>
  <c r="AQ11" i="15" s="1"/>
  <c r="AR11" i="15" s="1"/>
  <c r="AP18" i="15"/>
  <c r="AQ18" i="15" s="1"/>
  <c r="AR18" i="15" s="1"/>
  <c r="AP34" i="15"/>
  <c r="AQ34" i="15" s="1"/>
  <c r="AR34" i="15" s="1"/>
  <c r="AP37" i="15"/>
  <c r="AQ37" i="15" s="1"/>
  <c r="AR37" i="15" s="1"/>
  <c r="AP56" i="15"/>
  <c r="AQ56" i="15" s="1"/>
  <c r="AR56" i="15" s="1"/>
  <c r="AP72" i="15"/>
  <c r="AQ72" i="15" s="1"/>
  <c r="AR72" i="15" s="1"/>
  <c r="AP78" i="15"/>
  <c r="AQ78" i="15" s="1"/>
  <c r="AR78" i="15" s="1"/>
  <c r="AP88" i="15"/>
  <c r="AQ88" i="15" s="1"/>
  <c r="AR88" i="15" s="1"/>
  <c r="AP94" i="15"/>
  <c r="AQ94" i="15" s="1"/>
  <c r="AR94" i="15" s="1"/>
  <c r="AP104" i="15"/>
  <c r="AQ104" i="15" s="1"/>
  <c r="AR104" i="15" s="1"/>
  <c r="AP110" i="15"/>
  <c r="AQ110" i="15" s="1"/>
  <c r="AR110" i="15" s="1"/>
  <c r="AP120" i="15"/>
  <c r="AQ120" i="15" s="1"/>
  <c r="AR120" i="15" s="1"/>
  <c r="AP51" i="15"/>
  <c r="AQ51" i="15" s="1"/>
  <c r="AR51" i="15" s="1"/>
  <c r="AP54" i="15"/>
  <c r="AQ54" i="15" s="1"/>
  <c r="AR54" i="15" s="1"/>
  <c r="AP64" i="15"/>
  <c r="AQ64" i="15" s="1"/>
  <c r="AR64" i="15" s="1"/>
  <c r="AP70" i="15"/>
  <c r="AQ70" i="15" s="1"/>
  <c r="AR70" i="15" s="1"/>
  <c r="AP80" i="15"/>
  <c r="AQ80" i="15" s="1"/>
  <c r="AR80" i="15" s="1"/>
  <c r="AP86" i="15"/>
  <c r="AQ86" i="15" s="1"/>
  <c r="AR86" i="15" s="1"/>
  <c r="AP96" i="15"/>
  <c r="AQ96" i="15" s="1"/>
  <c r="AR96" i="15" s="1"/>
  <c r="AP102" i="15"/>
  <c r="AQ102" i="15" s="1"/>
  <c r="AR102" i="15" s="1"/>
  <c r="AP112" i="15"/>
  <c r="AQ112" i="15" s="1"/>
  <c r="AR112" i="15" s="1"/>
  <c r="AP118" i="15"/>
  <c r="AQ118" i="15" s="1"/>
  <c r="AR118" i="15" s="1"/>
  <c r="BB122" i="13"/>
  <c r="BC122" i="13" s="1"/>
  <c r="BD122" i="13" s="1"/>
  <c r="BB121" i="13"/>
  <c r="BC121" i="13" s="1"/>
  <c r="BD121" i="13" s="1"/>
  <c r="BB24" i="13"/>
  <c r="BC24" i="13" s="1"/>
  <c r="BD24" i="13" s="1"/>
  <c r="BB56" i="13"/>
  <c r="BC56" i="13" s="1"/>
  <c r="BD56" i="13" s="1"/>
  <c r="BB61" i="13"/>
  <c r="BC61" i="13" s="1"/>
  <c r="BD61" i="13" s="1"/>
  <c r="BB72" i="13"/>
  <c r="BC72" i="13" s="1"/>
  <c r="BD72" i="13" s="1"/>
  <c r="BB77" i="13"/>
  <c r="BC77" i="13" s="1"/>
  <c r="BD77" i="13" s="1"/>
  <c r="BB88" i="13"/>
  <c r="BC88" i="13" s="1"/>
  <c r="BD88" i="13" s="1"/>
  <c r="BB93" i="13"/>
  <c r="BC93" i="13" s="1"/>
  <c r="BD93" i="13" s="1"/>
  <c r="BB104" i="13"/>
  <c r="BC104" i="13" s="1"/>
  <c r="BD104" i="13" s="1"/>
  <c r="BB109" i="13"/>
  <c r="BC109" i="13" s="1"/>
  <c r="BD109" i="13" s="1"/>
  <c r="BB120" i="13"/>
  <c r="BC120" i="13" s="1"/>
  <c r="BD120" i="13" s="1"/>
  <c r="BB19" i="13"/>
  <c r="BC19" i="13" s="1"/>
  <c r="BD19" i="13" s="1"/>
  <c r="BB37" i="13"/>
  <c r="BC37" i="13" s="1"/>
  <c r="BD37" i="13" s="1"/>
  <c r="BB60" i="13"/>
  <c r="BC60" i="13" s="1"/>
  <c r="BD60" i="13" s="1"/>
  <c r="BB81" i="13"/>
  <c r="BC81" i="13" s="1"/>
  <c r="BD81" i="13" s="1"/>
  <c r="BB96" i="13"/>
  <c r="BC96" i="13" s="1"/>
  <c r="BD96" i="13" s="1"/>
  <c r="BB97" i="13"/>
  <c r="BC97" i="13" s="1"/>
  <c r="BD97" i="13" s="1"/>
  <c r="BB113" i="13"/>
  <c r="BC113" i="13" s="1"/>
  <c r="BD113" i="13" s="1"/>
  <c r="BB32" i="13"/>
  <c r="BC32" i="13" s="1"/>
  <c r="BD32" i="13" s="1"/>
  <c r="BB53" i="13"/>
  <c r="BC53" i="13" s="1"/>
  <c r="BD53" i="13" s="1"/>
  <c r="BB80" i="13"/>
  <c r="BC80" i="13" s="1"/>
  <c r="BD80" i="13" s="1"/>
  <c r="BB85" i="13"/>
  <c r="BC85" i="13" s="1"/>
  <c r="BD85" i="13" s="1"/>
  <c r="BB101" i="13"/>
  <c r="BC101" i="13" s="1"/>
  <c r="BD101" i="13" s="1"/>
  <c r="BB112" i="13"/>
  <c r="BC112" i="13" s="1"/>
  <c r="BD112" i="13" s="1"/>
  <c r="BB117" i="13"/>
  <c r="BC117" i="13" s="1"/>
  <c r="BD117" i="13" s="1"/>
  <c r="BB33" i="13"/>
  <c r="BC33" i="13" s="1"/>
  <c r="BD33" i="13" s="1"/>
  <c r="BB45" i="13"/>
  <c r="BC45" i="13" s="1"/>
  <c r="BD45" i="13" s="1"/>
  <c r="BB28" i="13"/>
  <c r="BC28" i="13" s="1"/>
  <c r="BD28" i="13" s="1"/>
  <c r="BB51" i="13"/>
  <c r="BC51" i="13" s="1"/>
  <c r="BD51" i="13" s="1"/>
  <c r="BB55" i="13"/>
  <c r="BC55" i="13" s="1"/>
  <c r="BD55" i="13" s="1"/>
  <c r="BB59" i="13"/>
  <c r="BC59" i="13" s="1"/>
  <c r="BD59" i="13" s="1"/>
  <c r="BB63" i="13"/>
  <c r="BC63" i="13" s="1"/>
  <c r="BD63" i="13" s="1"/>
  <c r="BB71" i="13"/>
  <c r="BC71" i="13" s="1"/>
  <c r="BD71" i="13" s="1"/>
  <c r="BB75" i="13"/>
  <c r="BC75" i="13" s="1"/>
  <c r="BD75" i="13" s="1"/>
  <c r="BB79" i="13"/>
  <c r="BC79" i="13" s="1"/>
  <c r="BD79" i="13" s="1"/>
  <c r="BB83" i="13"/>
  <c r="BC83" i="13" s="1"/>
  <c r="BD83" i="13" s="1"/>
  <c r="BB87" i="13"/>
  <c r="BC87" i="13" s="1"/>
  <c r="BD87" i="13" s="1"/>
  <c r="BB91" i="13"/>
  <c r="BC91" i="13" s="1"/>
  <c r="BD91" i="13" s="1"/>
  <c r="BB95" i="13"/>
  <c r="BC95" i="13" s="1"/>
  <c r="BD95" i="13" s="1"/>
  <c r="BB99" i="13"/>
  <c r="BC99" i="13" s="1"/>
  <c r="BD99" i="13" s="1"/>
  <c r="BB103" i="13"/>
  <c r="BC103" i="13" s="1"/>
  <c r="BD103" i="13" s="1"/>
  <c r="BB107" i="13"/>
  <c r="BC107" i="13" s="1"/>
  <c r="BD107" i="13" s="1"/>
  <c r="BB111" i="13"/>
  <c r="BC111" i="13" s="1"/>
  <c r="BD111" i="13" s="1"/>
  <c r="BB115" i="13"/>
  <c r="BC115" i="13" s="1"/>
  <c r="BD115" i="13" s="1"/>
  <c r="BB119" i="13"/>
  <c r="BC119" i="13" s="1"/>
  <c r="BD119" i="13" s="1"/>
  <c r="BB36" i="13"/>
  <c r="BC36" i="13" s="1"/>
  <c r="BD36" i="13" s="1"/>
  <c r="BB4" i="13"/>
  <c r="BC4" i="13" s="1"/>
  <c r="BD4" i="13" s="1"/>
  <c r="BB12" i="13"/>
  <c r="BC12" i="13" s="1"/>
  <c r="BD12" i="13" s="1"/>
  <c r="BB20" i="13"/>
  <c r="BC20" i="13" s="1"/>
  <c r="BD20" i="13" s="1"/>
  <c r="BB30" i="13"/>
  <c r="BC30" i="13" s="1"/>
  <c r="BD30" i="13" s="1"/>
  <c r="BB40" i="13"/>
  <c r="BC40" i="13" s="1"/>
  <c r="BD40" i="13" s="1"/>
  <c r="AV9" i="13"/>
  <c r="AW9" i="13" s="1"/>
  <c r="AX9" i="13" s="1"/>
  <c r="AV51" i="13"/>
  <c r="AW51" i="13" s="1"/>
  <c r="AX51" i="13" s="1"/>
  <c r="AV67" i="13"/>
  <c r="AW67" i="13" s="1"/>
  <c r="AX67" i="13" s="1"/>
  <c r="AV93" i="13"/>
  <c r="AW93" i="13" s="1"/>
  <c r="AX93" i="13" s="1"/>
  <c r="AV55" i="13"/>
  <c r="AW55" i="13" s="1"/>
  <c r="AX55" i="13" s="1"/>
  <c r="AV5" i="13"/>
  <c r="AW5" i="13" s="1"/>
  <c r="AX5" i="13" s="1"/>
  <c r="AV21" i="13"/>
  <c r="AW21" i="13" s="1"/>
  <c r="AX21" i="13" s="1"/>
  <c r="AV37" i="13"/>
  <c r="AW37" i="13" s="1"/>
  <c r="AX37" i="13" s="1"/>
  <c r="AV47" i="13"/>
  <c r="AW47" i="13" s="1"/>
  <c r="AX47" i="13" s="1"/>
  <c r="AV63" i="13"/>
  <c r="AW63" i="13" s="1"/>
  <c r="AX63" i="13" s="1"/>
  <c r="AV6" i="13"/>
  <c r="AW6" i="13" s="1"/>
  <c r="AX6" i="13" s="1"/>
  <c r="AV22" i="13"/>
  <c r="AW22" i="13" s="1"/>
  <c r="AX22" i="13" s="1"/>
  <c r="AV30" i="13"/>
  <c r="AW30" i="13" s="1"/>
  <c r="AX30" i="13" s="1"/>
  <c r="AV53" i="13"/>
  <c r="AW53" i="13" s="1"/>
  <c r="AX53" i="13" s="1"/>
  <c r="AV74" i="13"/>
  <c r="AW74" i="13" s="1"/>
  <c r="AX74" i="13" s="1"/>
  <c r="AV82" i="13"/>
  <c r="AW82" i="13" s="1"/>
  <c r="AX82" i="13" s="1"/>
  <c r="AV87" i="13"/>
  <c r="AW87" i="13" s="1"/>
  <c r="AX87" i="13" s="1"/>
  <c r="AV95" i="13"/>
  <c r="AW95" i="13" s="1"/>
  <c r="AX95" i="13" s="1"/>
  <c r="AV106" i="13"/>
  <c r="AW106" i="13" s="1"/>
  <c r="AX106" i="13" s="1"/>
  <c r="AV119" i="13"/>
  <c r="AW119" i="13" s="1"/>
  <c r="AX119" i="13" s="1"/>
  <c r="AV4" i="13"/>
  <c r="AW4" i="13" s="1"/>
  <c r="AX4" i="13" s="1"/>
  <c r="AV12" i="13"/>
  <c r="AW12" i="13" s="1"/>
  <c r="AX12" i="13" s="1"/>
  <c r="AV20" i="13"/>
  <c r="AW20" i="13" s="1"/>
  <c r="AX20" i="13" s="1"/>
  <c r="AV28" i="13"/>
  <c r="AW28" i="13" s="1"/>
  <c r="AX28" i="13" s="1"/>
  <c r="AV36" i="13"/>
  <c r="AW36" i="13" s="1"/>
  <c r="AX36" i="13" s="1"/>
  <c r="AV72" i="13"/>
  <c r="AW72" i="13" s="1"/>
  <c r="AX72" i="13" s="1"/>
  <c r="AV80" i="13"/>
  <c r="AW80" i="13" s="1"/>
  <c r="AX80" i="13" s="1"/>
  <c r="AV88" i="13"/>
  <c r="AW88" i="13" s="1"/>
  <c r="AX88" i="13" s="1"/>
  <c r="AV96" i="13"/>
  <c r="AW96" i="13" s="1"/>
  <c r="AX96" i="13" s="1"/>
  <c r="AV104" i="13"/>
  <c r="AW104" i="13" s="1"/>
  <c r="AX104" i="13" s="1"/>
  <c r="AV112" i="13"/>
  <c r="AW112" i="13" s="1"/>
  <c r="AX112" i="13" s="1"/>
  <c r="AV120" i="13"/>
  <c r="AW120" i="13" s="1"/>
  <c r="AX120" i="13" s="1"/>
  <c r="AV18" i="13"/>
  <c r="AW18" i="13" s="1"/>
  <c r="AX18" i="13" s="1"/>
  <c r="AV34" i="13"/>
  <c r="AW34" i="13" s="1"/>
  <c r="AX34" i="13" s="1"/>
  <c r="AV49" i="13"/>
  <c r="AW49" i="13" s="1"/>
  <c r="AX49" i="13" s="1"/>
  <c r="AV68" i="13"/>
  <c r="AW68" i="13" s="1"/>
  <c r="AX68" i="13" s="1"/>
  <c r="AV75" i="13"/>
  <c r="AW75" i="13" s="1"/>
  <c r="AX75" i="13" s="1"/>
  <c r="AV86" i="13"/>
  <c r="AW86" i="13" s="1"/>
  <c r="AX86" i="13" s="1"/>
  <c r="AV99" i="13"/>
  <c r="AW99" i="13" s="1"/>
  <c r="AX99" i="13" s="1"/>
  <c r="AV110" i="13"/>
  <c r="AW110" i="13" s="1"/>
  <c r="AX110" i="13" s="1"/>
  <c r="AV115" i="13"/>
  <c r="AW115" i="13" s="1"/>
  <c r="AX115" i="13" s="1"/>
  <c r="AV118" i="13"/>
  <c r="AW118" i="13" s="1"/>
  <c r="AX118" i="13" s="1"/>
  <c r="AV10" i="13"/>
  <c r="AW10" i="13" s="1"/>
  <c r="AX10" i="13" s="1"/>
  <c r="AV26" i="13"/>
  <c r="AW26" i="13" s="1"/>
  <c r="AX26" i="13" s="1"/>
  <c r="AV57" i="13"/>
  <c r="AW57" i="13" s="1"/>
  <c r="AX57" i="13" s="1"/>
  <c r="AV65" i="13"/>
  <c r="AW65" i="13" s="1"/>
  <c r="AX65" i="13" s="1"/>
  <c r="AV70" i="13"/>
  <c r="AW70" i="13" s="1"/>
  <c r="AX70" i="13" s="1"/>
  <c r="AV78" i="13"/>
  <c r="AW78" i="13" s="1"/>
  <c r="AX78" i="13" s="1"/>
  <c r="AV83" i="13"/>
  <c r="AW83" i="13" s="1"/>
  <c r="AX83" i="13" s="1"/>
  <c r="AV94" i="13"/>
  <c r="AW94" i="13" s="1"/>
  <c r="AX94" i="13" s="1"/>
  <c r="AV102" i="13"/>
  <c r="AW102" i="13" s="1"/>
  <c r="AX102" i="13" s="1"/>
  <c r="AV107" i="13"/>
  <c r="AW107" i="13" s="1"/>
  <c r="AX107" i="13" s="1"/>
  <c r="AV8" i="13"/>
  <c r="AW8" i="13" s="1"/>
  <c r="AX8" i="13" s="1"/>
  <c r="AV16" i="13"/>
  <c r="AW16" i="13" s="1"/>
  <c r="AX16" i="13" s="1"/>
  <c r="AV24" i="13"/>
  <c r="AW24" i="13" s="1"/>
  <c r="AX24" i="13" s="1"/>
  <c r="AV32" i="13"/>
  <c r="AW32" i="13" s="1"/>
  <c r="AX32" i="13" s="1"/>
  <c r="AV40" i="13"/>
  <c r="AW40" i="13" s="1"/>
  <c r="AX40" i="13" s="1"/>
  <c r="AV76" i="13"/>
  <c r="AW76" i="13" s="1"/>
  <c r="AX76" i="13" s="1"/>
  <c r="AV84" i="13"/>
  <c r="AW84" i="13" s="1"/>
  <c r="AX84" i="13" s="1"/>
  <c r="AV92" i="13"/>
  <c r="AW92" i="13" s="1"/>
  <c r="AX92" i="13" s="1"/>
  <c r="AV100" i="13"/>
  <c r="AW100" i="13" s="1"/>
  <c r="AX100" i="13" s="1"/>
  <c r="AV108" i="13"/>
  <c r="AW108" i="13" s="1"/>
  <c r="AX108" i="13" s="1"/>
  <c r="AV116" i="13"/>
  <c r="AW116" i="13" s="1"/>
  <c r="AX116" i="13" s="1"/>
  <c r="AV14" i="13"/>
  <c r="AW14" i="13" s="1"/>
  <c r="AX14" i="13" s="1"/>
  <c r="AV38" i="13"/>
  <c r="AW38" i="13" s="1"/>
  <c r="AX38" i="13" s="1"/>
  <c r="AV45" i="13"/>
  <c r="AW45" i="13" s="1"/>
  <c r="AX45" i="13" s="1"/>
  <c r="AV71" i="13"/>
  <c r="AW71" i="13" s="1"/>
  <c r="AX71" i="13" s="1"/>
  <c r="AV79" i="13"/>
  <c r="AW79" i="13" s="1"/>
  <c r="AX79" i="13" s="1"/>
  <c r="AV90" i="13"/>
  <c r="AW90" i="13" s="1"/>
  <c r="AX90" i="13" s="1"/>
  <c r="AV98" i="13"/>
  <c r="AW98" i="13" s="1"/>
  <c r="AX98" i="13" s="1"/>
  <c r="AV103" i="13"/>
  <c r="AW103" i="13" s="1"/>
  <c r="AX103" i="13" s="1"/>
  <c r="AV111" i="13"/>
  <c r="AW111" i="13" s="1"/>
  <c r="AX111" i="13" s="1"/>
  <c r="AV114" i="13"/>
  <c r="AW114" i="13" s="1"/>
  <c r="AX114" i="13" s="1"/>
  <c r="AP17" i="13"/>
  <c r="AQ17" i="13" s="1"/>
  <c r="AR17" i="13" s="1"/>
  <c r="AP51" i="13"/>
  <c r="AQ51" i="13" s="1"/>
  <c r="AR51" i="13" s="1"/>
  <c r="AP61" i="13"/>
  <c r="AQ61" i="13" s="1"/>
  <c r="AR61" i="13" s="1"/>
  <c r="AP67" i="13"/>
  <c r="AQ67" i="13" s="1"/>
  <c r="AR67" i="13" s="1"/>
  <c r="AP77" i="13"/>
  <c r="AQ77" i="13" s="1"/>
  <c r="AR77" i="13" s="1"/>
  <c r="AP83" i="13"/>
  <c r="AQ83" i="13" s="1"/>
  <c r="AR83" i="13" s="1"/>
  <c r="AP93" i="13"/>
  <c r="AQ93" i="13" s="1"/>
  <c r="AR93" i="13" s="1"/>
  <c r="AP99" i="13"/>
  <c r="AQ99" i="13" s="1"/>
  <c r="AR99" i="13" s="1"/>
  <c r="AP109" i="13"/>
  <c r="AQ109" i="13" s="1"/>
  <c r="AR109" i="13" s="1"/>
  <c r="AP115" i="13"/>
  <c r="AQ115" i="13" s="1"/>
  <c r="AR115" i="13" s="1"/>
  <c r="AP58" i="13"/>
  <c r="AQ58" i="13" s="1"/>
  <c r="AR58" i="13" s="1"/>
  <c r="AP66" i="13"/>
  <c r="AQ66" i="13" s="1"/>
  <c r="AR66" i="13" s="1"/>
  <c r="AP71" i="13"/>
  <c r="AQ71" i="13" s="1"/>
  <c r="AR71" i="13" s="1"/>
  <c r="AP82" i="13"/>
  <c r="AQ82" i="13" s="1"/>
  <c r="AR82" i="13" s="1"/>
  <c r="AP90" i="13"/>
  <c r="AQ90" i="13" s="1"/>
  <c r="AR90" i="13" s="1"/>
  <c r="AP98" i="13"/>
  <c r="AQ98" i="13" s="1"/>
  <c r="AR98" i="13" s="1"/>
  <c r="AP103" i="13"/>
  <c r="AQ103" i="13" s="1"/>
  <c r="AR103" i="13" s="1"/>
  <c r="AP111" i="13"/>
  <c r="AQ111" i="13" s="1"/>
  <c r="AR111" i="13" s="1"/>
  <c r="AP119" i="13"/>
  <c r="AQ119" i="13" s="1"/>
  <c r="AR119" i="13" s="1"/>
  <c r="AP46" i="13"/>
  <c r="AQ46" i="13" s="1"/>
  <c r="AR46" i="13" s="1"/>
  <c r="AP72" i="13"/>
  <c r="AQ72" i="13" s="1"/>
  <c r="AR72" i="13" s="1"/>
  <c r="AP96" i="13"/>
  <c r="AQ96" i="13" s="1"/>
  <c r="AR96" i="13" s="1"/>
  <c r="AP104" i="13"/>
  <c r="AQ104" i="13" s="1"/>
  <c r="AR104" i="13" s="1"/>
  <c r="AP120" i="13"/>
  <c r="AQ120" i="13" s="1"/>
  <c r="AR120" i="13" s="1"/>
  <c r="AP55" i="13"/>
  <c r="AQ55" i="13" s="1"/>
  <c r="AR55" i="13" s="1"/>
  <c r="AP63" i="13"/>
  <c r="AQ63" i="13" s="1"/>
  <c r="AR63" i="13" s="1"/>
  <c r="AP74" i="13"/>
  <c r="AQ74" i="13" s="1"/>
  <c r="AR74" i="13" s="1"/>
  <c r="AP79" i="13"/>
  <c r="AQ79" i="13" s="1"/>
  <c r="AR79" i="13" s="1"/>
  <c r="AP87" i="13"/>
  <c r="AQ87" i="13" s="1"/>
  <c r="AR87" i="13" s="1"/>
  <c r="AP95" i="13"/>
  <c r="AQ95" i="13" s="1"/>
  <c r="AR95" i="13" s="1"/>
  <c r="AP106" i="13"/>
  <c r="AQ106" i="13" s="1"/>
  <c r="AR106" i="13" s="1"/>
  <c r="AP114" i="13"/>
  <c r="AQ114" i="13" s="1"/>
  <c r="AR114" i="13" s="1"/>
  <c r="AP122" i="13"/>
  <c r="AQ122" i="13" s="1"/>
  <c r="AR122" i="13" s="1"/>
  <c r="AP5" i="13"/>
  <c r="AQ5" i="13" s="1"/>
  <c r="AR5" i="13" s="1"/>
  <c r="AP56" i="13"/>
  <c r="AQ56" i="13" s="1"/>
  <c r="AR56" i="13" s="1"/>
  <c r="AP64" i="13"/>
  <c r="AQ64" i="13" s="1"/>
  <c r="AR64" i="13" s="1"/>
  <c r="AP80" i="13"/>
  <c r="AQ80" i="13" s="1"/>
  <c r="AR80" i="13" s="1"/>
  <c r="AP88" i="13"/>
  <c r="AQ88" i="13" s="1"/>
  <c r="AR88" i="13" s="1"/>
  <c r="AP112" i="13"/>
  <c r="AQ112" i="13" s="1"/>
  <c r="AR112" i="13" s="1"/>
  <c r="AP54" i="13"/>
  <c r="AQ54" i="13" s="1"/>
  <c r="AR54" i="13" s="1"/>
  <c r="AP62" i="13"/>
  <c r="AQ62" i="13" s="1"/>
  <c r="AR62" i="13" s="1"/>
  <c r="AP70" i="13"/>
  <c r="AQ70" i="13" s="1"/>
  <c r="AR70" i="13" s="1"/>
  <c r="AP78" i="13"/>
  <c r="AQ78" i="13" s="1"/>
  <c r="AR78" i="13" s="1"/>
  <c r="AP86" i="13"/>
  <c r="AQ86" i="13" s="1"/>
  <c r="AR86" i="13" s="1"/>
  <c r="AP94" i="13"/>
  <c r="AQ94" i="13" s="1"/>
  <c r="AR94" i="13" s="1"/>
  <c r="AP102" i="13"/>
  <c r="AQ102" i="13" s="1"/>
  <c r="AR102" i="13" s="1"/>
  <c r="AP110" i="13"/>
  <c r="AQ110" i="13" s="1"/>
  <c r="AR110" i="13" s="1"/>
  <c r="AP118" i="13"/>
  <c r="AQ118" i="13" s="1"/>
  <c r="AR118" i="13" s="1"/>
  <c r="AP42" i="13"/>
  <c r="AQ42" i="13" s="1"/>
  <c r="AR42" i="13" s="1"/>
  <c r="AP47" i="13"/>
  <c r="AQ47" i="13" s="1"/>
  <c r="AR47" i="13" s="1"/>
  <c r="AP50" i="13"/>
  <c r="AQ50" i="13" s="1"/>
  <c r="AR50" i="13" s="1"/>
  <c r="AP68" i="13"/>
  <c r="AQ68" i="13" s="1"/>
  <c r="AR68" i="13" s="1"/>
  <c r="AP76" i="13"/>
  <c r="AQ76" i="13" s="1"/>
  <c r="AR76" i="13" s="1"/>
  <c r="AP84" i="13"/>
  <c r="AQ84" i="13" s="1"/>
  <c r="AR84" i="13" s="1"/>
  <c r="AP92" i="13"/>
  <c r="AQ92" i="13" s="1"/>
  <c r="AR92" i="13" s="1"/>
  <c r="AP100" i="13"/>
  <c r="AQ100" i="13" s="1"/>
  <c r="AR100" i="13" s="1"/>
  <c r="AP108" i="13"/>
  <c r="AQ108" i="13" s="1"/>
  <c r="AR108" i="13" s="1"/>
  <c r="AP116" i="13"/>
  <c r="AQ116" i="13" s="1"/>
  <c r="AR116" i="13" s="1"/>
  <c r="BB5" i="15"/>
  <c r="BC5" i="15" s="1"/>
  <c r="BD5" i="15" s="1"/>
  <c r="BB10" i="15"/>
  <c r="BC10" i="15" s="1"/>
  <c r="BD10" i="15" s="1"/>
  <c r="BB13" i="15"/>
  <c r="BC13" i="15" s="1"/>
  <c r="BD13" i="15" s="1"/>
  <c r="BB18" i="15"/>
  <c r="BC18" i="15" s="1"/>
  <c r="BD18" i="15" s="1"/>
  <c r="BB21" i="15"/>
  <c r="BC21" i="15" s="1"/>
  <c r="BD21" i="15" s="1"/>
  <c r="BB26" i="15"/>
  <c r="BC26" i="15" s="1"/>
  <c r="BD26" i="15" s="1"/>
  <c r="BB29" i="15"/>
  <c r="BC29" i="15" s="1"/>
  <c r="BD29" i="15" s="1"/>
  <c r="BB34" i="15"/>
  <c r="BC34" i="15" s="1"/>
  <c r="BD34" i="15" s="1"/>
  <c r="BB37" i="15"/>
  <c r="BC37" i="15" s="1"/>
  <c r="BD37" i="15" s="1"/>
  <c r="BB6" i="15"/>
  <c r="BC6" i="15" s="1"/>
  <c r="BD6" i="15" s="1"/>
  <c r="BB9" i="15"/>
  <c r="BC9" i="15" s="1"/>
  <c r="BD9" i="15" s="1"/>
  <c r="BB14" i="15"/>
  <c r="BC14" i="15" s="1"/>
  <c r="BD14" i="15" s="1"/>
  <c r="BB17" i="15"/>
  <c r="BC17" i="15" s="1"/>
  <c r="BD17" i="15" s="1"/>
  <c r="BB22" i="15"/>
  <c r="BC22" i="15" s="1"/>
  <c r="BD22" i="15" s="1"/>
  <c r="BB25" i="15"/>
  <c r="BC25" i="15" s="1"/>
  <c r="BD25" i="15" s="1"/>
  <c r="BB30" i="15"/>
  <c r="BC30" i="15" s="1"/>
  <c r="BD30" i="15" s="1"/>
  <c r="BB33" i="15"/>
  <c r="BC33" i="15" s="1"/>
  <c r="BD33" i="15" s="1"/>
  <c r="BB38" i="15"/>
  <c r="BC38" i="15" s="1"/>
  <c r="BD38" i="15" s="1"/>
  <c r="BB41" i="15"/>
  <c r="BC41" i="15" s="1"/>
  <c r="BD41" i="15" s="1"/>
  <c r="BB45" i="15"/>
  <c r="BC45" i="15" s="1"/>
  <c r="BD45" i="15" s="1"/>
  <c r="BB49" i="15"/>
  <c r="BC49" i="15" s="1"/>
  <c r="BD49" i="15" s="1"/>
  <c r="BB53" i="15"/>
  <c r="BC53" i="15" s="1"/>
  <c r="BD53" i="15" s="1"/>
  <c r="BB57" i="15"/>
  <c r="BC57" i="15" s="1"/>
  <c r="BD57" i="15" s="1"/>
  <c r="BB61" i="15"/>
  <c r="BC61" i="15" s="1"/>
  <c r="BD61" i="15" s="1"/>
  <c r="BB65" i="15"/>
  <c r="BC65" i="15" s="1"/>
  <c r="BD65" i="15" s="1"/>
  <c r="BB69" i="15"/>
  <c r="BC69" i="15" s="1"/>
  <c r="BD69" i="15" s="1"/>
  <c r="BB73" i="15"/>
  <c r="BC73" i="15" s="1"/>
  <c r="BD73" i="15" s="1"/>
  <c r="BB77" i="15"/>
  <c r="BC77" i="15" s="1"/>
  <c r="BD77" i="15" s="1"/>
  <c r="BB81" i="15"/>
  <c r="BC81" i="15" s="1"/>
  <c r="BD81" i="15" s="1"/>
  <c r="BB85" i="15"/>
  <c r="BC85" i="15" s="1"/>
  <c r="BD85" i="15" s="1"/>
  <c r="BB89" i="15"/>
  <c r="BC89" i="15" s="1"/>
  <c r="BD89" i="15" s="1"/>
  <c r="BB93" i="15"/>
  <c r="BC93" i="15" s="1"/>
  <c r="BD93" i="15" s="1"/>
  <c r="BB97" i="15"/>
  <c r="BC97" i="15" s="1"/>
  <c r="BD97" i="15" s="1"/>
  <c r="BB101" i="15"/>
  <c r="BC101" i="15" s="1"/>
  <c r="BD101" i="15" s="1"/>
  <c r="BB105" i="15"/>
  <c r="BC105" i="15" s="1"/>
  <c r="BD105" i="15" s="1"/>
  <c r="BB109" i="15"/>
  <c r="BC109" i="15" s="1"/>
  <c r="BD109" i="15" s="1"/>
  <c r="BB113" i="15"/>
  <c r="BC113" i="15" s="1"/>
  <c r="BD113" i="15" s="1"/>
  <c r="BB117" i="15"/>
  <c r="BC117" i="15" s="1"/>
  <c r="BD117" i="15" s="1"/>
  <c r="BB121" i="15"/>
  <c r="BC121" i="15" s="1"/>
  <c r="BD121" i="15" s="1"/>
  <c r="BB123" i="15"/>
  <c r="BC123" i="15" s="1"/>
  <c r="BD123" i="15" s="1"/>
  <c r="AV18" i="15"/>
  <c r="AW18" i="15" s="1"/>
  <c r="AX18" i="15" s="1"/>
  <c r="AV16" i="15"/>
  <c r="AW16" i="15" s="1"/>
  <c r="AX16" i="15" s="1"/>
  <c r="AV7" i="15"/>
  <c r="AW7" i="15" s="1"/>
  <c r="AX7" i="15" s="1"/>
  <c r="AV8" i="15"/>
  <c r="AW8" i="15" s="1"/>
  <c r="AX8" i="15" s="1"/>
  <c r="AV11" i="15"/>
  <c r="AW11" i="15" s="1"/>
  <c r="AX11" i="15" s="1"/>
  <c r="AV13" i="15"/>
  <c r="AW13" i="15" s="1"/>
  <c r="AX13" i="15" s="1"/>
  <c r="AV19" i="15"/>
  <c r="AW19" i="15" s="1"/>
  <c r="AX19" i="15" s="1"/>
  <c r="AV20" i="15"/>
  <c r="AW20" i="15" s="1"/>
  <c r="AX20" i="15" s="1"/>
  <c r="AV27" i="15"/>
  <c r="AW27" i="15" s="1"/>
  <c r="AX27" i="15" s="1"/>
  <c r="AV28" i="15"/>
  <c r="AW28" i="15" s="1"/>
  <c r="AX28" i="15" s="1"/>
  <c r="AV35" i="15"/>
  <c r="AW35" i="15" s="1"/>
  <c r="AX35" i="15" s="1"/>
  <c r="AV37" i="15"/>
  <c r="AW37" i="15" s="1"/>
  <c r="AX37" i="15" s="1"/>
  <c r="AV5" i="15"/>
  <c r="AW5" i="15" s="1"/>
  <c r="AX5" i="15" s="1"/>
  <c r="AV14" i="15"/>
  <c r="AW14" i="15" s="1"/>
  <c r="AX14" i="15" s="1"/>
  <c r="AV22" i="15"/>
  <c r="AW22" i="15" s="1"/>
  <c r="AX22" i="15" s="1"/>
  <c r="AV30" i="15"/>
  <c r="AW30" i="15" s="1"/>
  <c r="AX30" i="15" s="1"/>
  <c r="AV38" i="15"/>
  <c r="AW38" i="15" s="1"/>
  <c r="AX38" i="15" s="1"/>
  <c r="AV36" i="15"/>
  <c r="AW36" i="15" s="1"/>
  <c r="AX36" i="15" s="1"/>
  <c r="AV26" i="15"/>
  <c r="AW26" i="15" s="1"/>
  <c r="AX26" i="15" s="1"/>
  <c r="AV24" i="15"/>
  <c r="AW24" i="15" s="1"/>
  <c r="AX24" i="15" s="1"/>
  <c r="AV6" i="15"/>
  <c r="AW6" i="15" s="1"/>
  <c r="AX6" i="15" s="1"/>
  <c r="AV9" i="15"/>
  <c r="AW9" i="15" s="1"/>
  <c r="AX9" i="15" s="1"/>
  <c r="AV15" i="15"/>
  <c r="AW15" i="15" s="1"/>
  <c r="AX15" i="15" s="1"/>
  <c r="AV17" i="15"/>
  <c r="AW17" i="15" s="1"/>
  <c r="AX17" i="15" s="1"/>
  <c r="AV23" i="15"/>
  <c r="AW23" i="15" s="1"/>
  <c r="AX23" i="15" s="1"/>
  <c r="AV25" i="15"/>
  <c r="AW25" i="15" s="1"/>
  <c r="AX25" i="15" s="1"/>
  <c r="AV31" i="15"/>
  <c r="AW31" i="15" s="1"/>
  <c r="AX31" i="15" s="1"/>
  <c r="AV32" i="15"/>
  <c r="AW32" i="15" s="1"/>
  <c r="AX32" i="15" s="1"/>
  <c r="AV12" i="15"/>
  <c r="AW12" i="15" s="1"/>
  <c r="AX12" i="15" s="1"/>
  <c r="AV21" i="15"/>
  <c r="AW21" i="15" s="1"/>
  <c r="AX21" i="15" s="1"/>
  <c r="AV29" i="15"/>
  <c r="AW29" i="15" s="1"/>
  <c r="AX29" i="15" s="1"/>
  <c r="AV33" i="15"/>
  <c r="AW33" i="15" s="1"/>
  <c r="AX33" i="15" s="1"/>
  <c r="AV52" i="15"/>
  <c r="AW52" i="15" s="1"/>
  <c r="AX52" i="15" s="1"/>
  <c r="AV56" i="15"/>
  <c r="AW56" i="15" s="1"/>
  <c r="AX56" i="15" s="1"/>
  <c r="AV60" i="15"/>
  <c r="AW60" i="15" s="1"/>
  <c r="AX60" i="15" s="1"/>
  <c r="AV64" i="15"/>
  <c r="AW64" i="15" s="1"/>
  <c r="AX64" i="15" s="1"/>
  <c r="AV66" i="15"/>
  <c r="AW66" i="15" s="1"/>
  <c r="AX66" i="15" s="1"/>
  <c r="AV77" i="15"/>
  <c r="AW77" i="15" s="1"/>
  <c r="AX77" i="15" s="1"/>
  <c r="AV80" i="15"/>
  <c r="AW80" i="15" s="1"/>
  <c r="AX80" i="15" s="1"/>
  <c r="AV82" i="15"/>
  <c r="AW82" i="15" s="1"/>
  <c r="AX82" i="15" s="1"/>
  <c r="AV93" i="15"/>
  <c r="AW93" i="15" s="1"/>
  <c r="AX93" i="15" s="1"/>
  <c r="AV96" i="15"/>
  <c r="AW96" i="15" s="1"/>
  <c r="AX96" i="15" s="1"/>
  <c r="AV98" i="15"/>
  <c r="AW98" i="15" s="1"/>
  <c r="AX98" i="15" s="1"/>
  <c r="AV109" i="15"/>
  <c r="AW109" i="15" s="1"/>
  <c r="AX109" i="15" s="1"/>
  <c r="AV112" i="15"/>
  <c r="AW112" i="15" s="1"/>
  <c r="AX112" i="15" s="1"/>
  <c r="AV114" i="15"/>
  <c r="AW114" i="15" s="1"/>
  <c r="AX114" i="15" s="1"/>
  <c r="AV118" i="15"/>
  <c r="AW118" i="15" s="1"/>
  <c r="AX118" i="15" s="1"/>
  <c r="AV51" i="15"/>
  <c r="AW51" i="15" s="1"/>
  <c r="AX51" i="15" s="1"/>
  <c r="AV65" i="15"/>
  <c r="AW65" i="15" s="1"/>
  <c r="AX65" i="15" s="1"/>
  <c r="AV68" i="15"/>
  <c r="AW68" i="15" s="1"/>
  <c r="AX68" i="15" s="1"/>
  <c r="AV70" i="15"/>
  <c r="AW70" i="15" s="1"/>
  <c r="AX70" i="15" s="1"/>
  <c r="AV81" i="15"/>
  <c r="AW81" i="15" s="1"/>
  <c r="AX81" i="15" s="1"/>
  <c r="AV84" i="15"/>
  <c r="AW84" i="15" s="1"/>
  <c r="AX84" i="15" s="1"/>
  <c r="AV86" i="15"/>
  <c r="AW86" i="15" s="1"/>
  <c r="AX86" i="15" s="1"/>
  <c r="AV97" i="15"/>
  <c r="AW97" i="15" s="1"/>
  <c r="AX97" i="15" s="1"/>
  <c r="AV100" i="15"/>
  <c r="AW100" i="15" s="1"/>
  <c r="AX100" i="15" s="1"/>
  <c r="AV102" i="15"/>
  <c r="AW102" i="15" s="1"/>
  <c r="AX102" i="15" s="1"/>
  <c r="AV113" i="15"/>
  <c r="AW113" i="15" s="1"/>
  <c r="AX113" i="15" s="1"/>
  <c r="AV116" i="15"/>
  <c r="AW116" i="15" s="1"/>
  <c r="AX116" i="15" s="1"/>
  <c r="AV120" i="15"/>
  <c r="AW120" i="15" s="1"/>
  <c r="AX120" i="15" s="1"/>
  <c r="AV122" i="15"/>
  <c r="AW122" i="15" s="1"/>
  <c r="AX122" i="15" s="1"/>
  <c r="AV42" i="15"/>
  <c r="AW42" i="15" s="1"/>
  <c r="AX42" i="15" s="1"/>
  <c r="AV43" i="15"/>
  <c r="AW43" i="15" s="1"/>
  <c r="AX43" i="15" s="1"/>
  <c r="AV46" i="15"/>
  <c r="AW46" i="15" s="1"/>
  <c r="AX46" i="15" s="1"/>
  <c r="AV50" i="15"/>
  <c r="AW50" i="15" s="1"/>
  <c r="AX50" i="15" s="1"/>
  <c r="AV54" i="15"/>
  <c r="AW54" i="15" s="1"/>
  <c r="AX54" i="15" s="1"/>
  <c r="AV58" i="15"/>
  <c r="AW58" i="15" s="1"/>
  <c r="AX58" i="15" s="1"/>
  <c r="AV62" i="15"/>
  <c r="AW62" i="15" s="1"/>
  <c r="AX62" i="15" s="1"/>
  <c r="AV69" i="15"/>
  <c r="AW69" i="15" s="1"/>
  <c r="AX69" i="15" s="1"/>
  <c r="AV72" i="15"/>
  <c r="AW72" i="15" s="1"/>
  <c r="AX72" i="15" s="1"/>
  <c r="AV74" i="15"/>
  <c r="AW74" i="15" s="1"/>
  <c r="AX74" i="15" s="1"/>
  <c r="AV85" i="15"/>
  <c r="AW85" i="15" s="1"/>
  <c r="AX85" i="15" s="1"/>
  <c r="AV88" i="15"/>
  <c r="AW88" i="15" s="1"/>
  <c r="AX88" i="15" s="1"/>
  <c r="AV90" i="15"/>
  <c r="AW90" i="15" s="1"/>
  <c r="AX90" i="15" s="1"/>
  <c r="AV101" i="15"/>
  <c r="AW101" i="15" s="1"/>
  <c r="AX101" i="15" s="1"/>
  <c r="AV104" i="15"/>
  <c r="AW104" i="15" s="1"/>
  <c r="AX104" i="15" s="1"/>
  <c r="AV106" i="15"/>
  <c r="AW106" i="15" s="1"/>
  <c r="AX106" i="15" s="1"/>
  <c r="AV117" i="15"/>
  <c r="AW117" i="15" s="1"/>
  <c r="AX117" i="15" s="1"/>
  <c r="AV121" i="15"/>
  <c r="AW121" i="15" s="1"/>
  <c r="AX121" i="15" s="1"/>
  <c r="AP21" i="15"/>
  <c r="AQ21" i="15" s="1"/>
  <c r="AR21" i="15" s="1"/>
  <c r="AP27" i="15"/>
  <c r="AQ27" i="15" s="1"/>
  <c r="AR27" i="15" s="1"/>
  <c r="AP28" i="15"/>
  <c r="AQ28" i="15" s="1"/>
  <c r="AR28" i="15" s="1"/>
  <c r="AP6" i="15"/>
  <c r="AQ6" i="15" s="1"/>
  <c r="AR6" i="15" s="1"/>
  <c r="AP9" i="15"/>
  <c r="AQ9" i="15" s="1"/>
  <c r="AR9" i="15" s="1"/>
  <c r="AP15" i="15"/>
  <c r="AQ15" i="15" s="1"/>
  <c r="AR15" i="15" s="1"/>
  <c r="AP16" i="15"/>
  <c r="AQ16" i="15" s="1"/>
  <c r="AR16" i="15" s="1"/>
  <c r="AP22" i="15"/>
  <c r="AQ22" i="15" s="1"/>
  <c r="AR22" i="15" s="1"/>
  <c r="AP25" i="15"/>
  <c r="AQ25" i="15" s="1"/>
  <c r="AR25" i="15" s="1"/>
  <c r="AP31" i="15"/>
  <c r="AQ31" i="15" s="1"/>
  <c r="AR31" i="15" s="1"/>
  <c r="AP32" i="15"/>
  <c r="AQ32" i="15" s="1"/>
  <c r="AR32" i="15" s="1"/>
  <c r="AP38" i="15"/>
  <c r="AQ38" i="15" s="1"/>
  <c r="AR38" i="15" s="1"/>
  <c r="AP42" i="15"/>
  <c r="AQ42" i="15" s="1"/>
  <c r="AR42" i="15" s="1"/>
  <c r="AP41" i="15"/>
  <c r="AQ41" i="15" s="1"/>
  <c r="AR41" i="15" s="1"/>
  <c r="AP40" i="15"/>
  <c r="AQ40" i="15" s="1"/>
  <c r="AR40" i="15" s="1"/>
  <c r="AP52" i="15"/>
  <c r="AQ52" i="15" s="1"/>
  <c r="AR52" i="15" s="1"/>
  <c r="AP58" i="15"/>
  <c r="AQ58" i="15" s="1"/>
  <c r="AR58" i="15" s="1"/>
  <c r="AP61" i="15"/>
  <c r="AQ61" i="15" s="1"/>
  <c r="AR61" i="15" s="1"/>
  <c r="AP68" i="15"/>
  <c r="AQ68" i="15" s="1"/>
  <c r="AR68" i="15" s="1"/>
  <c r="AP74" i="15"/>
  <c r="AQ74" i="15" s="1"/>
  <c r="AR74" i="15" s="1"/>
  <c r="AP77" i="15"/>
  <c r="AQ77" i="15" s="1"/>
  <c r="AR77" i="15" s="1"/>
  <c r="AP84" i="15"/>
  <c r="AQ84" i="15" s="1"/>
  <c r="AR84" i="15" s="1"/>
  <c r="AP90" i="15"/>
  <c r="AQ90" i="15" s="1"/>
  <c r="AR90" i="15" s="1"/>
  <c r="AP93" i="15"/>
  <c r="AQ93" i="15" s="1"/>
  <c r="AR93" i="15" s="1"/>
  <c r="AP100" i="15"/>
  <c r="AQ100" i="15" s="1"/>
  <c r="AR100" i="15" s="1"/>
  <c r="AP106" i="15"/>
  <c r="AQ106" i="15" s="1"/>
  <c r="AR106" i="15" s="1"/>
  <c r="AP109" i="15"/>
  <c r="AQ109" i="15" s="1"/>
  <c r="AR109" i="15" s="1"/>
  <c r="AP116" i="15"/>
  <c r="AQ116" i="15" s="1"/>
  <c r="AR116" i="15" s="1"/>
  <c r="AP13" i="15"/>
  <c r="AQ13" i="15" s="1"/>
  <c r="AR13" i="15" s="1"/>
  <c r="AP46" i="15"/>
  <c r="AQ46" i="15" s="1"/>
  <c r="AR46" i="15" s="1"/>
  <c r="AP45" i="15"/>
  <c r="AQ45" i="15" s="1"/>
  <c r="AR45" i="15" s="1"/>
  <c r="AP44" i="15"/>
  <c r="AQ44" i="15" s="1"/>
  <c r="AR44" i="15" s="1"/>
  <c r="AP4" i="15"/>
  <c r="AQ4" i="15" s="1"/>
  <c r="AR4" i="15" s="1"/>
  <c r="AP10" i="15"/>
  <c r="AQ10" i="15" s="1"/>
  <c r="AR10" i="15" s="1"/>
  <c r="AP19" i="15"/>
  <c r="AQ19" i="15" s="1"/>
  <c r="AR19" i="15" s="1"/>
  <c r="AP20" i="15"/>
  <c r="AQ20" i="15" s="1"/>
  <c r="AR20" i="15" s="1"/>
  <c r="AP26" i="15"/>
  <c r="AQ26" i="15" s="1"/>
  <c r="AR26" i="15" s="1"/>
  <c r="AP29" i="15"/>
  <c r="AQ29" i="15" s="1"/>
  <c r="AR29" i="15" s="1"/>
  <c r="AP35" i="15"/>
  <c r="AQ35" i="15" s="1"/>
  <c r="AR35" i="15" s="1"/>
  <c r="AP36" i="15"/>
  <c r="AQ36" i="15" s="1"/>
  <c r="AR36" i="15" s="1"/>
  <c r="AP62" i="15"/>
  <c r="AQ62" i="15" s="1"/>
  <c r="AR62" i="15" s="1"/>
  <c r="AP65" i="15"/>
  <c r="AQ65" i="15" s="1"/>
  <c r="AR65" i="15" s="1"/>
  <c r="AP81" i="15"/>
  <c r="AQ81" i="15" s="1"/>
  <c r="AR81" i="15" s="1"/>
  <c r="AP97" i="15"/>
  <c r="AQ97" i="15" s="1"/>
  <c r="AR97" i="15" s="1"/>
  <c r="AP113" i="15"/>
  <c r="AQ113" i="15" s="1"/>
  <c r="AR113" i="15" s="1"/>
  <c r="AP7" i="15"/>
  <c r="AQ7" i="15" s="1"/>
  <c r="AR7" i="15" s="1"/>
  <c r="AP8" i="15"/>
  <c r="AQ8" i="15" s="1"/>
  <c r="AR8" i="15" s="1"/>
  <c r="AP14" i="15"/>
  <c r="AQ14" i="15" s="1"/>
  <c r="AR14" i="15" s="1"/>
  <c r="AP17" i="15"/>
  <c r="AQ17" i="15" s="1"/>
  <c r="AR17" i="15" s="1"/>
  <c r="AP23" i="15"/>
  <c r="AQ23" i="15" s="1"/>
  <c r="AR23" i="15" s="1"/>
  <c r="AP24" i="15"/>
  <c r="AQ24" i="15" s="1"/>
  <c r="AR24" i="15" s="1"/>
  <c r="AP30" i="15"/>
  <c r="AQ30" i="15" s="1"/>
  <c r="AR30" i="15" s="1"/>
  <c r="AP33" i="15"/>
  <c r="AQ33" i="15" s="1"/>
  <c r="AR33" i="15" s="1"/>
  <c r="AP39" i="15"/>
  <c r="AQ39" i="15" s="1"/>
  <c r="AR39" i="15" s="1"/>
  <c r="AP50" i="15"/>
  <c r="AQ50" i="15" s="1"/>
  <c r="AR50" i="15" s="1"/>
  <c r="AP49" i="15"/>
  <c r="AQ49" i="15" s="1"/>
  <c r="AR49" i="15" s="1"/>
  <c r="AP48" i="15"/>
  <c r="AQ48" i="15" s="1"/>
  <c r="AR48" i="15" s="1"/>
  <c r="AP53" i="15"/>
  <c r="AQ53" i="15" s="1"/>
  <c r="AR53" i="15" s="1"/>
  <c r="AP60" i="15"/>
  <c r="AQ60" i="15" s="1"/>
  <c r="AR60" i="15" s="1"/>
  <c r="AP66" i="15"/>
  <c r="AQ66" i="15" s="1"/>
  <c r="AR66" i="15" s="1"/>
  <c r="AP69" i="15"/>
  <c r="AQ69" i="15" s="1"/>
  <c r="AR69" i="15" s="1"/>
  <c r="AP76" i="15"/>
  <c r="AQ76" i="15" s="1"/>
  <c r="AR76" i="15" s="1"/>
  <c r="AP82" i="15"/>
  <c r="AQ82" i="15" s="1"/>
  <c r="AR82" i="15" s="1"/>
  <c r="AP85" i="15"/>
  <c r="AQ85" i="15" s="1"/>
  <c r="AR85" i="15" s="1"/>
  <c r="AP92" i="15"/>
  <c r="AQ92" i="15" s="1"/>
  <c r="AR92" i="15" s="1"/>
  <c r="AP98" i="15"/>
  <c r="AQ98" i="15" s="1"/>
  <c r="AR98" i="15" s="1"/>
  <c r="AP101" i="15"/>
  <c r="AQ101" i="15" s="1"/>
  <c r="AR101" i="15" s="1"/>
  <c r="AP108" i="15"/>
  <c r="AQ108" i="15" s="1"/>
  <c r="AR108" i="15" s="1"/>
  <c r="AP114" i="15"/>
  <c r="AQ114" i="15" s="1"/>
  <c r="AR114" i="15" s="1"/>
  <c r="AP117" i="15"/>
  <c r="AQ117" i="15" s="1"/>
  <c r="AR117" i="15" s="1"/>
  <c r="AP43" i="15"/>
  <c r="AQ43" i="15" s="1"/>
  <c r="AR43" i="15" s="1"/>
  <c r="AP47" i="15"/>
  <c r="AQ47" i="15" s="1"/>
  <c r="AR47" i="15" s="1"/>
  <c r="AP122" i="15"/>
  <c r="AQ122" i="15" s="1"/>
  <c r="AR122" i="15" s="1"/>
  <c r="AP55" i="15"/>
  <c r="AQ55" i="15" s="1"/>
  <c r="AR55" i="15" s="1"/>
  <c r="AP59" i="15"/>
  <c r="AQ59" i="15" s="1"/>
  <c r="AR59" i="15" s="1"/>
  <c r="AP63" i="15"/>
  <c r="AQ63" i="15" s="1"/>
  <c r="AR63" i="15" s="1"/>
  <c r="AP67" i="15"/>
  <c r="AQ67" i="15" s="1"/>
  <c r="AR67" i="15" s="1"/>
  <c r="AP71" i="15"/>
  <c r="AQ71" i="15" s="1"/>
  <c r="AR71" i="15" s="1"/>
  <c r="AP75" i="15"/>
  <c r="AQ75" i="15" s="1"/>
  <c r="AR75" i="15" s="1"/>
  <c r="AP79" i="15"/>
  <c r="AQ79" i="15" s="1"/>
  <c r="AR79" i="15" s="1"/>
  <c r="AP83" i="15"/>
  <c r="AQ83" i="15" s="1"/>
  <c r="AR83" i="15" s="1"/>
  <c r="AP87" i="15"/>
  <c r="AQ87" i="15" s="1"/>
  <c r="AR87" i="15" s="1"/>
  <c r="AP91" i="15"/>
  <c r="AQ91" i="15" s="1"/>
  <c r="AR91" i="15" s="1"/>
  <c r="AP95" i="15"/>
  <c r="AQ95" i="15" s="1"/>
  <c r="AR95" i="15" s="1"/>
  <c r="AP99" i="15"/>
  <c r="AQ99" i="15" s="1"/>
  <c r="AR99" i="15" s="1"/>
  <c r="AP103" i="15"/>
  <c r="AQ103" i="15" s="1"/>
  <c r="AR103" i="15" s="1"/>
  <c r="AP107" i="15"/>
  <c r="AQ107" i="15" s="1"/>
  <c r="AR107" i="15" s="1"/>
  <c r="AP111" i="15"/>
  <c r="AQ111" i="15" s="1"/>
  <c r="AR111" i="15" s="1"/>
  <c r="AP115" i="15"/>
  <c r="AQ115" i="15" s="1"/>
  <c r="AR115" i="15" s="1"/>
  <c r="AP119" i="15"/>
  <c r="AQ119" i="15" s="1"/>
  <c r="AR119" i="15" s="1"/>
  <c r="BB8" i="13"/>
  <c r="BC8" i="13" s="1"/>
  <c r="BD8" i="13" s="1"/>
  <c r="BB14" i="13"/>
  <c r="BC14" i="13" s="1"/>
  <c r="BD14" i="13" s="1"/>
  <c r="BB5" i="13"/>
  <c r="BC5" i="13" s="1"/>
  <c r="BD5" i="13" s="1"/>
  <c r="BB7" i="13"/>
  <c r="BC7" i="13" s="1"/>
  <c r="BD7" i="13" s="1"/>
  <c r="BB18" i="13"/>
  <c r="BC18" i="13" s="1"/>
  <c r="BD18" i="13" s="1"/>
  <c r="BB21" i="13"/>
  <c r="BC21" i="13" s="1"/>
  <c r="BD21" i="13" s="1"/>
  <c r="BB23" i="13"/>
  <c r="BC23" i="13" s="1"/>
  <c r="BD23" i="13" s="1"/>
  <c r="BB34" i="13"/>
  <c r="BC34" i="13" s="1"/>
  <c r="BD34" i="13" s="1"/>
  <c r="BB39" i="13"/>
  <c r="BC39" i="13" s="1"/>
  <c r="BD39" i="13" s="1"/>
  <c r="BB6" i="13"/>
  <c r="BC6" i="13" s="1"/>
  <c r="BD6" i="13" s="1"/>
  <c r="BB9" i="13"/>
  <c r="BC9" i="13" s="1"/>
  <c r="BD9" i="13" s="1"/>
  <c r="BB11" i="13"/>
  <c r="BC11" i="13" s="1"/>
  <c r="BD11" i="13" s="1"/>
  <c r="BB16" i="13"/>
  <c r="BC16" i="13" s="1"/>
  <c r="BD16" i="13" s="1"/>
  <c r="BB22" i="13"/>
  <c r="BC22" i="13" s="1"/>
  <c r="BD22" i="13" s="1"/>
  <c r="BB25" i="13"/>
  <c r="BC25" i="13" s="1"/>
  <c r="BD25" i="13" s="1"/>
  <c r="BB27" i="13"/>
  <c r="BC27" i="13" s="1"/>
  <c r="BD27" i="13" s="1"/>
  <c r="BB10" i="13"/>
  <c r="BC10" i="13" s="1"/>
  <c r="BD10" i="13" s="1"/>
  <c r="BB13" i="13"/>
  <c r="BC13" i="13" s="1"/>
  <c r="BD13" i="13" s="1"/>
  <c r="BB15" i="13"/>
  <c r="BC15" i="13" s="1"/>
  <c r="BD15" i="13" s="1"/>
  <c r="BB26" i="13"/>
  <c r="BC26" i="13" s="1"/>
  <c r="BD26" i="13" s="1"/>
  <c r="BB29" i="13"/>
  <c r="BC29" i="13" s="1"/>
  <c r="BD29" i="13" s="1"/>
  <c r="BB31" i="13"/>
  <c r="BC31" i="13" s="1"/>
  <c r="BD31" i="13" s="1"/>
  <c r="BB35" i="13"/>
  <c r="BC35" i="13" s="1"/>
  <c r="BD35" i="13" s="1"/>
  <c r="BB38" i="13"/>
  <c r="BC38" i="13" s="1"/>
  <c r="BD38" i="13" s="1"/>
  <c r="BB43" i="13"/>
  <c r="BC43" i="13" s="1"/>
  <c r="BD43" i="13" s="1"/>
  <c r="BB44" i="13"/>
  <c r="BC44" i="13" s="1"/>
  <c r="BD44" i="13" s="1"/>
  <c r="BB48" i="13"/>
  <c r="BC48" i="13" s="1"/>
  <c r="BD48" i="13" s="1"/>
  <c r="BB49" i="13"/>
  <c r="BC49" i="13" s="1"/>
  <c r="BD49" i="13" s="1"/>
  <c r="BB42" i="13"/>
  <c r="BC42" i="13" s="1"/>
  <c r="BD42" i="13" s="1"/>
  <c r="BB46" i="13"/>
  <c r="BC46" i="13" s="1"/>
  <c r="BD46" i="13" s="1"/>
  <c r="BB50" i="13"/>
  <c r="BC50" i="13" s="1"/>
  <c r="BD50" i="13" s="1"/>
  <c r="BB54" i="13"/>
  <c r="BC54" i="13" s="1"/>
  <c r="BD54" i="13" s="1"/>
  <c r="BB58" i="13"/>
  <c r="BC58" i="13" s="1"/>
  <c r="BD58" i="13" s="1"/>
  <c r="BB62" i="13"/>
  <c r="BC62" i="13" s="1"/>
  <c r="BD62" i="13" s="1"/>
  <c r="BB66" i="13"/>
  <c r="BC66" i="13" s="1"/>
  <c r="BD66" i="13" s="1"/>
  <c r="BB70" i="13"/>
  <c r="BC70" i="13" s="1"/>
  <c r="BD70" i="13" s="1"/>
  <c r="BB74" i="13"/>
  <c r="BC74" i="13" s="1"/>
  <c r="BD74" i="13" s="1"/>
  <c r="BB78" i="13"/>
  <c r="BC78" i="13" s="1"/>
  <c r="BD78" i="13" s="1"/>
  <c r="BB82" i="13"/>
  <c r="BC82" i="13" s="1"/>
  <c r="BD82" i="13" s="1"/>
  <c r="BB86" i="13"/>
  <c r="BC86" i="13" s="1"/>
  <c r="BD86" i="13" s="1"/>
  <c r="BB90" i="13"/>
  <c r="BC90" i="13" s="1"/>
  <c r="BD90" i="13" s="1"/>
  <c r="BB94" i="13"/>
  <c r="BC94" i="13" s="1"/>
  <c r="BD94" i="13" s="1"/>
  <c r="BB98" i="13"/>
  <c r="BC98" i="13" s="1"/>
  <c r="BD98" i="13" s="1"/>
  <c r="BB102" i="13"/>
  <c r="BC102" i="13" s="1"/>
  <c r="BD102" i="13" s="1"/>
  <c r="BB106" i="13"/>
  <c r="BC106" i="13" s="1"/>
  <c r="BD106" i="13" s="1"/>
  <c r="BB110" i="13"/>
  <c r="BC110" i="13" s="1"/>
  <c r="BD110" i="13" s="1"/>
  <c r="BB114" i="13"/>
  <c r="BC114" i="13" s="1"/>
  <c r="BD114" i="13" s="1"/>
  <c r="BB118" i="13"/>
  <c r="BC118" i="13" s="1"/>
  <c r="BD118" i="13" s="1"/>
  <c r="BB123" i="13"/>
  <c r="BC123" i="13" s="1"/>
  <c r="BD123" i="13" s="1"/>
  <c r="BB41" i="13"/>
  <c r="BC41" i="13" s="1"/>
  <c r="BD41" i="13" s="1"/>
  <c r="BB47" i="13"/>
  <c r="BC47" i="13" s="1"/>
  <c r="BD47" i="13" s="1"/>
  <c r="BB64" i="13"/>
  <c r="BC64" i="13" s="1"/>
  <c r="BD64" i="13" s="1"/>
  <c r="BB65" i="13"/>
  <c r="BC65" i="13" s="1"/>
  <c r="BD65" i="13" s="1"/>
  <c r="BB67" i="13"/>
  <c r="BC67" i="13" s="1"/>
  <c r="BD67" i="13" s="1"/>
  <c r="BB68" i="13"/>
  <c r="BC68" i="13" s="1"/>
  <c r="BD68" i="13" s="1"/>
  <c r="BB69" i="13"/>
  <c r="BC69" i="13" s="1"/>
  <c r="BD69" i="13" s="1"/>
  <c r="AV17" i="13"/>
  <c r="AW17" i="13" s="1"/>
  <c r="AX17" i="13" s="1"/>
  <c r="AV25" i="13"/>
  <c r="AW25" i="13" s="1"/>
  <c r="AX25" i="13" s="1"/>
  <c r="AV29" i="13"/>
  <c r="AW29" i="13" s="1"/>
  <c r="AX29" i="13" s="1"/>
  <c r="AV7" i="13"/>
  <c r="AW7" i="13" s="1"/>
  <c r="AX7" i="13" s="1"/>
  <c r="AV11" i="13"/>
  <c r="AW11" i="13" s="1"/>
  <c r="AX11" i="13" s="1"/>
  <c r="AV15" i="13"/>
  <c r="AW15" i="13" s="1"/>
  <c r="AX15" i="13" s="1"/>
  <c r="AV19" i="13"/>
  <c r="AW19" i="13" s="1"/>
  <c r="AX19" i="13" s="1"/>
  <c r="AV23" i="13"/>
  <c r="AW23" i="13" s="1"/>
  <c r="AX23" i="13" s="1"/>
  <c r="AV27" i="13"/>
  <c r="AW27" i="13" s="1"/>
  <c r="AX27" i="13" s="1"/>
  <c r="AV31" i="13"/>
  <c r="AW31" i="13" s="1"/>
  <c r="AX31" i="13" s="1"/>
  <c r="AV35" i="13"/>
  <c r="AW35" i="13" s="1"/>
  <c r="AX35" i="13" s="1"/>
  <c r="AV39" i="13"/>
  <c r="AW39" i="13" s="1"/>
  <c r="AX39" i="13" s="1"/>
  <c r="AV13" i="13"/>
  <c r="AW13" i="13" s="1"/>
  <c r="AX13" i="13" s="1"/>
  <c r="AV59" i="13"/>
  <c r="AW59" i="13" s="1"/>
  <c r="AX59" i="13" s="1"/>
  <c r="AV61" i="13"/>
  <c r="AW61" i="13" s="1"/>
  <c r="AX61" i="13" s="1"/>
  <c r="AV42" i="13"/>
  <c r="AW42" i="13" s="1"/>
  <c r="AX42" i="13" s="1"/>
  <c r="AV44" i="13"/>
  <c r="AW44" i="13" s="1"/>
  <c r="AX44" i="13" s="1"/>
  <c r="AV46" i="13"/>
  <c r="AW46" i="13" s="1"/>
  <c r="AX46" i="13" s="1"/>
  <c r="AV48" i="13"/>
  <c r="AW48" i="13" s="1"/>
  <c r="AX48" i="13" s="1"/>
  <c r="AV50" i="13"/>
  <c r="AW50" i="13" s="1"/>
  <c r="AX50" i="13" s="1"/>
  <c r="AV52" i="13"/>
  <c r="AW52" i="13" s="1"/>
  <c r="AX52" i="13" s="1"/>
  <c r="AV54" i="13"/>
  <c r="AW54" i="13" s="1"/>
  <c r="AX54" i="13" s="1"/>
  <c r="AV56" i="13"/>
  <c r="AW56" i="13" s="1"/>
  <c r="AX56" i="13" s="1"/>
  <c r="AV58" i="13"/>
  <c r="AW58" i="13" s="1"/>
  <c r="AX58" i="13" s="1"/>
  <c r="AV60" i="13"/>
  <c r="AW60" i="13" s="1"/>
  <c r="AX60" i="13" s="1"/>
  <c r="AV62" i="13"/>
  <c r="AW62" i="13" s="1"/>
  <c r="AX62" i="13" s="1"/>
  <c r="AV64" i="13"/>
  <c r="AW64" i="13" s="1"/>
  <c r="AX64" i="13" s="1"/>
  <c r="AV66" i="13"/>
  <c r="AW66" i="13" s="1"/>
  <c r="AX66" i="13" s="1"/>
  <c r="AV73" i="13"/>
  <c r="AW73" i="13" s="1"/>
  <c r="AX73" i="13" s="1"/>
  <c r="AV89" i="13"/>
  <c r="AW89" i="13" s="1"/>
  <c r="AX89" i="13" s="1"/>
  <c r="AV97" i="13"/>
  <c r="AW97" i="13" s="1"/>
  <c r="AX97" i="13" s="1"/>
  <c r="AV101" i="13"/>
  <c r="AW101" i="13" s="1"/>
  <c r="AX101" i="13" s="1"/>
  <c r="AV105" i="13"/>
  <c r="AW105" i="13" s="1"/>
  <c r="AX105" i="13" s="1"/>
  <c r="AV109" i="13"/>
  <c r="AW109" i="13" s="1"/>
  <c r="AX109" i="13" s="1"/>
  <c r="AV113" i="13"/>
  <c r="AW113" i="13" s="1"/>
  <c r="AX113" i="13" s="1"/>
  <c r="AV117" i="13"/>
  <c r="AW117" i="13" s="1"/>
  <c r="AX117" i="13" s="1"/>
  <c r="AV121" i="13"/>
  <c r="AW121" i="13" s="1"/>
  <c r="AX121" i="13" s="1"/>
  <c r="AV69" i="13"/>
  <c r="AW69" i="13" s="1"/>
  <c r="AX69" i="13" s="1"/>
  <c r="AV77" i="13"/>
  <c r="AW77" i="13" s="1"/>
  <c r="AX77" i="13" s="1"/>
  <c r="AV81" i="13"/>
  <c r="AW81" i="13" s="1"/>
  <c r="AX81" i="13" s="1"/>
  <c r="AV85" i="13"/>
  <c r="AW85" i="13" s="1"/>
  <c r="AX85" i="13" s="1"/>
  <c r="AV123" i="13"/>
  <c r="AW123" i="13" s="1"/>
  <c r="AX123" i="13" s="1"/>
  <c r="AV91" i="13"/>
  <c r="AW91" i="13" s="1"/>
  <c r="AX91" i="13" s="1"/>
  <c r="AP22" i="13"/>
  <c r="AQ22" i="13" s="1"/>
  <c r="AR22" i="13" s="1"/>
  <c r="AP20" i="13"/>
  <c r="AQ20" i="13" s="1"/>
  <c r="AR20" i="13" s="1"/>
  <c r="AP9" i="13"/>
  <c r="AQ9" i="13" s="1"/>
  <c r="AR9" i="13" s="1"/>
  <c r="AP7" i="13"/>
  <c r="AQ7" i="13" s="1"/>
  <c r="AR7" i="13" s="1"/>
  <c r="AP14" i="13"/>
  <c r="AQ14" i="13" s="1"/>
  <c r="AR14" i="13" s="1"/>
  <c r="AP12" i="13"/>
  <c r="AQ12" i="13" s="1"/>
  <c r="AR12" i="13" s="1"/>
  <c r="AP25" i="13"/>
  <c r="AQ25" i="13" s="1"/>
  <c r="AR25" i="13" s="1"/>
  <c r="AP30" i="13"/>
  <c r="AQ30" i="13" s="1"/>
  <c r="AR30" i="13" s="1"/>
  <c r="AP28" i="13"/>
  <c r="AQ28" i="13" s="1"/>
  <c r="AR28" i="13" s="1"/>
  <c r="AP4" i="13"/>
  <c r="AQ4" i="13" s="1"/>
  <c r="AR4" i="13" s="1"/>
  <c r="AP10" i="13"/>
  <c r="AQ10" i="13" s="1"/>
  <c r="AR10" i="13" s="1"/>
  <c r="AP21" i="13"/>
  <c r="AQ21" i="13" s="1"/>
  <c r="AR21" i="13" s="1"/>
  <c r="AP26" i="13"/>
  <c r="AQ26" i="13" s="1"/>
  <c r="AR26" i="13" s="1"/>
  <c r="AP24" i="13"/>
  <c r="AQ24" i="13" s="1"/>
  <c r="AR24" i="13" s="1"/>
  <c r="AP37" i="13"/>
  <c r="AQ37" i="13" s="1"/>
  <c r="AR37" i="13" s="1"/>
  <c r="AP38" i="13"/>
  <c r="AQ38" i="13" s="1"/>
  <c r="AR38" i="13" s="1"/>
  <c r="AP36" i="13"/>
  <c r="AQ36" i="13" s="1"/>
  <c r="AR36" i="13" s="1"/>
  <c r="AP6" i="13"/>
  <c r="AQ6" i="13" s="1"/>
  <c r="AR6" i="13" s="1"/>
  <c r="AP8" i="13"/>
  <c r="AQ8" i="13" s="1"/>
  <c r="AR8" i="13" s="1"/>
  <c r="AP13" i="13"/>
  <c r="AQ13" i="13" s="1"/>
  <c r="AR13" i="13" s="1"/>
  <c r="AP18" i="13"/>
  <c r="AQ18" i="13" s="1"/>
  <c r="AR18" i="13" s="1"/>
  <c r="AP16" i="13"/>
  <c r="AQ16" i="13" s="1"/>
  <c r="AR16" i="13" s="1"/>
  <c r="AP29" i="13"/>
  <c r="AQ29" i="13" s="1"/>
  <c r="AR29" i="13" s="1"/>
  <c r="AP34" i="13"/>
  <c r="AQ34" i="13" s="1"/>
  <c r="AR34" i="13" s="1"/>
  <c r="AP32" i="13"/>
  <c r="AQ32" i="13" s="1"/>
  <c r="AR32" i="13" s="1"/>
  <c r="AP11" i="13"/>
  <c r="AQ11" i="13" s="1"/>
  <c r="AR11" i="13" s="1"/>
  <c r="AP15" i="13"/>
  <c r="AQ15" i="13" s="1"/>
  <c r="AR15" i="13" s="1"/>
  <c r="AP19" i="13"/>
  <c r="AQ19" i="13" s="1"/>
  <c r="AR19" i="13" s="1"/>
  <c r="AP23" i="13"/>
  <c r="AQ23" i="13" s="1"/>
  <c r="AR23" i="13" s="1"/>
  <c r="AP27" i="13"/>
  <c r="AQ27" i="13" s="1"/>
  <c r="AR27" i="13" s="1"/>
  <c r="AP31" i="13"/>
  <c r="AQ31" i="13" s="1"/>
  <c r="AR31" i="13" s="1"/>
  <c r="AP35" i="13"/>
  <c r="AQ35" i="13" s="1"/>
  <c r="AR35" i="13" s="1"/>
  <c r="AP39" i="13"/>
  <c r="AQ39" i="13" s="1"/>
  <c r="AR39" i="13" s="1"/>
  <c r="AP40" i="13"/>
  <c r="AQ40" i="13" s="1"/>
  <c r="AR40" i="13" s="1"/>
  <c r="AP44" i="13"/>
  <c r="AQ44" i="13" s="1"/>
  <c r="AR44" i="13" s="1"/>
  <c r="AP48" i="13"/>
  <c r="AQ48" i="13" s="1"/>
  <c r="AR48" i="13" s="1"/>
  <c r="AP41" i="13"/>
  <c r="AQ41" i="13" s="1"/>
  <c r="AR41" i="13" s="1"/>
  <c r="AP45" i="13"/>
  <c r="AQ45" i="13" s="1"/>
  <c r="AR45" i="13" s="1"/>
  <c r="AP49" i="13"/>
  <c r="AQ49" i="13" s="1"/>
  <c r="AR49" i="13" s="1"/>
  <c r="AP53" i="13"/>
  <c r="AQ53" i="13" s="1"/>
  <c r="AR53" i="13" s="1"/>
  <c r="AP57" i="13"/>
  <c r="AQ57" i="13" s="1"/>
  <c r="AR57" i="13" s="1"/>
  <c r="AP60" i="13"/>
  <c r="AQ60" i="13" s="1"/>
  <c r="AR60" i="13" s="1"/>
  <c r="AP65" i="13"/>
  <c r="AQ65" i="13" s="1"/>
  <c r="AR65" i="13" s="1"/>
  <c r="AP73" i="13"/>
  <c r="AQ73" i="13" s="1"/>
  <c r="AR73" i="13" s="1"/>
  <c r="AP81" i="13"/>
  <c r="AQ81" i="13" s="1"/>
  <c r="AR81" i="13" s="1"/>
  <c r="AP89" i="13"/>
  <c r="AQ89" i="13" s="1"/>
  <c r="AR89" i="13" s="1"/>
  <c r="AP97" i="13"/>
  <c r="AQ97" i="13" s="1"/>
  <c r="AR97" i="13" s="1"/>
  <c r="AP105" i="13"/>
  <c r="AQ105" i="13" s="1"/>
  <c r="AR105" i="13" s="1"/>
  <c r="AP113" i="13"/>
  <c r="AQ113" i="13" s="1"/>
  <c r="AR113" i="13" s="1"/>
  <c r="AP121" i="13"/>
  <c r="AQ121" i="13" s="1"/>
  <c r="AR121" i="13" s="1"/>
  <c r="D60" i="19"/>
  <c r="D59" i="19"/>
  <c r="L18" i="48" l="1"/>
  <c r="E18" i="48"/>
  <c r="D18" i="48"/>
  <c r="A17" i="48"/>
  <c r="A13" i="48"/>
  <c r="A14" i="48"/>
  <c r="A15" i="48"/>
  <c r="A16" i="48"/>
  <c r="A12" i="48"/>
  <c r="A3" i="48"/>
  <c r="A4" i="48"/>
  <c r="A5" i="48"/>
  <c r="A6" i="48"/>
  <c r="A7" i="48"/>
  <c r="A8" i="48"/>
  <c r="A9" i="48"/>
  <c r="A10" i="48"/>
  <c r="A11" i="48"/>
  <c r="A2" i="48"/>
  <c r="O1" i="48"/>
  <c r="J4" i="47"/>
  <c r="L9" i="47"/>
  <c r="I9" i="47"/>
  <c r="E9" i="47"/>
  <c r="D9" i="47"/>
  <c r="F7" i="47"/>
  <c r="F8" i="47"/>
  <c r="C7" i="47"/>
  <c r="C8" i="47"/>
  <c r="A8" i="47"/>
  <c r="A7" i="47"/>
  <c r="A3" i="47"/>
  <c r="A4" i="47"/>
  <c r="A5" i="47"/>
  <c r="A6" i="47"/>
  <c r="A2" i="47"/>
  <c r="O1" i="47"/>
  <c r="U163" i="19" l="1"/>
  <c r="U164" i="19"/>
  <c r="U165" i="19"/>
  <c r="U166" i="19"/>
  <c r="U167" i="19"/>
  <c r="U168" i="19"/>
  <c r="U169" i="19"/>
  <c r="U170" i="19"/>
  <c r="U171" i="19"/>
  <c r="U172" i="19"/>
  <c r="U117" i="19" l="1"/>
  <c r="S116" i="19"/>
  <c r="T116" i="19"/>
  <c r="R24" i="19"/>
  <c r="R26" i="19"/>
  <c r="R27" i="19"/>
  <c r="R30" i="19"/>
  <c r="R31" i="19"/>
  <c r="R34" i="19"/>
  <c r="R35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23" i="19"/>
  <c r="R22" i="19"/>
  <c r="Q21" i="19"/>
  <c r="N17" i="19"/>
  <c r="Q20" i="19"/>
  <c r="P19" i="19"/>
  <c r="O18" i="19"/>
  <c r="R37" i="19" l="1"/>
  <c r="R33" i="19"/>
  <c r="R29" i="19"/>
  <c r="R25" i="19"/>
  <c r="R36" i="19"/>
  <c r="R32" i="19"/>
  <c r="R28" i="19"/>
  <c r="H43" i="46"/>
  <c r="H17" i="46"/>
  <c r="H52" i="46" s="1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14" i="29"/>
  <c r="R17" i="29"/>
  <c r="Q17" i="29"/>
  <c r="P17" i="29"/>
  <c r="O17" i="29" s="1"/>
  <c r="N17" i="29" s="1"/>
  <c r="R16" i="29"/>
  <c r="Q16" i="29"/>
  <c r="P16" i="29"/>
  <c r="O16" i="29"/>
  <c r="N16" i="29" s="1"/>
  <c r="R15" i="29"/>
  <c r="Q15" i="29"/>
  <c r="P15" i="29"/>
  <c r="O15" i="29"/>
  <c r="N15" i="29"/>
  <c r="R14" i="29"/>
  <c r="Q14" i="29"/>
  <c r="P14" i="29"/>
  <c r="O14" i="29"/>
  <c r="N14" i="29"/>
  <c r="R18" i="29"/>
  <c r="Q18" i="29"/>
  <c r="P18" i="29"/>
  <c r="O18" i="29" s="1"/>
  <c r="N18" i="29" s="1"/>
  <c r="R19" i="29"/>
  <c r="Q19" i="29"/>
  <c r="P19" i="29" s="1"/>
  <c r="O19" i="29" s="1"/>
  <c r="N19" i="29" s="1"/>
  <c r="T19" i="29" s="1"/>
  <c r="U19" i="29"/>
  <c r="O16" i="42"/>
  <c r="N16" i="42" s="1"/>
  <c r="Q19" i="42"/>
  <c r="P19" i="42" s="1"/>
  <c r="O19" i="42" s="1"/>
  <c r="N19" i="42" s="1"/>
  <c r="P18" i="42"/>
  <c r="O18" i="42" s="1"/>
  <c r="N18" i="42" s="1"/>
  <c r="P17" i="42"/>
  <c r="O17" i="42" s="1"/>
  <c r="N17" i="42" s="1"/>
  <c r="Q18" i="42"/>
  <c r="R18" i="42"/>
  <c r="R19" i="42"/>
  <c r="R17" i="42"/>
  <c r="Q17" i="42"/>
  <c r="R16" i="42"/>
  <c r="Q16" i="42"/>
  <c r="P16" i="42"/>
  <c r="R15" i="42"/>
  <c r="Q15" i="42"/>
  <c r="P15" i="42"/>
  <c r="O15" i="42"/>
  <c r="N15" i="42"/>
  <c r="N16" i="43"/>
  <c r="O16" i="43"/>
  <c r="P16" i="43"/>
  <c r="N15" i="43"/>
  <c r="O15" i="43"/>
  <c r="P15" i="43"/>
  <c r="Q15" i="43"/>
  <c r="R15" i="43"/>
  <c r="Q16" i="43"/>
  <c r="R16" i="43"/>
  <c r="N17" i="43"/>
  <c r="S17" i="43" s="1"/>
  <c r="O17" i="43"/>
  <c r="P17" i="43"/>
  <c r="Q17" i="43"/>
  <c r="R17" i="43"/>
  <c r="N18" i="43"/>
  <c r="O18" i="43"/>
  <c r="P18" i="43"/>
  <c r="Q18" i="43"/>
  <c r="R18" i="43"/>
  <c r="O19" i="43"/>
  <c r="N19" i="43" s="1"/>
  <c r="S19" i="43" s="1"/>
  <c r="P19" i="43"/>
  <c r="Q19" i="43"/>
  <c r="R19" i="43"/>
  <c r="N20" i="43"/>
  <c r="N21" i="43"/>
  <c r="O20" i="43"/>
  <c r="O21" i="43"/>
  <c r="P20" i="43"/>
  <c r="P21" i="43"/>
  <c r="Q20" i="43"/>
  <c r="Q21" i="43"/>
  <c r="R20" i="43"/>
  <c r="R21" i="43"/>
  <c r="Q20" i="42"/>
  <c r="P20" i="42" s="1"/>
  <c r="O20" i="42" s="1"/>
  <c r="N20" i="42" s="1"/>
  <c r="Q21" i="42"/>
  <c r="P21" i="42" s="1"/>
  <c r="O21" i="42" s="1"/>
  <c r="N21" i="42" s="1"/>
  <c r="R20" i="42"/>
  <c r="R21" i="42"/>
  <c r="N20" i="29"/>
  <c r="N21" i="29"/>
  <c r="O20" i="29"/>
  <c r="O21" i="29"/>
  <c r="P20" i="29"/>
  <c r="P21" i="29"/>
  <c r="Q20" i="29"/>
  <c r="Q21" i="29"/>
  <c r="R20" i="29"/>
  <c r="R21" i="29"/>
  <c r="F7" i="43"/>
  <c r="R22" i="43" s="1"/>
  <c r="Q22" i="43" s="1"/>
  <c r="P22" i="43" s="1"/>
  <c r="O22" i="43" s="1"/>
  <c r="N22" i="43" s="1"/>
  <c r="R22" i="42"/>
  <c r="Q22" i="42" s="1"/>
  <c r="M23" i="29"/>
  <c r="N22" i="29"/>
  <c r="O22" i="29"/>
  <c r="P22" i="29"/>
  <c r="Q22" i="29"/>
  <c r="R22" i="29"/>
  <c r="B22" i="43"/>
  <c r="Q23" i="29"/>
  <c r="R23" i="29"/>
  <c r="R23" i="42"/>
  <c r="Q23" i="42" s="1"/>
  <c r="P23" i="42" s="1"/>
  <c r="O23" i="42" s="1"/>
  <c r="N23" i="42" s="1"/>
  <c r="S23" i="42" s="1"/>
  <c r="F24" i="43"/>
  <c r="Z24" i="43" s="1"/>
  <c r="F24" i="42"/>
  <c r="F24" i="29"/>
  <c r="F24" i="41"/>
  <c r="F24" i="40"/>
  <c r="F24" i="39"/>
  <c r="F24" i="22"/>
  <c r="G15" i="46"/>
  <c r="G17" i="46"/>
  <c r="G26" i="46"/>
  <c r="G37" i="46"/>
  <c r="G43" i="46"/>
  <c r="G11" i="46"/>
  <c r="G4" i="46"/>
  <c r="G5" i="46"/>
  <c r="G2" i="46"/>
  <c r="D52" i="46"/>
  <c r="A48" i="46"/>
  <c r="A49" i="46"/>
  <c r="A50" i="46"/>
  <c r="A51" i="46"/>
  <c r="A47" i="46"/>
  <c r="O1" i="46"/>
  <c r="C47" i="46" s="1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3" i="46"/>
  <c r="A4" i="46"/>
  <c r="A5" i="46"/>
  <c r="A6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2" i="46"/>
  <c r="B29" i="38"/>
  <c r="D11" i="24"/>
  <c r="D13" i="24" s="1"/>
  <c r="D8" i="24"/>
  <c r="D7" i="24"/>
  <c r="D6" i="24"/>
  <c r="D5" i="24"/>
  <c r="D3" i="24"/>
  <c r="B12" i="38"/>
  <c r="Q23" i="26"/>
  <c r="Q24" i="26"/>
  <c r="Q25" i="26"/>
  <c r="Q26" i="26"/>
  <c r="Q27" i="26"/>
  <c r="Q28" i="26"/>
  <c r="F28" i="45"/>
  <c r="E28" i="45"/>
  <c r="I28" i="45" s="1"/>
  <c r="D28" i="45"/>
  <c r="C28" i="45"/>
  <c r="H28" i="45" s="1"/>
  <c r="B28" i="45"/>
  <c r="G28" i="45" s="1"/>
  <c r="A28" i="45"/>
  <c r="F27" i="45"/>
  <c r="E27" i="45"/>
  <c r="I27" i="45" s="1"/>
  <c r="D27" i="45"/>
  <c r="C27" i="45"/>
  <c r="B27" i="45"/>
  <c r="H27" i="45" s="1"/>
  <c r="A27" i="45"/>
  <c r="H26" i="45"/>
  <c r="L26" i="45" s="1"/>
  <c r="M26" i="45" s="1"/>
  <c r="G26" i="45"/>
  <c r="F26" i="45"/>
  <c r="E26" i="45"/>
  <c r="I26" i="45" s="1"/>
  <c r="D26" i="45"/>
  <c r="C26" i="45"/>
  <c r="B26" i="45"/>
  <c r="A26" i="45"/>
  <c r="G25" i="45"/>
  <c r="F25" i="45"/>
  <c r="E25" i="45"/>
  <c r="I25" i="45" s="1"/>
  <c r="D25" i="45"/>
  <c r="C25" i="45"/>
  <c r="H25" i="45" s="1"/>
  <c r="B25" i="45"/>
  <c r="A25" i="45"/>
  <c r="F24" i="45"/>
  <c r="E24" i="45"/>
  <c r="I24" i="45" s="1"/>
  <c r="D24" i="45"/>
  <c r="C24" i="45"/>
  <c r="H24" i="45" s="1"/>
  <c r="B24" i="45"/>
  <c r="G24" i="45" s="1"/>
  <c r="A24" i="45"/>
  <c r="H23" i="45"/>
  <c r="F23" i="45"/>
  <c r="E23" i="45"/>
  <c r="I23" i="45" s="1"/>
  <c r="D23" i="45"/>
  <c r="C23" i="45"/>
  <c r="B23" i="45"/>
  <c r="G23" i="45" s="1"/>
  <c r="L23" i="45" s="1"/>
  <c r="M23" i="45" s="1"/>
  <c r="A23" i="45"/>
  <c r="H22" i="45"/>
  <c r="L22" i="45" s="1"/>
  <c r="M22" i="45" s="1"/>
  <c r="G22" i="45"/>
  <c r="F22" i="45"/>
  <c r="E22" i="45"/>
  <c r="I22" i="45" s="1"/>
  <c r="D22" i="45"/>
  <c r="C22" i="45"/>
  <c r="B22" i="45"/>
  <c r="A22" i="45"/>
  <c r="G21" i="45"/>
  <c r="F21" i="45"/>
  <c r="E21" i="45"/>
  <c r="I21" i="45" s="1"/>
  <c r="D21" i="45"/>
  <c r="C21" i="45"/>
  <c r="H21" i="45" s="1"/>
  <c r="B21" i="45"/>
  <c r="A21" i="45"/>
  <c r="F20" i="45"/>
  <c r="E20" i="45"/>
  <c r="I20" i="45" s="1"/>
  <c r="D20" i="45"/>
  <c r="C20" i="45"/>
  <c r="H20" i="45" s="1"/>
  <c r="B20" i="45"/>
  <c r="G20" i="45" s="1"/>
  <c r="A20" i="45"/>
  <c r="H19" i="45"/>
  <c r="F19" i="45"/>
  <c r="E19" i="45"/>
  <c r="I19" i="45" s="1"/>
  <c r="D19" i="45"/>
  <c r="C19" i="45"/>
  <c r="B19" i="45"/>
  <c r="G19" i="45" s="1"/>
  <c r="L19" i="45" s="1"/>
  <c r="M19" i="45" s="1"/>
  <c r="A19" i="45"/>
  <c r="H18" i="45"/>
  <c r="L18" i="45" s="1"/>
  <c r="M18" i="45" s="1"/>
  <c r="G18" i="45"/>
  <c r="F18" i="45"/>
  <c r="E18" i="45"/>
  <c r="I18" i="45" s="1"/>
  <c r="D18" i="45"/>
  <c r="C18" i="45"/>
  <c r="B18" i="45"/>
  <c r="A18" i="45"/>
  <c r="G17" i="45"/>
  <c r="F17" i="45"/>
  <c r="E17" i="45"/>
  <c r="I17" i="45" s="1"/>
  <c r="D17" i="45"/>
  <c r="C17" i="45"/>
  <c r="H17" i="45" s="1"/>
  <c r="B17" i="45"/>
  <c r="A17" i="45"/>
  <c r="F16" i="45"/>
  <c r="E16" i="45"/>
  <c r="I16" i="45" s="1"/>
  <c r="D16" i="45"/>
  <c r="C16" i="45"/>
  <c r="H16" i="45" s="1"/>
  <c r="B16" i="45"/>
  <c r="G16" i="45" s="1"/>
  <c r="A16" i="45"/>
  <c r="H15" i="45"/>
  <c r="F15" i="45"/>
  <c r="E15" i="45"/>
  <c r="I15" i="45" s="1"/>
  <c r="D15" i="45"/>
  <c r="C15" i="45"/>
  <c r="B15" i="45"/>
  <c r="G15" i="45" s="1"/>
  <c r="L15" i="45" s="1"/>
  <c r="M15" i="45" s="1"/>
  <c r="A15" i="45"/>
  <c r="D10" i="45"/>
  <c r="D11" i="45" s="1"/>
  <c r="D7" i="45"/>
  <c r="D6" i="45"/>
  <c r="D19" i="44"/>
  <c r="C19" i="44"/>
  <c r="B19" i="44"/>
  <c r="E19" i="44" s="1"/>
  <c r="A19" i="44"/>
  <c r="E18" i="44"/>
  <c r="G18" i="44" s="1"/>
  <c r="D18" i="44"/>
  <c r="C18" i="44"/>
  <c r="B18" i="44"/>
  <c r="A18" i="44"/>
  <c r="D17" i="44"/>
  <c r="C17" i="44"/>
  <c r="B17" i="44"/>
  <c r="E17" i="44" s="1"/>
  <c r="A17" i="44"/>
  <c r="E16" i="44"/>
  <c r="G16" i="44" s="1"/>
  <c r="D16" i="44"/>
  <c r="C16" i="44"/>
  <c r="B16" i="44"/>
  <c r="A16" i="44"/>
  <c r="D15" i="44"/>
  <c r="C15" i="44"/>
  <c r="B15" i="44"/>
  <c r="E15" i="44" s="1"/>
  <c r="A15" i="44"/>
  <c r="E14" i="44"/>
  <c r="G14" i="44" s="1"/>
  <c r="D14" i="44"/>
  <c r="C14" i="44"/>
  <c r="B14" i="44"/>
  <c r="A14" i="44"/>
  <c r="D10" i="44"/>
  <c r="D7" i="44"/>
  <c r="D6" i="44"/>
  <c r="H14" i="43"/>
  <c r="E51" i="43"/>
  <c r="E52" i="43"/>
  <c r="E53" i="43"/>
  <c r="E54" i="43"/>
  <c r="E50" i="43"/>
  <c r="E15" i="43"/>
  <c r="E16" i="43"/>
  <c r="E17" i="43"/>
  <c r="E18" i="43"/>
  <c r="E19" i="43"/>
  <c r="L19" i="43" s="1"/>
  <c r="K19" i="43" s="1"/>
  <c r="J19" i="43" s="1"/>
  <c r="I19" i="43" s="1"/>
  <c r="H19" i="43" s="1"/>
  <c r="M19" i="43" s="1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L44" i="43" s="1"/>
  <c r="K44" i="43" s="1"/>
  <c r="J44" i="43" s="1"/>
  <c r="I44" i="43" s="1"/>
  <c r="H44" i="43" s="1"/>
  <c r="M44" i="43" s="1"/>
  <c r="E45" i="43"/>
  <c r="E46" i="43"/>
  <c r="E47" i="43"/>
  <c r="E48" i="43"/>
  <c r="E49" i="43"/>
  <c r="L52" i="43"/>
  <c r="K52" i="43" s="1"/>
  <c r="J52" i="43" s="1"/>
  <c r="I52" i="43" s="1"/>
  <c r="H52" i="43" s="1"/>
  <c r="M52" i="43" s="1"/>
  <c r="E14" i="43"/>
  <c r="S14" i="43"/>
  <c r="D54" i="43"/>
  <c r="C54" i="43"/>
  <c r="G54" i="43" s="1"/>
  <c r="B54" i="43"/>
  <c r="F54" i="43" s="1"/>
  <c r="A54" i="43"/>
  <c r="D53" i="43"/>
  <c r="C53" i="43"/>
  <c r="G53" i="43" s="1"/>
  <c r="B53" i="43"/>
  <c r="F53" i="43" s="1"/>
  <c r="A53" i="43"/>
  <c r="D52" i="43"/>
  <c r="C52" i="43"/>
  <c r="G52" i="43" s="1"/>
  <c r="B52" i="43"/>
  <c r="F52" i="43" s="1"/>
  <c r="A52" i="43"/>
  <c r="D51" i="43"/>
  <c r="C51" i="43"/>
  <c r="G51" i="43" s="1"/>
  <c r="B51" i="43"/>
  <c r="F51" i="43" s="1"/>
  <c r="A51" i="43"/>
  <c r="L50" i="43"/>
  <c r="K50" i="43" s="1"/>
  <c r="J50" i="43" s="1"/>
  <c r="I50" i="43" s="1"/>
  <c r="H50" i="43" s="1"/>
  <c r="M50" i="43" s="1"/>
  <c r="D50" i="43"/>
  <c r="C50" i="43"/>
  <c r="G50" i="43" s="1"/>
  <c r="B50" i="43"/>
  <c r="F50" i="43" s="1"/>
  <c r="A50" i="43"/>
  <c r="D49" i="43"/>
  <c r="C49" i="43"/>
  <c r="G49" i="43" s="1"/>
  <c r="B49" i="43"/>
  <c r="F49" i="43" s="1"/>
  <c r="A49" i="43"/>
  <c r="D48" i="43"/>
  <c r="C48" i="43"/>
  <c r="G48" i="43" s="1"/>
  <c r="B48" i="43"/>
  <c r="F48" i="43" s="1"/>
  <c r="U48" i="43" s="1"/>
  <c r="A48" i="43"/>
  <c r="D47" i="43"/>
  <c r="C47" i="43"/>
  <c r="G47" i="43" s="1"/>
  <c r="B47" i="43"/>
  <c r="F47" i="43" s="1"/>
  <c r="A47" i="43"/>
  <c r="L46" i="43"/>
  <c r="K46" i="43" s="1"/>
  <c r="J46" i="43" s="1"/>
  <c r="I46" i="43" s="1"/>
  <c r="H46" i="43" s="1"/>
  <c r="M46" i="43" s="1"/>
  <c r="D46" i="43"/>
  <c r="C46" i="43"/>
  <c r="G46" i="43" s="1"/>
  <c r="B46" i="43"/>
  <c r="F46" i="43" s="1"/>
  <c r="A46" i="43"/>
  <c r="D45" i="43"/>
  <c r="C45" i="43"/>
  <c r="G45" i="43" s="1"/>
  <c r="B45" i="43"/>
  <c r="F45" i="43" s="1"/>
  <c r="A45" i="43"/>
  <c r="D44" i="43"/>
  <c r="C44" i="43"/>
  <c r="G44" i="43" s="1"/>
  <c r="B44" i="43"/>
  <c r="F44" i="43" s="1"/>
  <c r="U44" i="43" s="1"/>
  <c r="A44" i="43"/>
  <c r="D43" i="43"/>
  <c r="C43" i="43"/>
  <c r="G43" i="43" s="1"/>
  <c r="B43" i="43"/>
  <c r="F43" i="43" s="1"/>
  <c r="A43" i="43"/>
  <c r="L42" i="43"/>
  <c r="K42" i="43" s="1"/>
  <c r="J42" i="43" s="1"/>
  <c r="I42" i="43" s="1"/>
  <c r="H42" i="43" s="1"/>
  <c r="M42" i="43" s="1"/>
  <c r="D42" i="43"/>
  <c r="C42" i="43"/>
  <c r="G42" i="43" s="1"/>
  <c r="B42" i="43"/>
  <c r="F42" i="43" s="1"/>
  <c r="U42" i="43" s="1"/>
  <c r="A42" i="43"/>
  <c r="D41" i="43"/>
  <c r="C41" i="43"/>
  <c r="G41" i="43" s="1"/>
  <c r="B41" i="43"/>
  <c r="F41" i="43" s="1"/>
  <c r="A41" i="43"/>
  <c r="G40" i="43"/>
  <c r="L40" i="43"/>
  <c r="K40" i="43" s="1"/>
  <c r="J40" i="43" s="1"/>
  <c r="I40" i="43" s="1"/>
  <c r="H40" i="43" s="1"/>
  <c r="M40" i="43" s="1"/>
  <c r="D40" i="43"/>
  <c r="C40" i="43"/>
  <c r="B40" i="43"/>
  <c r="F40" i="43" s="1"/>
  <c r="U40" i="43" s="1"/>
  <c r="A40" i="43"/>
  <c r="D39" i="43"/>
  <c r="C39" i="43"/>
  <c r="G39" i="43" s="1"/>
  <c r="B39" i="43"/>
  <c r="F39" i="43" s="1"/>
  <c r="A39" i="43"/>
  <c r="D38" i="43"/>
  <c r="C38" i="43"/>
  <c r="G38" i="43" s="1"/>
  <c r="B38" i="43"/>
  <c r="F38" i="43" s="1"/>
  <c r="A38" i="43"/>
  <c r="L37" i="43"/>
  <c r="K37" i="43" s="1"/>
  <c r="J37" i="43" s="1"/>
  <c r="I37" i="43" s="1"/>
  <c r="H37" i="43" s="1"/>
  <c r="M37" i="43" s="1"/>
  <c r="D37" i="43"/>
  <c r="C37" i="43"/>
  <c r="G37" i="43" s="1"/>
  <c r="B37" i="43"/>
  <c r="F37" i="43" s="1"/>
  <c r="A37" i="43"/>
  <c r="D36" i="43"/>
  <c r="C36" i="43"/>
  <c r="G36" i="43" s="1"/>
  <c r="B36" i="43"/>
  <c r="F36" i="43" s="1"/>
  <c r="A36" i="43"/>
  <c r="D35" i="43"/>
  <c r="C35" i="43"/>
  <c r="G35" i="43" s="1"/>
  <c r="B35" i="43"/>
  <c r="F35" i="43" s="1"/>
  <c r="A35" i="43"/>
  <c r="D34" i="43"/>
  <c r="C34" i="43"/>
  <c r="G34" i="43" s="1"/>
  <c r="B34" i="43"/>
  <c r="F34" i="43" s="1"/>
  <c r="A34" i="43"/>
  <c r="L33" i="43"/>
  <c r="K33" i="43" s="1"/>
  <c r="J33" i="43" s="1"/>
  <c r="I33" i="43" s="1"/>
  <c r="H33" i="43" s="1"/>
  <c r="M33" i="43" s="1"/>
  <c r="D33" i="43"/>
  <c r="C33" i="43"/>
  <c r="G33" i="43" s="1"/>
  <c r="B33" i="43"/>
  <c r="F33" i="43" s="1"/>
  <c r="A33" i="43"/>
  <c r="L32" i="43"/>
  <c r="K32" i="43" s="1"/>
  <c r="J32" i="43" s="1"/>
  <c r="I32" i="43" s="1"/>
  <c r="H32" i="43" s="1"/>
  <c r="M32" i="43" s="1"/>
  <c r="D32" i="43"/>
  <c r="C32" i="43"/>
  <c r="G32" i="43" s="1"/>
  <c r="B32" i="43"/>
  <c r="F32" i="43" s="1"/>
  <c r="A32" i="43"/>
  <c r="D31" i="43"/>
  <c r="C31" i="43"/>
  <c r="G31" i="43" s="1"/>
  <c r="B31" i="43"/>
  <c r="F31" i="43" s="1"/>
  <c r="A31" i="43"/>
  <c r="L30" i="43"/>
  <c r="K30" i="43" s="1"/>
  <c r="J30" i="43" s="1"/>
  <c r="I30" i="43" s="1"/>
  <c r="H30" i="43" s="1"/>
  <c r="M30" i="43" s="1"/>
  <c r="D30" i="43"/>
  <c r="C30" i="43"/>
  <c r="G30" i="43" s="1"/>
  <c r="B30" i="43"/>
  <c r="F30" i="43" s="1"/>
  <c r="A30" i="43"/>
  <c r="D29" i="43"/>
  <c r="C29" i="43"/>
  <c r="G29" i="43" s="1"/>
  <c r="B29" i="43"/>
  <c r="F29" i="43" s="1"/>
  <c r="A29" i="43"/>
  <c r="D28" i="43"/>
  <c r="C28" i="43"/>
  <c r="G28" i="43" s="1"/>
  <c r="B28" i="43"/>
  <c r="F28" i="43" s="1"/>
  <c r="A28" i="43"/>
  <c r="D27" i="43"/>
  <c r="C27" i="43"/>
  <c r="G27" i="43" s="1"/>
  <c r="B27" i="43"/>
  <c r="F27" i="43" s="1"/>
  <c r="A27" i="43"/>
  <c r="L26" i="43"/>
  <c r="K26" i="43" s="1"/>
  <c r="J26" i="43" s="1"/>
  <c r="I26" i="43" s="1"/>
  <c r="H26" i="43" s="1"/>
  <c r="M26" i="43" s="1"/>
  <c r="D26" i="43"/>
  <c r="C26" i="43"/>
  <c r="G26" i="43" s="1"/>
  <c r="B26" i="43"/>
  <c r="F26" i="43" s="1"/>
  <c r="A26" i="43"/>
  <c r="D25" i="43"/>
  <c r="C25" i="43"/>
  <c r="G25" i="43" s="1"/>
  <c r="B25" i="43"/>
  <c r="F25" i="43" s="1"/>
  <c r="A25" i="43"/>
  <c r="D24" i="43"/>
  <c r="C24" i="43"/>
  <c r="G24" i="43" s="1"/>
  <c r="B24" i="43"/>
  <c r="A24" i="43"/>
  <c r="D23" i="43"/>
  <c r="C23" i="43"/>
  <c r="G23" i="43" s="1"/>
  <c r="B23" i="43"/>
  <c r="F23" i="43" s="1"/>
  <c r="A23" i="43"/>
  <c r="D22" i="43"/>
  <c r="C22" i="43"/>
  <c r="G22" i="43" s="1"/>
  <c r="F22" i="43"/>
  <c r="A22" i="43"/>
  <c r="L21" i="43"/>
  <c r="K21" i="43" s="1"/>
  <c r="J21" i="43" s="1"/>
  <c r="I21" i="43" s="1"/>
  <c r="H21" i="43" s="1"/>
  <c r="M21" i="43" s="1"/>
  <c r="D21" i="43"/>
  <c r="C21" i="43"/>
  <c r="G21" i="43" s="1"/>
  <c r="B21" i="43"/>
  <c r="F21" i="43" s="1"/>
  <c r="A21" i="43"/>
  <c r="D20" i="43"/>
  <c r="C20" i="43"/>
  <c r="G20" i="43" s="1"/>
  <c r="B20" i="43"/>
  <c r="F20" i="43" s="1"/>
  <c r="A20" i="43"/>
  <c r="D19" i="43"/>
  <c r="C19" i="43"/>
  <c r="G19" i="43" s="1"/>
  <c r="B19" i="43"/>
  <c r="F19" i="43" s="1"/>
  <c r="A19" i="43"/>
  <c r="S18" i="43"/>
  <c r="L18" i="43"/>
  <c r="K18" i="43"/>
  <c r="J18" i="43" s="1"/>
  <c r="I18" i="43" s="1"/>
  <c r="H18" i="43" s="1"/>
  <c r="M18" i="43" s="1"/>
  <c r="D18" i="43"/>
  <c r="C18" i="43"/>
  <c r="G18" i="43" s="1"/>
  <c r="B18" i="43"/>
  <c r="F18" i="43" s="1"/>
  <c r="A18" i="43"/>
  <c r="L17" i="43"/>
  <c r="K17" i="43"/>
  <c r="J17" i="43" s="1"/>
  <c r="I17" i="43" s="1"/>
  <c r="H17" i="43" s="1"/>
  <c r="M17" i="43" s="1"/>
  <c r="D17" i="43"/>
  <c r="C17" i="43"/>
  <c r="G17" i="43" s="1"/>
  <c r="B17" i="43"/>
  <c r="F17" i="43" s="1"/>
  <c r="A17" i="43"/>
  <c r="L16" i="43"/>
  <c r="K16" i="43"/>
  <c r="J16" i="43"/>
  <c r="I16" i="43" s="1"/>
  <c r="H16" i="43" s="1"/>
  <c r="M16" i="43" s="1"/>
  <c r="D16" i="43"/>
  <c r="C16" i="43"/>
  <c r="G16" i="43" s="1"/>
  <c r="B16" i="43"/>
  <c r="F16" i="43" s="1"/>
  <c r="A16" i="43"/>
  <c r="S15" i="43"/>
  <c r="L15" i="43"/>
  <c r="K15" i="43"/>
  <c r="J15" i="43"/>
  <c r="I15" i="43"/>
  <c r="H15" i="43" s="1"/>
  <c r="M15" i="43" s="1"/>
  <c r="D15" i="43"/>
  <c r="C15" i="43"/>
  <c r="G15" i="43" s="1"/>
  <c r="B15" i="43"/>
  <c r="F15" i="43" s="1"/>
  <c r="A15" i="43"/>
  <c r="R14" i="43"/>
  <c r="Q14" i="43"/>
  <c r="P14" i="43"/>
  <c r="O14" i="43"/>
  <c r="N14" i="43"/>
  <c r="L14" i="43"/>
  <c r="K14" i="43"/>
  <c r="J14" i="43"/>
  <c r="I14" i="43"/>
  <c r="M14" i="43" s="1"/>
  <c r="D14" i="43"/>
  <c r="C14" i="43"/>
  <c r="G14" i="43" s="1"/>
  <c r="B14" i="43"/>
  <c r="F14" i="43" s="1"/>
  <c r="A14" i="43"/>
  <c r="D10" i="43"/>
  <c r="D7" i="43"/>
  <c r="D6" i="43"/>
  <c r="M15" i="42"/>
  <c r="M16" i="42"/>
  <c r="M17" i="42"/>
  <c r="M18" i="42"/>
  <c r="M19" i="42"/>
  <c r="M20" i="42"/>
  <c r="M21" i="42"/>
  <c r="M22" i="42"/>
  <c r="M23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41" i="42"/>
  <c r="M42" i="42"/>
  <c r="M43" i="42"/>
  <c r="M44" i="42"/>
  <c r="M45" i="42"/>
  <c r="M46" i="42"/>
  <c r="M47" i="42"/>
  <c r="M48" i="42"/>
  <c r="M49" i="42"/>
  <c r="M50" i="42"/>
  <c r="M51" i="42"/>
  <c r="M52" i="42"/>
  <c r="M53" i="42"/>
  <c r="M54" i="42"/>
  <c r="M14" i="42"/>
  <c r="S14" i="42"/>
  <c r="E54" i="42"/>
  <c r="D54" i="42"/>
  <c r="C54" i="42"/>
  <c r="G54" i="42" s="1"/>
  <c r="B54" i="42"/>
  <c r="F54" i="42" s="1"/>
  <c r="A54" i="42"/>
  <c r="E53" i="42"/>
  <c r="D53" i="42"/>
  <c r="C53" i="42"/>
  <c r="G53" i="42" s="1"/>
  <c r="B53" i="42"/>
  <c r="F53" i="42" s="1"/>
  <c r="A53" i="42"/>
  <c r="E52" i="42"/>
  <c r="L52" i="42" s="1"/>
  <c r="K52" i="42" s="1"/>
  <c r="J52" i="42" s="1"/>
  <c r="I52" i="42" s="1"/>
  <c r="H52" i="42" s="1"/>
  <c r="D52" i="42"/>
  <c r="C52" i="42"/>
  <c r="G52" i="42" s="1"/>
  <c r="B52" i="42"/>
  <c r="F52" i="42" s="1"/>
  <c r="A52" i="42"/>
  <c r="E51" i="42"/>
  <c r="D51" i="42"/>
  <c r="C51" i="42"/>
  <c r="G51" i="42" s="1"/>
  <c r="B51" i="42"/>
  <c r="F51" i="42" s="1"/>
  <c r="A51" i="42"/>
  <c r="L50" i="42"/>
  <c r="K50" i="42" s="1"/>
  <c r="J50" i="42" s="1"/>
  <c r="I50" i="42" s="1"/>
  <c r="H50" i="42" s="1"/>
  <c r="E50" i="42"/>
  <c r="D50" i="42"/>
  <c r="C50" i="42"/>
  <c r="G50" i="42" s="1"/>
  <c r="B50" i="42"/>
  <c r="F50" i="42" s="1"/>
  <c r="A50" i="42"/>
  <c r="E49" i="42"/>
  <c r="D49" i="42"/>
  <c r="C49" i="42"/>
  <c r="G49" i="42" s="1"/>
  <c r="B49" i="42"/>
  <c r="F49" i="42" s="1"/>
  <c r="A49" i="42"/>
  <c r="E48" i="42"/>
  <c r="L48" i="42" s="1"/>
  <c r="K48" i="42" s="1"/>
  <c r="J48" i="42" s="1"/>
  <c r="I48" i="42" s="1"/>
  <c r="H48" i="42" s="1"/>
  <c r="D48" i="42"/>
  <c r="C48" i="42"/>
  <c r="G48" i="42" s="1"/>
  <c r="B48" i="42"/>
  <c r="F48" i="42" s="1"/>
  <c r="A48" i="42"/>
  <c r="E47" i="42"/>
  <c r="D47" i="42"/>
  <c r="C47" i="42"/>
  <c r="G47" i="42" s="1"/>
  <c r="B47" i="42"/>
  <c r="F47" i="42" s="1"/>
  <c r="A47" i="42"/>
  <c r="E46" i="42"/>
  <c r="L46" i="42" s="1"/>
  <c r="K46" i="42" s="1"/>
  <c r="J46" i="42" s="1"/>
  <c r="I46" i="42" s="1"/>
  <c r="H46" i="42" s="1"/>
  <c r="D46" i="42"/>
  <c r="C46" i="42"/>
  <c r="G46" i="42" s="1"/>
  <c r="B46" i="42"/>
  <c r="F46" i="42" s="1"/>
  <c r="U46" i="42" s="1"/>
  <c r="A46" i="42"/>
  <c r="E45" i="42"/>
  <c r="D45" i="42"/>
  <c r="C45" i="42"/>
  <c r="G45" i="42" s="1"/>
  <c r="B45" i="42"/>
  <c r="F45" i="42" s="1"/>
  <c r="A45" i="42"/>
  <c r="U44" i="42"/>
  <c r="E44" i="42"/>
  <c r="L44" i="42" s="1"/>
  <c r="K44" i="42" s="1"/>
  <c r="J44" i="42" s="1"/>
  <c r="I44" i="42" s="1"/>
  <c r="H44" i="42" s="1"/>
  <c r="D44" i="42"/>
  <c r="C44" i="42"/>
  <c r="G44" i="42" s="1"/>
  <c r="B44" i="42"/>
  <c r="F44" i="42" s="1"/>
  <c r="A44" i="42"/>
  <c r="E43" i="42"/>
  <c r="D43" i="42"/>
  <c r="C43" i="42"/>
  <c r="G43" i="42" s="1"/>
  <c r="B43" i="42"/>
  <c r="F43" i="42" s="1"/>
  <c r="A43" i="42"/>
  <c r="L42" i="42"/>
  <c r="K42" i="42" s="1"/>
  <c r="J42" i="42" s="1"/>
  <c r="I42" i="42" s="1"/>
  <c r="H42" i="42" s="1"/>
  <c r="E42" i="42"/>
  <c r="D42" i="42"/>
  <c r="C42" i="42"/>
  <c r="G42" i="42" s="1"/>
  <c r="B42" i="42"/>
  <c r="F42" i="42" s="1"/>
  <c r="U42" i="42" s="1"/>
  <c r="A42" i="42"/>
  <c r="E41" i="42"/>
  <c r="D41" i="42"/>
  <c r="C41" i="42"/>
  <c r="G41" i="42" s="1"/>
  <c r="B41" i="42"/>
  <c r="F41" i="42" s="1"/>
  <c r="A41" i="42"/>
  <c r="E40" i="42"/>
  <c r="L40" i="42" s="1"/>
  <c r="K40" i="42" s="1"/>
  <c r="J40" i="42" s="1"/>
  <c r="I40" i="42" s="1"/>
  <c r="H40" i="42" s="1"/>
  <c r="D40" i="42"/>
  <c r="C40" i="42"/>
  <c r="G40" i="42" s="1"/>
  <c r="B40" i="42"/>
  <c r="F40" i="42" s="1"/>
  <c r="U40" i="42" s="1"/>
  <c r="A40" i="42"/>
  <c r="E39" i="42"/>
  <c r="D39" i="42"/>
  <c r="C39" i="42"/>
  <c r="G39" i="42" s="1"/>
  <c r="B39" i="42"/>
  <c r="F39" i="42" s="1"/>
  <c r="A39" i="42"/>
  <c r="E38" i="42"/>
  <c r="L38" i="42" s="1"/>
  <c r="K38" i="42" s="1"/>
  <c r="J38" i="42" s="1"/>
  <c r="I38" i="42" s="1"/>
  <c r="H38" i="42" s="1"/>
  <c r="D38" i="42"/>
  <c r="C38" i="42"/>
  <c r="G38" i="42" s="1"/>
  <c r="B38" i="42"/>
  <c r="F38" i="42" s="1"/>
  <c r="A38" i="42"/>
  <c r="E37" i="42"/>
  <c r="D37" i="42"/>
  <c r="C37" i="42"/>
  <c r="G37" i="42" s="1"/>
  <c r="B37" i="42"/>
  <c r="F37" i="42" s="1"/>
  <c r="A37" i="42"/>
  <c r="E36" i="42"/>
  <c r="D36" i="42"/>
  <c r="C36" i="42"/>
  <c r="G36" i="42" s="1"/>
  <c r="B36" i="42"/>
  <c r="F36" i="42" s="1"/>
  <c r="A36" i="42"/>
  <c r="E35" i="42"/>
  <c r="D35" i="42"/>
  <c r="C35" i="42"/>
  <c r="G35" i="42" s="1"/>
  <c r="B35" i="42"/>
  <c r="F35" i="42" s="1"/>
  <c r="A35" i="42"/>
  <c r="E34" i="42"/>
  <c r="D34" i="42"/>
  <c r="C34" i="42"/>
  <c r="G34" i="42" s="1"/>
  <c r="B34" i="42"/>
  <c r="F34" i="42" s="1"/>
  <c r="A34" i="42"/>
  <c r="E33" i="42"/>
  <c r="D33" i="42"/>
  <c r="C33" i="42"/>
  <c r="G33" i="42" s="1"/>
  <c r="B33" i="42"/>
  <c r="F33" i="42" s="1"/>
  <c r="A33" i="42"/>
  <c r="E32" i="42"/>
  <c r="D32" i="42"/>
  <c r="C32" i="42"/>
  <c r="G32" i="42" s="1"/>
  <c r="B32" i="42"/>
  <c r="F32" i="42" s="1"/>
  <c r="A32" i="42"/>
  <c r="U31" i="42"/>
  <c r="E31" i="42"/>
  <c r="L31" i="42" s="1"/>
  <c r="K31" i="42" s="1"/>
  <c r="J31" i="42" s="1"/>
  <c r="I31" i="42" s="1"/>
  <c r="H31" i="42" s="1"/>
  <c r="D31" i="42"/>
  <c r="C31" i="42"/>
  <c r="G31" i="42" s="1"/>
  <c r="B31" i="42"/>
  <c r="F31" i="42" s="1"/>
  <c r="A31" i="42"/>
  <c r="E30" i="42"/>
  <c r="D30" i="42"/>
  <c r="C30" i="42"/>
  <c r="G30" i="42" s="1"/>
  <c r="B30" i="42"/>
  <c r="F30" i="42" s="1"/>
  <c r="A30" i="42"/>
  <c r="E29" i="42"/>
  <c r="D29" i="42"/>
  <c r="C29" i="42"/>
  <c r="G29" i="42" s="1"/>
  <c r="B29" i="42"/>
  <c r="F29" i="42" s="1"/>
  <c r="A29" i="42"/>
  <c r="E28" i="42"/>
  <c r="L28" i="42" s="1"/>
  <c r="K28" i="42" s="1"/>
  <c r="J28" i="42" s="1"/>
  <c r="I28" i="42" s="1"/>
  <c r="H28" i="42" s="1"/>
  <c r="D28" i="42"/>
  <c r="C28" i="42"/>
  <c r="G28" i="42" s="1"/>
  <c r="B28" i="42"/>
  <c r="F28" i="42" s="1"/>
  <c r="A28" i="42"/>
  <c r="E27" i="42"/>
  <c r="D27" i="42"/>
  <c r="C27" i="42"/>
  <c r="G27" i="42" s="1"/>
  <c r="B27" i="42"/>
  <c r="F27" i="42" s="1"/>
  <c r="A27" i="42"/>
  <c r="E26" i="42"/>
  <c r="D26" i="42"/>
  <c r="C26" i="42"/>
  <c r="G26" i="42" s="1"/>
  <c r="B26" i="42"/>
  <c r="F26" i="42" s="1"/>
  <c r="A26" i="42"/>
  <c r="E25" i="42"/>
  <c r="D25" i="42"/>
  <c r="C25" i="42"/>
  <c r="G25" i="42" s="1"/>
  <c r="B25" i="42"/>
  <c r="F25" i="42" s="1"/>
  <c r="A25" i="42"/>
  <c r="E24" i="42"/>
  <c r="D24" i="42"/>
  <c r="C24" i="42"/>
  <c r="G24" i="42" s="1"/>
  <c r="B24" i="42"/>
  <c r="A24" i="42"/>
  <c r="E23" i="42"/>
  <c r="D23" i="42"/>
  <c r="C23" i="42"/>
  <c r="G23" i="42" s="1"/>
  <c r="B23" i="42"/>
  <c r="F23" i="42" s="1"/>
  <c r="A23" i="42"/>
  <c r="E22" i="42"/>
  <c r="D22" i="42"/>
  <c r="C22" i="42"/>
  <c r="G22" i="42" s="1"/>
  <c r="B22" i="42"/>
  <c r="F22" i="42" s="1"/>
  <c r="A22" i="42"/>
  <c r="E21" i="42"/>
  <c r="D21" i="42"/>
  <c r="C21" i="42"/>
  <c r="G21" i="42" s="1"/>
  <c r="B21" i="42"/>
  <c r="F21" i="42" s="1"/>
  <c r="A21" i="42"/>
  <c r="E20" i="42"/>
  <c r="D20" i="42"/>
  <c r="C20" i="42"/>
  <c r="G20" i="42" s="1"/>
  <c r="B20" i="42"/>
  <c r="F20" i="42" s="1"/>
  <c r="A20" i="42"/>
  <c r="L19" i="42"/>
  <c r="K19" i="42"/>
  <c r="J19" i="42" s="1"/>
  <c r="I19" i="42" s="1"/>
  <c r="H19" i="42" s="1"/>
  <c r="E19" i="42"/>
  <c r="D19" i="42"/>
  <c r="C19" i="42"/>
  <c r="G19" i="42" s="1"/>
  <c r="B19" i="42"/>
  <c r="F19" i="42" s="1"/>
  <c r="A19" i="42"/>
  <c r="L18" i="42"/>
  <c r="K18" i="42"/>
  <c r="J18" i="42" s="1"/>
  <c r="I18" i="42" s="1"/>
  <c r="H18" i="42" s="1"/>
  <c r="E18" i="42"/>
  <c r="D18" i="42"/>
  <c r="C18" i="42"/>
  <c r="G18" i="42" s="1"/>
  <c r="B18" i="42"/>
  <c r="F18" i="42" s="1"/>
  <c r="A18" i="42"/>
  <c r="L17" i="42"/>
  <c r="E17" i="42"/>
  <c r="K17" i="42" s="1"/>
  <c r="J17" i="42" s="1"/>
  <c r="I17" i="42" s="1"/>
  <c r="H17" i="42" s="1"/>
  <c r="D17" i="42"/>
  <c r="C17" i="42"/>
  <c r="G17" i="42" s="1"/>
  <c r="B17" i="42"/>
  <c r="F17" i="42" s="1"/>
  <c r="Z17" i="42" s="1"/>
  <c r="A17" i="42"/>
  <c r="L16" i="42"/>
  <c r="K16" i="42"/>
  <c r="J16" i="42"/>
  <c r="I16" i="42" s="1"/>
  <c r="H16" i="42" s="1"/>
  <c r="E16" i="42"/>
  <c r="D16" i="42"/>
  <c r="C16" i="42"/>
  <c r="G16" i="42" s="1"/>
  <c r="B16" i="42"/>
  <c r="F16" i="42" s="1"/>
  <c r="A16" i="42"/>
  <c r="L15" i="42"/>
  <c r="K15" i="42"/>
  <c r="J15" i="42"/>
  <c r="E15" i="42"/>
  <c r="I15" i="42" s="1"/>
  <c r="H15" i="42" s="1"/>
  <c r="D15" i="42"/>
  <c r="C15" i="42"/>
  <c r="G15" i="42" s="1"/>
  <c r="B15" i="42"/>
  <c r="F15" i="42" s="1"/>
  <c r="A15" i="42"/>
  <c r="R14" i="42"/>
  <c r="Q14" i="42"/>
  <c r="P14" i="42"/>
  <c r="O14" i="42"/>
  <c r="N14" i="42"/>
  <c r="L14" i="42"/>
  <c r="K14" i="42"/>
  <c r="J14" i="42"/>
  <c r="I14" i="42"/>
  <c r="H14" i="42"/>
  <c r="E14" i="42"/>
  <c r="D14" i="42"/>
  <c r="C14" i="42"/>
  <c r="G14" i="42" s="1"/>
  <c r="B14" i="42"/>
  <c r="F14" i="42" s="1"/>
  <c r="A14" i="42"/>
  <c r="D10" i="42"/>
  <c r="D7" i="42"/>
  <c r="D6" i="42"/>
  <c r="M15" i="29"/>
  <c r="M16" i="29"/>
  <c r="M17" i="29"/>
  <c r="M18" i="29"/>
  <c r="M19" i="29"/>
  <c r="M20" i="29"/>
  <c r="M21" i="29"/>
  <c r="M22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14" i="29"/>
  <c r="E54" i="41"/>
  <c r="D54" i="41"/>
  <c r="C54" i="41"/>
  <c r="B54" i="41"/>
  <c r="A54" i="41"/>
  <c r="E53" i="41"/>
  <c r="D53" i="41"/>
  <c r="C53" i="41"/>
  <c r="B53" i="41"/>
  <c r="A53" i="41"/>
  <c r="E52" i="41"/>
  <c r="D52" i="41"/>
  <c r="C52" i="41"/>
  <c r="B52" i="41"/>
  <c r="A52" i="41"/>
  <c r="E51" i="41"/>
  <c r="D51" i="41"/>
  <c r="C51" i="41"/>
  <c r="B51" i="41"/>
  <c r="A51" i="41"/>
  <c r="E50" i="41"/>
  <c r="D50" i="41"/>
  <c r="C50" i="41"/>
  <c r="B50" i="41"/>
  <c r="A50" i="41"/>
  <c r="E49" i="41"/>
  <c r="D49" i="41"/>
  <c r="C49" i="41"/>
  <c r="B49" i="41"/>
  <c r="A49" i="41"/>
  <c r="E48" i="41"/>
  <c r="D48" i="41"/>
  <c r="C48" i="41"/>
  <c r="B48" i="41"/>
  <c r="A48" i="41"/>
  <c r="E47" i="41"/>
  <c r="D47" i="41"/>
  <c r="C47" i="41"/>
  <c r="B47" i="41"/>
  <c r="A47" i="41"/>
  <c r="E46" i="41"/>
  <c r="D46" i="41"/>
  <c r="C46" i="41"/>
  <c r="B46" i="41"/>
  <c r="A46" i="41"/>
  <c r="E45" i="41"/>
  <c r="D45" i="41"/>
  <c r="C45" i="41"/>
  <c r="B45" i="41"/>
  <c r="A45" i="41"/>
  <c r="E44" i="41"/>
  <c r="D44" i="41"/>
  <c r="C44" i="41"/>
  <c r="B44" i="41"/>
  <c r="A44" i="41"/>
  <c r="E43" i="41"/>
  <c r="D43" i="41"/>
  <c r="C43" i="41"/>
  <c r="B43" i="41"/>
  <c r="A43" i="41"/>
  <c r="E42" i="41"/>
  <c r="D42" i="41"/>
  <c r="C42" i="41"/>
  <c r="B42" i="41"/>
  <c r="A42" i="41"/>
  <c r="G41" i="41"/>
  <c r="E41" i="41"/>
  <c r="D41" i="41"/>
  <c r="C41" i="41"/>
  <c r="B41" i="41"/>
  <c r="A41" i="41"/>
  <c r="E40" i="41"/>
  <c r="D40" i="41"/>
  <c r="C40" i="41"/>
  <c r="B40" i="41"/>
  <c r="A40" i="41"/>
  <c r="G39" i="41"/>
  <c r="E39" i="41"/>
  <c r="D39" i="41"/>
  <c r="C39" i="41"/>
  <c r="B39" i="41"/>
  <c r="A39" i="41"/>
  <c r="E38" i="41"/>
  <c r="D38" i="41"/>
  <c r="C38" i="41"/>
  <c r="B38" i="41"/>
  <c r="A38" i="41"/>
  <c r="E37" i="41"/>
  <c r="D37" i="41"/>
  <c r="C37" i="41"/>
  <c r="B37" i="41"/>
  <c r="A37" i="41"/>
  <c r="E36" i="41"/>
  <c r="D36" i="41"/>
  <c r="C36" i="41"/>
  <c r="B36" i="41"/>
  <c r="A36" i="41"/>
  <c r="E35" i="41"/>
  <c r="D35" i="41"/>
  <c r="C35" i="41"/>
  <c r="B35" i="41"/>
  <c r="A35" i="41"/>
  <c r="E34" i="41"/>
  <c r="D34" i="41"/>
  <c r="C34" i="41"/>
  <c r="B34" i="41"/>
  <c r="A34" i="41"/>
  <c r="E33" i="41"/>
  <c r="D33" i="41"/>
  <c r="C33" i="41"/>
  <c r="B33" i="41"/>
  <c r="A33" i="41"/>
  <c r="E32" i="41"/>
  <c r="D32" i="41"/>
  <c r="C32" i="41"/>
  <c r="B32" i="41"/>
  <c r="A32" i="41"/>
  <c r="E31" i="41"/>
  <c r="D31" i="41"/>
  <c r="C31" i="41"/>
  <c r="B31" i="41"/>
  <c r="A31" i="41"/>
  <c r="E30" i="41"/>
  <c r="D30" i="41"/>
  <c r="C30" i="41"/>
  <c r="B30" i="41"/>
  <c r="A30" i="41"/>
  <c r="E29" i="41"/>
  <c r="D29" i="41"/>
  <c r="C29" i="41"/>
  <c r="B29" i="41"/>
  <c r="A29" i="41"/>
  <c r="E28" i="41"/>
  <c r="D28" i="41"/>
  <c r="C28" i="41"/>
  <c r="B28" i="41"/>
  <c r="A28" i="41"/>
  <c r="E27" i="41"/>
  <c r="D27" i="41"/>
  <c r="C27" i="41"/>
  <c r="B27" i="41"/>
  <c r="A27" i="41"/>
  <c r="E26" i="41"/>
  <c r="D26" i="41"/>
  <c r="C26" i="41"/>
  <c r="B26" i="41"/>
  <c r="A26" i="41"/>
  <c r="E25" i="41"/>
  <c r="D25" i="41"/>
  <c r="C25" i="41"/>
  <c r="B25" i="41"/>
  <c r="A25" i="41"/>
  <c r="E24" i="41"/>
  <c r="D24" i="41"/>
  <c r="C24" i="41"/>
  <c r="B24" i="41"/>
  <c r="A24" i="41"/>
  <c r="R23" i="41"/>
  <c r="L23" i="41"/>
  <c r="K23" i="41"/>
  <c r="J23" i="41" s="1"/>
  <c r="I23" i="41" s="1"/>
  <c r="H23" i="41" s="1"/>
  <c r="M23" i="41" s="1"/>
  <c r="E23" i="41"/>
  <c r="D23" i="41"/>
  <c r="C23" i="41"/>
  <c r="B23" i="41"/>
  <c r="A23" i="41"/>
  <c r="R22" i="41"/>
  <c r="Q22" i="41"/>
  <c r="P22" i="41"/>
  <c r="L22" i="41"/>
  <c r="K22" i="41"/>
  <c r="J22" i="41"/>
  <c r="I22" i="41"/>
  <c r="H22" i="41" s="1"/>
  <c r="M22" i="41" s="1"/>
  <c r="E22" i="41"/>
  <c r="D22" i="41"/>
  <c r="C22" i="41"/>
  <c r="B22" i="41"/>
  <c r="A22" i="41"/>
  <c r="R21" i="41"/>
  <c r="Q21" i="41"/>
  <c r="P21" i="41"/>
  <c r="L21" i="41"/>
  <c r="K21" i="41"/>
  <c r="J21" i="41"/>
  <c r="I21" i="41"/>
  <c r="H21" i="41" s="1"/>
  <c r="M21" i="41" s="1"/>
  <c r="E21" i="41"/>
  <c r="D21" i="41"/>
  <c r="C21" i="41"/>
  <c r="B21" i="41"/>
  <c r="A21" i="41"/>
  <c r="R20" i="41"/>
  <c r="Q20" i="41"/>
  <c r="P20" i="41"/>
  <c r="O20" i="41"/>
  <c r="L20" i="41"/>
  <c r="K20" i="41"/>
  <c r="J20" i="41"/>
  <c r="I20" i="41"/>
  <c r="H20" i="41" s="1"/>
  <c r="M20" i="41" s="1"/>
  <c r="E20" i="41"/>
  <c r="D20" i="41"/>
  <c r="C20" i="41"/>
  <c r="B20" i="41"/>
  <c r="A20" i="41"/>
  <c r="R19" i="41"/>
  <c r="Q19" i="41"/>
  <c r="P19" i="41"/>
  <c r="O19" i="41"/>
  <c r="N19" i="41"/>
  <c r="S19" i="41" s="1"/>
  <c r="L19" i="41"/>
  <c r="K19" i="41"/>
  <c r="J19" i="41"/>
  <c r="I19" i="41"/>
  <c r="H19" i="41"/>
  <c r="M19" i="41" s="1"/>
  <c r="E19" i="41"/>
  <c r="D19" i="41"/>
  <c r="C19" i="41"/>
  <c r="B19" i="41"/>
  <c r="A19" i="41"/>
  <c r="R18" i="41"/>
  <c r="Q18" i="41"/>
  <c r="P18" i="41"/>
  <c r="O18" i="41"/>
  <c r="S18" i="41" s="1"/>
  <c r="N18" i="41"/>
  <c r="L18" i="41"/>
  <c r="K18" i="41"/>
  <c r="J18" i="41"/>
  <c r="I18" i="41"/>
  <c r="H18" i="41"/>
  <c r="M18" i="41" s="1"/>
  <c r="E18" i="41"/>
  <c r="D18" i="41"/>
  <c r="C18" i="41"/>
  <c r="B18" i="41"/>
  <c r="A18" i="41"/>
  <c r="R17" i="41"/>
  <c r="Q17" i="41"/>
  <c r="P17" i="41"/>
  <c r="O17" i="41"/>
  <c r="N17" i="41"/>
  <c r="S17" i="41" s="1"/>
  <c r="L17" i="41"/>
  <c r="K17" i="41"/>
  <c r="J17" i="41"/>
  <c r="I17" i="41"/>
  <c r="H17" i="41"/>
  <c r="M17" i="41" s="1"/>
  <c r="E17" i="41"/>
  <c r="D17" i="41"/>
  <c r="C17" i="41"/>
  <c r="B17" i="41"/>
  <c r="A17" i="41"/>
  <c r="R16" i="41"/>
  <c r="Q16" i="41"/>
  <c r="P16" i="41"/>
  <c r="O16" i="41"/>
  <c r="N16" i="41"/>
  <c r="S16" i="41" s="1"/>
  <c r="L16" i="41"/>
  <c r="K16" i="41"/>
  <c r="J16" i="41"/>
  <c r="I16" i="41"/>
  <c r="M16" i="41" s="1"/>
  <c r="H16" i="41"/>
  <c r="E16" i="41"/>
  <c r="D16" i="41"/>
  <c r="C16" i="41"/>
  <c r="B16" i="41"/>
  <c r="A16" i="41"/>
  <c r="R15" i="41"/>
  <c r="Q15" i="41"/>
  <c r="P15" i="41"/>
  <c r="O15" i="41"/>
  <c r="N15" i="41"/>
  <c r="S15" i="41" s="1"/>
  <c r="L15" i="41"/>
  <c r="K15" i="41"/>
  <c r="J15" i="41"/>
  <c r="I15" i="41"/>
  <c r="H15" i="41"/>
  <c r="M15" i="41" s="1"/>
  <c r="E15" i="41"/>
  <c r="D15" i="41"/>
  <c r="C15" i="41"/>
  <c r="B15" i="41"/>
  <c r="A15" i="41"/>
  <c r="R14" i="41"/>
  <c r="Q14" i="41"/>
  <c r="P14" i="41"/>
  <c r="O14" i="41"/>
  <c r="S14" i="41" s="1"/>
  <c r="N14" i="41"/>
  <c r="L14" i="41"/>
  <c r="K14" i="41"/>
  <c r="J14" i="41"/>
  <c r="I14" i="41"/>
  <c r="H14" i="41"/>
  <c r="M14" i="41" s="1"/>
  <c r="E14" i="41"/>
  <c r="D14" i="41"/>
  <c r="C14" i="41"/>
  <c r="B14" i="41"/>
  <c r="A14" i="41"/>
  <c r="D10" i="41"/>
  <c r="F7" i="41"/>
  <c r="D7" i="41"/>
  <c r="D6" i="41"/>
  <c r="E54" i="40"/>
  <c r="D54" i="40"/>
  <c r="C54" i="40"/>
  <c r="B54" i="40"/>
  <c r="A54" i="40"/>
  <c r="E53" i="40"/>
  <c r="D53" i="40"/>
  <c r="C53" i="40"/>
  <c r="B53" i="40"/>
  <c r="A53" i="40"/>
  <c r="E52" i="40"/>
  <c r="D52" i="40"/>
  <c r="C52" i="40"/>
  <c r="B52" i="40"/>
  <c r="A52" i="40"/>
  <c r="E51" i="40"/>
  <c r="D51" i="40"/>
  <c r="C51" i="40"/>
  <c r="B51" i="40"/>
  <c r="A51" i="40"/>
  <c r="E50" i="40"/>
  <c r="D50" i="40"/>
  <c r="C50" i="40"/>
  <c r="B50" i="40"/>
  <c r="A50" i="40"/>
  <c r="E49" i="40"/>
  <c r="D49" i="40"/>
  <c r="C49" i="40"/>
  <c r="B49" i="40"/>
  <c r="A49" i="40"/>
  <c r="E48" i="40"/>
  <c r="D48" i="40"/>
  <c r="C48" i="40"/>
  <c r="B48" i="40"/>
  <c r="A48" i="40"/>
  <c r="E47" i="40"/>
  <c r="D47" i="40"/>
  <c r="C47" i="40"/>
  <c r="B47" i="40"/>
  <c r="A47" i="40"/>
  <c r="E46" i="40"/>
  <c r="D46" i="40"/>
  <c r="C46" i="40"/>
  <c r="B46" i="40"/>
  <c r="A46" i="40"/>
  <c r="E45" i="40"/>
  <c r="D45" i="40"/>
  <c r="C45" i="40"/>
  <c r="B45" i="40"/>
  <c r="A45" i="40"/>
  <c r="E44" i="40"/>
  <c r="D44" i="40"/>
  <c r="C44" i="40"/>
  <c r="B44" i="40"/>
  <c r="A44" i="40"/>
  <c r="E43" i="40"/>
  <c r="D43" i="40"/>
  <c r="C43" i="40"/>
  <c r="B43" i="40"/>
  <c r="A43" i="40"/>
  <c r="E42" i="40"/>
  <c r="D42" i="40"/>
  <c r="C42" i="40"/>
  <c r="B42" i="40"/>
  <c r="A42" i="40"/>
  <c r="E41" i="40"/>
  <c r="D41" i="40"/>
  <c r="C41" i="40"/>
  <c r="B41" i="40"/>
  <c r="A41" i="40"/>
  <c r="E40" i="40"/>
  <c r="D40" i="40"/>
  <c r="C40" i="40"/>
  <c r="B40" i="40"/>
  <c r="A40" i="40"/>
  <c r="E39" i="40"/>
  <c r="D39" i="40"/>
  <c r="C39" i="40"/>
  <c r="B39" i="40"/>
  <c r="A39" i="40"/>
  <c r="E38" i="40"/>
  <c r="D38" i="40"/>
  <c r="C38" i="40"/>
  <c r="B38" i="40"/>
  <c r="A38" i="40"/>
  <c r="E37" i="40"/>
  <c r="D37" i="40"/>
  <c r="C37" i="40"/>
  <c r="B37" i="40"/>
  <c r="A37" i="40"/>
  <c r="E36" i="40"/>
  <c r="D36" i="40"/>
  <c r="C36" i="40"/>
  <c r="B36" i="40"/>
  <c r="A36" i="40"/>
  <c r="E35" i="40"/>
  <c r="D35" i="40"/>
  <c r="C35" i="40"/>
  <c r="B35" i="40"/>
  <c r="A35" i="40"/>
  <c r="E34" i="40"/>
  <c r="D34" i="40"/>
  <c r="C34" i="40"/>
  <c r="B34" i="40"/>
  <c r="A34" i="40"/>
  <c r="E33" i="40"/>
  <c r="D33" i="40"/>
  <c r="C33" i="40"/>
  <c r="B33" i="40"/>
  <c r="A33" i="40"/>
  <c r="E32" i="40"/>
  <c r="D32" i="40"/>
  <c r="C32" i="40"/>
  <c r="B32" i="40"/>
  <c r="A32" i="40"/>
  <c r="E31" i="40"/>
  <c r="D31" i="40"/>
  <c r="C31" i="40"/>
  <c r="B31" i="40"/>
  <c r="A31" i="40"/>
  <c r="E30" i="40"/>
  <c r="D30" i="40"/>
  <c r="C30" i="40"/>
  <c r="B30" i="40"/>
  <c r="A30" i="40"/>
  <c r="E29" i="40"/>
  <c r="D29" i="40"/>
  <c r="C29" i="40"/>
  <c r="B29" i="40"/>
  <c r="A29" i="40"/>
  <c r="E28" i="40"/>
  <c r="D28" i="40"/>
  <c r="C28" i="40"/>
  <c r="B28" i="40"/>
  <c r="A28" i="40"/>
  <c r="E27" i="40"/>
  <c r="D27" i="40"/>
  <c r="C27" i="40"/>
  <c r="B27" i="40"/>
  <c r="A27" i="40"/>
  <c r="E26" i="40"/>
  <c r="D26" i="40"/>
  <c r="C26" i="40"/>
  <c r="B26" i="40"/>
  <c r="A26" i="40"/>
  <c r="E25" i="40"/>
  <c r="D25" i="40"/>
  <c r="C25" i="40"/>
  <c r="B25" i="40"/>
  <c r="A25" i="40"/>
  <c r="E24" i="40"/>
  <c r="D24" i="40"/>
  <c r="C24" i="40"/>
  <c r="B24" i="40"/>
  <c r="A24" i="40"/>
  <c r="R23" i="40"/>
  <c r="L23" i="40"/>
  <c r="K23" i="40"/>
  <c r="J23" i="40" s="1"/>
  <c r="I23" i="40" s="1"/>
  <c r="H23" i="40" s="1"/>
  <c r="M23" i="40" s="1"/>
  <c r="E23" i="40"/>
  <c r="D23" i="40"/>
  <c r="C23" i="40"/>
  <c r="B23" i="40"/>
  <c r="A23" i="40"/>
  <c r="R22" i="40"/>
  <c r="Q22" i="40"/>
  <c r="P22" i="40"/>
  <c r="L22" i="40"/>
  <c r="K22" i="40"/>
  <c r="J22" i="40"/>
  <c r="I22" i="40"/>
  <c r="H22" i="40" s="1"/>
  <c r="M22" i="40" s="1"/>
  <c r="E22" i="40"/>
  <c r="D22" i="40"/>
  <c r="C22" i="40"/>
  <c r="B22" i="40"/>
  <c r="A22" i="40"/>
  <c r="R21" i="40"/>
  <c r="Q21" i="40"/>
  <c r="P21" i="40"/>
  <c r="L21" i="40"/>
  <c r="K21" i="40"/>
  <c r="J21" i="40"/>
  <c r="I21" i="40"/>
  <c r="H21" i="40"/>
  <c r="M21" i="40" s="1"/>
  <c r="E21" i="40"/>
  <c r="D21" i="40"/>
  <c r="C21" i="40"/>
  <c r="B21" i="40"/>
  <c r="A21" i="40"/>
  <c r="R20" i="40"/>
  <c r="Q20" i="40"/>
  <c r="P20" i="40"/>
  <c r="O20" i="40"/>
  <c r="L20" i="40"/>
  <c r="K20" i="40"/>
  <c r="J20" i="40"/>
  <c r="I20" i="40"/>
  <c r="H20" i="40" s="1"/>
  <c r="M20" i="40" s="1"/>
  <c r="E20" i="40"/>
  <c r="D20" i="40"/>
  <c r="C20" i="40"/>
  <c r="B20" i="40"/>
  <c r="A20" i="40"/>
  <c r="R19" i="40"/>
  <c r="Q19" i="40"/>
  <c r="P19" i="40"/>
  <c r="O19" i="40"/>
  <c r="N19" i="40"/>
  <c r="S19" i="40" s="1"/>
  <c r="L19" i="40"/>
  <c r="K19" i="40"/>
  <c r="J19" i="40"/>
  <c r="I19" i="40"/>
  <c r="H19" i="40"/>
  <c r="M19" i="40" s="1"/>
  <c r="E19" i="40"/>
  <c r="D19" i="40"/>
  <c r="C19" i="40"/>
  <c r="B19" i="40"/>
  <c r="A19" i="40"/>
  <c r="R18" i="40"/>
  <c r="Q18" i="40"/>
  <c r="P18" i="40"/>
  <c r="O18" i="40"/>
  <c r="S18" i="40" s="1"/>
  <c r="N18" i="40"/>
  <c r="L18" i="40"/>
  <c r="K18" i="40"/>
  <c r="J18" i="40"/>
  <c r="I18" i="40"/>
  <c r="H18" i="40"/>
  <c r="M18" i="40" s="1"/>
  <c r="E18" i="40"/>
  <c r="D18" i="40"/>
  <c r="C18" i="40"/>
  <c r="B18" i="40"/>
  <c r="A18" i="40"/>
  <c r="R17" i="40"/>
  <c r="Q17" i="40"/>
  <c r="P17" i="40"/>
  <c r="O17" i="40"/>
  <c r="N17" i="40"/>
  <c r="S17" i="40" s="1"/>
  <c r="L17" i="40"/>
  <c r="K17" i="40"/>
  <c r="J17" i="40"/>
  <c r="I17" i="40"/>
  <c r="H17" i="40"/>
  <c r="M17" i="40" s="1"/>
  <c r="E17" i="40"/>
  <c r="D17" i="40"/>
  <c r="C17" i="40"/>
  <c r="B17" i="40"/>
  <c r="A17" i="40"/>
  <c r="R16" i="40"/>
  <c r="Q16" i="40"/>
  <c r="P16" i="40"/>
  <c r="O16" i="40"/>
  <c r="N16" i="40"/>
  <c r="S16" i="40" s="1"/>
  <c r="L16" i="40"/>
  <c r="K16" i="40"/>
  <c r="J16" i="40"/>
  <c r="I16" i="40"/>
  <c r="M16" i="40" s="1"/>
  <c r="H16" i="40"/>
  <c r="E16" i="40"/>
  <c r="D16" i="40"/>
  <c r="C16" i="40"/>
  <c r="B16" i="40"/>
  <c r="A16" i="40"/>
  <c r="R15" i="40"/>
  <c r="Q15" i="40"/>
  <c r="P15" i="40"/>
  <c r="O15" i="40"/>
  <c r="N15" i="40"/>
  <c r="S15" i="40" s="1"/>
  <c r="L15" i="40"/>
  <c r="K15" i="40"/>
  <c r="J15" i="40"/>
  <c r="I15" i="40"/>
  <c r="H15" i="40"/>
  <c r="M15" i="40" s="1"/>
  <c r="E15" i="40"/>
  <c r="D15" i="40"/>
  <c r="C15" i="40"/>
  <c r="B15" i="40"/>
  <c r="A15" i="40"/>
  <c r="R14" i="40"/>
  <c r="Q14" i="40"/>
  <c r="P14" i="40"/>
  <c r="O14" i="40"/>
  <c r="S14" i="40" s="1"/>
  <c r="N14" i="40"/>
  <c r="L14" i="40"/>
  <c r="K14" i="40"/>
  <c r="J14" i="40"/>
  <c r="I14" i="40"/>
  <c r="H14" i="40"/>
  <c r="M14" i="40" s="1"/>
  <c r="E14" i="40"/>
  <c r="D14" i="40"/>
  <c r="C14" i="40"/>
  <c r="B14" i="40"/>
  <c r="A14" i="40"/>
  <c r="D10" i="40"/>
  <c r="F7" i="40"/>
  <c r="D7" i="40"/>
  <c r="D6" i="40"/>
  <c r="E54" i="39"/>
  <c r="D54" i="39"/>
  <c r="C54" i="39"/>
  <c r="B54" i="39"/>
  <c r="A54" i="39"/>
  <c r="E53" i="39"/>
  <c r="D53" i="39"/>
  <c r="C53" i="39"/>
  <c r="B53" i="39"/>
  <c r="A53" i="39"/>
  <c r="E52" i="39"/>
  <c r="D52" i="39"/>
  <c r="C52" i="39"/>
  <c r="B52" i="39"/>
  <c r="A52" i="39"/>
  <c r="E51" i="39"/>
  <c r="D51" i="39"/>
  <c r="C51" i="39"/>
  <c r="B51" i="39"/>
  <c r="A51" i="39"/>
  <c r="E50" i="39"/>
  <c r="D50" i="39"/>
  <c r="C50" i="39"/>
  <c r="B50" i="39"/>
  <c r="A50" i="39"/>
  <c r="E49" i="39"/>
  <c r="D49" i="39"/>
  <c r="C49" i="39"/>
  <c r="B49" i="39"/>
  <c r="A49" i="39"/>
  <c r="E48" i="39"/>
  <c r="D48" i="39"/>
  <c r="C48" i="39"/>
  <c r="B48" i="39"/>
  <c r="A48" i="39"/>
  <c r="E47" i="39"/>
  <c r="D47" i="39"/>
  <c r="C47" i="39"/>
  <c r="B47" i="39"/>
  <c r="A47" i="39"/>
  <c r="E46" i="39"/>
  <c r="D46" i="39"/>
  <c r="C46" i="39"/>
  <c r="B46" i="39"/>
  <c r="A46" i="39"/>
  <c r="E45" i="39"/>
  <c r="D45" i="39"/>
  <c r="C45" i="39"/>
  <c r="B45" i="39"/>
  <c r="A45" i="39"/>
  <c r="E44" i="39"/>
  <c r="D44" i="39"/>
  <c r="C44" i="39"/>
  <c r="B44" i="39"/>
  <c r="A44" i="39"/>
  <c r="E43" i="39"/>
  <c r="D43" i="39"/>
  <c r="C43" i="39"/>
  <c r="B43" i="39"/>
  <c r="A43" i="39"/>
  <c r="E42" i="39"/>
  <c r="D42" i="39"/>
  <c r="C42" i="39"/>
  <c r="B42" i="39"/>
  <c r="A42" i="39"/>
  <c r="E41" i="39"/>
  <c r="D41" i="39"/>
  <c r="C41" i="39"/>
  <c r="B41" i="39"/>
  <c r="A41" i="39"/>
  <c r="E40" i="39"/>
  <c r="D40" i="39"/>
  <c r="C40" i="39"/>
  <c r="B40" i="39"/>
  <c r="A40" i="39"/>
  <c r="E39" i="39"/>
  <c r="D39" i="39"/>
  <c r="C39" i="39"/>
  <c r="B39" i="39"/>
  <c r="A39" i="39"/>
  <c r="E38" i="39"/>
  <c r="D38" i="39"/>
  <c r="C38" i="39"/>
  <c r="B38" i="39"/>
  <c r="A38" i="39"/>
  <c r="E37" i="39"/>
  <c r="D37" i="39"/>
  <c r="C37" i="39"/>
  <c r="B37" i="39"/>
  <c r="A37" i="39"/>
  <c r="E36" i="39"/>
  <c r="D36" i="39"/>
  <c r="C36" i="39"/>
  <c r="B36" i="39"/>
  <c r="A36" i="39"/>
  <c r="E35" i="39"/>
  <c r="D35" i="39"/>
  <c r="C35" i="39"/>
  <c r="B35" i="39"/>
  <c r="A35" i="39"/>
  <c r="E34" i="39"/>
  <c r="D34" i="39"/>
  <c r="C34" i="39"/>
  <c r="B34" i="39"/>
  <c r="A34" i="39"/>
  <c r="E33" i="39"/>
  <c r="D33" i="39"/>
  <c r="C33" i="39"/>
  <c r="B33" i="39"/>
  <c r="A33" i="39"/>
  <c r="E32" i="39"/>
  <c r="D32" i="39"/>
  <c r="C32" i="39"/>
  <c r="B32" i="39"/>
  <c r="A32" i="39"/>
  <c r="E31" i="39"/>
  <c r="D31" i="39"/>
  <c r="C31" i="39"/>
  <c r="B31" i="39"/>
  <c r="A31" i="39"/>
  <c r="E30" i="39"/>
  <c r="D30" i="39"/>
  <c r="C30" i="39"/>
  <c r="B30" i="39"/>
  <c r="A30" i="39"/>
  <c r="E29" i="39"/>
  <c r="D29" i="39"/>
  <c r="C29" i="39"/>
  <c r="B29" i="39"/>
  <c r="A29" i="39"/>
  <c r="E28" i="39"/>
  <c r="D28" i="39"/>
  <c r="C28" i="39"/>
  <c r="B28" i="39"/>
  <c r="A28" i="39"/>
  <c r="E27" i="39"/>
  <c r="D27" i="39"/>
  <c r="C27" i="39"/>
  <c r="B27" i="39"/>
  <c r="A27" i="39"/>
  <c r="E26" i="39"/>
  <c r="D26" i="39"/>
  <c r="C26" i="39"/>
  <c r="B26" i="39"/>
  <c r="A26" i="39"/>
  <c r="E25" i="39"/>
  <c r="D25" i="39"/>
  <c r="C25" i="39"/>
  <c r="B25" i="39"/>
  <c r="A25" i="39"/>
  <c r="E24" i="39"/>
  <c r="D24" i="39"/>
  <c r="C24" i="39"/>
  <c r="B24" i="39"/>
  <c r="A24" i="39"/>
  <c r="R23" i="39"/>
  <c r="L23" i="39"/>
  <c r="K23" i="39"/>
  <c r="J23" i="39" s="1"/>
  <c r="I23" i="39" s="1"/>
  <c r="H23" i="39" s="1"/>
  <c r="M23" i="39" s="1"/>
  <c r="E23" i="39"/>
  <c r="D23" i="39"/>
  <c r="C23" i="39"/>
  <c r="B23" i="39"/>
  <c r="A23" i="39"/>
  <c r="R22" i="39"/>
  <c r="Q22" i="39"/>
  <c r="P22" i="39"/>
  <c r="L22" i="39"/>
  <c r="K22" i="39"/>
  <c r="J22" i="39"/>
  <c r="I22" i="39"/>
  <c r="H22" i="39" s="1"/>
  <c r="M22" i="39" s="1"/>
  <c r="E22" i="39"/>
  <c r="D22" i="39"/>
  <c r="C22" i="39"/>
  <c r="B22" i="39"/>
  <c r="A22" i="39"/>
  <c r="R21" i="39"/>
  <c r="Q21" i="39"/>
  <c r="P21" i="39"/>
  <c r="L21" i="39"/>
  <c r="K21" i="39"/>
  <c r="J21" i="39"/>
  <c r="I21" i="39"/>
  <c r="H21" i="39" s="1"/>
  <c r="M21" i="39" s="1"/>
  <c r="E21" i="39"/>
  <c r="D21" i="39"/>
  <c r="C21" i="39"/>
  <c r="B21" i="39"/>
  <c r="A21" i="39"/>
  <c r="R20" i="39"/>
  <c r="Q20" i="39"/>
  <c r="P20" i="39"/>
  <c r="O20" i="39"/>
  <c r="L20" i="39"/>
  <c r="K20" i="39"/>
  <c r="J20" i="39"/>
  <c r="I20" i="39"/>
  <c r="H20" i="39" s="1"/>
  <c r="M20" i="39" s="1"/>
  <c r="E20" i="39"/>
  <c r="D20" i="39"/>
  <c r="C20" i="39"/>
  <c r="B20" i="39"/>
  <c r="A20" i="39"/>
  <c r="R19" i="39"/>
  <c r="Q19" i="39"/>
  <c r="P19" i="39"/>
  <c r="O19" i="39"/>
  <c r="N19" i="39"/>
  <c r="S19" i="39" s="1"/>
  <c r="L19" i="39"/>
  <c r="K19" i="39"/>
  <c r="J19" i="39"/>
  <c r="I19" i="39"/>
  <c r="H19" i="39"/>
  <c r="M19" i="39" s="1"/>
  <c r="E19" i="39"/>
  <c r="D19" i="39"/>
  <c r="C19" i="39"/>
  <c r="B19" i="39"/>
  <c r="A19" i="39"/>
  <c r="R18" i="39"/>
  <c r="Q18" i="39"/>
  <c r="P18" i="39"/>
  <c r="O18" i="39"/>
  <c r="S18" i="39" s="1"/>
  <c r="N18" i="39"/>
  <c r="L18" i="39"/>
  <c r="K18" i="39"/>
  <c r="J18" i="39"/>
  <c r="I18" i="39"/>
  <c r="M18" i="39" s="1"/>
  <c r="H18" i="39"/>
  <c r="E18" i="39"/>
  <c r="D18" i="39"/>
  <c r="C18" i="39"/>
  <c r="B18" i="39"/>
  <c r="A18" i="39"/>
  <c r="R17" i="39"/>
  <c r="Q17" i="39"/>
  <c r="P17" i="39"/>
  <c r="O17" i="39"/>
  <c r="N17" i="39"/>
  <c r="S17" i="39" s="1"/>
  <c r="L17" i="39"/>
  <c r="K17" i="39"/>
  <c r="J17" i="39"/>
  <c r="I17" i="39"/>
  <c r="H17" i="39"/>
  <c r="M17" i="39" s="1"/>
  <c r="E17" i="39"/>
  <c r="D17" i="39"/>
  <c r="C17" i="39"/>
  <c r="B17" i="39"/>
  <c r="A17" i="39"/>
  <c r="R16" i="39"/>
  <c r="Q16" i="39"/>
  <c r="P16" i="39"/>
  <c r="O16" i="39"/>
  <c r="S16" i="39" s="1"/>
  <c r="N16" i="39"/>
  <c r="L16" i="39"/>
  <c r="K16" i="39"/>
  <c r="J16" i="39"/>
  <c r="I16" i="39"/>
  <c r="M16" i="39" s="1"/>
  <c r="H16" i="39"/>
  <c r="E16" i="39"/>
  <c r="D16" i="39"/>
  <c r="C16" i="39"/>
  <c r="B16" i="39"/>
  <c r="A16" i="39"/>
  <c r="R15" i="39"/>
  <c r="Q15" i="39"/>
  <c r="P15" i="39"/>
  <c r="O15" i="39"/>
  <c r="N15" i="39"/>
  <c r="S15" i="39" s="1"/>
  <c r="L15" i="39"/>
  <c r="K15" i="39"/>
  <c r="J15" i="39"/>
  <c r="I15" i="39"/>
  <c r="H15" i="39"/>
  <c r="M15" i="39" s="1"/>
  <c r="E15" i="39"/>
  <c r="D15" i="39"/>
  <c r="C15" i="39"/>
  <c r="B15" i="39"/>
  <c r="A15" i="39"/>
  <c r="R14" i="39"/>
  <c r="Q14" i="39"/>
  <c r="P14" i="39"/>
  <c r="O14" i="39"/>
  <c r="S14" i="39" s="1"/>
  <c r="N14" i="39"/>
  <c r="L14" i="39"/>
  <c r="K14" i="39"/>
  <c r="J14" i="39"/>
  <c r="I14" i="39"/>
  <c r="M14" i="39" s="1"/>
  <c r="H14" i="39"/>
  <c r="E14" i="39"/>
  <c r="D14" i="39"/>
  <c r="C14" i="39"/>
  <c r="B14" i="39"/>
  <c r="A14" i="39"/>
  <c r="F7" i="39"/>
  <c r="D7" i="39"/>
  <c r="D6" i="39"/>
  <c r="B14" i="38"/>
  <c r="B10" i="38"/>
  <c r="B8" i="38"/>
  <c r="B6" i="38"/>
  <c r="B4" i="38"/>
  <c r="L23" i="38"/>
  <c r="F7" i="38"/>
  <c r="F28" i="37"/>
  <c r="E28" i="37"/>
  <c r="I28" i="37" s="1"/>
  <c r="D28" i="37"/>
  <c r="C28" i="37"/>
  <c r="B28" i="37"/>
  <c r="G28" i="37" s="1"/>
  <c r="A28" i="37"/>
  <c r="G27" i="37"/>
  <c r="F27" i="37"/>
  <c r="E27" i="37"/>
  <c r="I27" i="37" s="1"/>
  <c r="D27" i="37"/>
  <c r="C27" i="37"/>
  <c r="B27" i="37"/>
  <c r="A27" i="37"/>
  <c r="F26" i="37"/>
  <c r="E26" i="37"/>
  <c r="I26" i="37" s="1"/>
  <c r="D26" i="37"/>
  <c r="C26" i="37"/>
  <c r="B26" i="37"/>
  <c r="A26" i="37"/>
  <c r="G25" i="37"/>
  <c r="F25" i="37"/>
  <c r="E25" i="37"/>
  <c r="D25" i="37"/>
  <c r="C25" i="37"/>
  <c r="H25" i="37" s="1"/>
  <c r="B25" i="37"/>
  <c r="A25" i="37"/>
  <c r="F24" i="37"/>
  <c r="E24" i="37"/>
  <c r="I24" i="37" s="1"/>
  <c r="D24" i="37"/>
  <c r="C24" i="37"/>
  <c r="B24" i="37"/>
  <c r="G24" i="37" s="1"/>
  <c r="A24" i="37"/>
  <c r="G23" i="37"/>
  <c r="F23" i="37"/>
  <c r="E23" i="37"/>
  <c r="I23" i="37" s="1"/>
  <c r="D23" i="37"/>
  <c r="C23" i="37"/>
  <c r="B23" i="37"/>
  <c r="A23" i="37"/>
  <c r="F22" i="37"/>
  <c r="E22" i="37"/>
  <c r="I22" i="37" s="1"/>
  <c r="D22" i="37"/>
  <c r="C22" i="37"/>
  <c r="B22" i="37"/>
  <c r="A22" i="37"/>
  <c r="G21" i="37"/>
  <c r="F21" i="37"/>
  <c r="E21" i="37"/>
  <c r="D21" i="37"/>
  <c r="C21" i="37"/>
  <c r="H21" i="37" s="1"/>
  <c r="B21" i="37"/>
  <c r="A21" i="37"/>
  <c r="F20" i="37"/>
  <c r="E20" i="37"/>
  <c r="I20" i="37" s="1"/>
  <c r="D20" i="37"/>
  <c r="C20" i="37"/>
  <c r="B20" i="37"/>
  <c r="A20" i="37"/>
  <c r="G19" i="37"/>
  <c r="F19" i="37"/>
  <c r="E19" i="37"/>
  <c r="D19" i="37"/>
  <c r="C19" i="37"/>
  <c r="B19" i="37"/>
  <c r="A19" i="37"/>
  <c r="H18" i="37"/>
  <c r="F18" i="37"/>
  <c r="E18" i="37"/>
  <c r="I18" i="37" s="1"/>
  <c r="D18" i="37"/>
  <c r="C18" i="37"/>
  <c r="B18" i="37"/>
  <c r="A18" i="37"/>
  <c r="H17" i="37"/>
  <c r="G17" i="37"/>
  <c r="F17" i="37"/>
  <c r="E17" i="37"/>
  <c r="D17" i="37"/>
  <c r="C17" i="37"/>
  <c r="B17" i="37"/>
  <c r="A17" i="37"/>
  <c r="F16" i="37"/>
  <c r="E16" i="37"/>
  <c r="I16" i="37" s="1"/>
  <c r="D16" i="37"/>
  <c r="C16" i="37"/>
  <c r="B16" i="37"/>
  <c r="A16" i="37"/>
  <c r="F15" i="37"/>
  <c r="E15" i="37"/>
  <c r="D15" i="37"/>
  <c r="C15" i="37"/>
  <c r="B15" i="37"/>
  <c r="A15" i="37"/>
  <c r="D7" i="37"/>
  <c r="D6" i="37"/>
  <c r="D19" i="35"/>
  <c r="C19" i="35"/>
  <c r="B19" i="35"/>
  <c r="E19" i="35" s="1"/>
  <c r="A19" i="35"/>
  <c r="E18" i="35"/>
  <c r="G18" i="35" s="1"/>
  <c r="D18" i="35"/>
  <c r="C18" i="35"/>
  <c r="B18" i="35"/>
  <c r="A18" i="35"/>
  <c r="D17" i="35"/>
  <c r="C17" i="35"/>
  <c r="B17" i="35"/>
  <c r="E17" i="35" s="1"/>
  <c r="A17" i="35"/>
  <c r="E16" i="35"/>
  <c r="G16" i="35" s="1"/>
  <c r="D16" i="35"/>
  <c r="C16" i="35"/>
  <c r="B16" i="35"/>
  <c r="A16" i="35"/>
  <c r="D15" i="35"/>
  <c r="C15" i="35"/>
  <c r="B15" i="35"/>
  <c r="E15" i="35" s="1"/>
  <c r="A15" i="35"/>
  <c r="E14" i="35"/>
  <c r="G14" i="35" s="1"/>
  <c r="D14" i="35"/>
  <c r="C14" i="35"/>
  <c r="B14" i="35"/>
  <c r="A14" i="35"/>
  <c r="D7" i="35"/>
  <c r="D6" i="35"/>
  <c r="G19" i="33"/>
  <c r="E19" i="33"/>
  <c r="J19" i="33" s="1"/>
  <c r="D19" i="33"/>
  <c r="C19" i="33"/>
  <c r="B19" i="33"/>
  <c r="A19" i="33"/>
  <c r="E18" i="33"/>
  <c r="D18" i="33"/>
  <c r="C18" i="33"/>
  <c r="B18" i="33"/>
  <c r="A18" i="33"/>
  <c r="G17" i="33"/>
  <c r="E17" i="33"/>
  <c r="J17" i="33" s="1"/>
  <c r="D17" i="33"/>
  <c r="C17" i="33"/>
  <c r="B17" i="33"/>
  <c r="A17" i="33"/>
  <c r="E16" i="33"/>
  <c r="D16" i="33"/>
  <c r="C16" i="33"/>
  <c r="B16" i="33"/>
  <c r="A16" i="33"/>
  <c r="G15" i="33"/>
  <c r="E15" i="33"/>
  <c r="J15" i="33" s="1"/>
  <c r="D15" i="33"/>
  <c r="C15" i="33"/>
  <c r="B15" i="33"/>
  <c r="A15" i="33"/>
  <c r="E14" i="33"/>
  <c r="D14" i="33"/>
  <c r="C14" i="33"/>
  <c r="B14" i="33"/>
  <c r="A14" i="33"/>
  <c r="D7" i="33"/>
  <c r="D6" i="33"/>
  <c r="L17" i="29"/>
  <c r="L16" i="29"/>
  <c r="K16" i="29"/>
  <c r="K15" i="29"/>
  <c r="L15" i="29"/>
  <c r="J15" i="29"/>
  <c r="H15" i="29"/>
  <c r="I16" i="29"/>
  <c r="H16" i="29" s="1"/>
  <c r="I15" i="29"/>
  <c r="J16" i="29"/>
  <c r="I17" i="29"/>
  <c r="H17" i="29" s="1"/>
  <c r="J17" i="29"/>
  <c r="K17" i="29"/>
  <c r="I18" i="29"/>
  <c r="H18" i="29" s="1"/>
  <c r="J18" i="29"/>
  <c r="L18" i="29"/>
  <c r="K18" i="29"/>
  <c r="L19" i="29"/>
  <c r="K19" i="29" s="1"/>
  <c r="J19" i="29" s="1"/>
  <c r="K20" i="29"/>
  <c r="J20" i="29" s="1"/>
  <c r="I20" i="29" s="1"/>
  <c r="H20" i="29" s="1"/>
  <c r="L20" i="29"/>
  <c r="L21" i="29"/>
  <c r="K21" i="29" s="1"/>
  <c r="J21" i="29" s="1"/>
  <c r="I21" i="29" s="1"/>
  <c r="H21" i="29" s="1"/>
  <c r="L22" i="29"/>
  <c r="K22" i="29" s="1"/>
  <c r="J22" i="29" s="1"/>
  <c r="I22" i="29" s="1"/>
  <c r="H22" i="29" s="1"/>
  <c r="L23" i="29"/>
  <c r="K23" i="29" s="1"/>
  <c r="J23" i="29" s="1"/>
  <c r="I23" i="29" s="1"/>
  <c r="H23" i="29" s="1"/>
  <c r="E54" i="29"/>
  <c r="D54" i="29"/>
  <c r="C54" i="29"/>
  <c r="G54" i="29" s="1"/>
  <c r="B54" i="29"/>
  <c r="F54" i="29" s="1"/>
  <c r="A54" i="29"/>
  <c r="E53" i="29"/>
  <c r="L53" i="29" s="1"/>
  <c r="K53" i="29" s="1"/>
  <c r="J53" i="29" s="1"/>
  <c r="I53" i="29" s="1"/>
  <c r="H53" i="29" s="1"/>
  <c r="D53" i="29"/>
  <c r="C53" i="29"/>
  <c r="G53" i="29" s="1"/>
  <c r="B53" i="29"/>
  <c r="F53" i="29" s="1"/>
  <c r="A53" i="29"/>
  <c r="E52" i="29"/>
  <c r="D52" i="29"/>
  <c r="C52" i="29"/>
  <c r="G52" i="29" s="1"/>
  <c r="B52" i="29"/>
  <c r="F52" i="29" s="1"/>
  <c r="A52" i="29"/>
  <c r="E51" i="29"/>
  <c r="L51" i="29" s="1"/>
  <c r="K51" i="29" s="1"/>
  <c r="J51" i="29" s="1"/>
  <c r="I51" i="29" s="1"/>
  <c r="H51" i="29" s="1"/>
  <c r="D51" i="29"/>
  <c r="C51" i="29"/>
  <c r="G51" i="29" s="1"/>
  <c r="B51" i="29"/>
  <c r="F51" i="29" s="1"/>
  <c r="A51" i="29"/>
  <c r="E50" i="29"/>
  <c r="D50" i="29"/>
  <c r="C50" i="29"/>
  <c r="G50" i="29" s="1"/>
  <c r="B50" i="29"/>
  <c r="F50" i="29" s="1"/>
  <c r="A50" i="29"/>
  <c r="E49" i="29"/>
  <c r="L49" i="29" s="1"/>
  <c r="K49" i="29" s="1"/>
  <c r="J49" i="29" s="1"/>
  <c r="I49" i="29" s="1"/>
  <c r="H49" i="29" s="1"/>
  <c r="D49" i="29"/>
  <c r="C49" i="29"/>
  <c r="G49" i="29" s="1"/>
  <c r="B49" i="29"/>
  <c r="F49" i="29" s="1"/>
  <c r="A49" i="29"/>
  <c r="L48" i="29"/>
  <c r="K48" i="29" s="1"/>
  <c r="J48" i="29" s="1"/>
  <c r="I48" i="29" s="1"/>
  <c r="H48" i="29" s="1"/>
  <c r="E48" i="29"/>
  <c r="D48" i="29"/>
  <c r="C48" i="29"/>
  <c r="G48" i="29" s="1"/>
  <c r="B48" i="29"/>
  <c r="F48" i="29" s="1"/>
  <c r="A48" i="29"/>
  <c r="E47" i="29"/>
  <c r="D47" i="29"/>
  <c r="C47" i="29"/>
  <c r="G47" i="29" s="1"/>
  <c r="B47" i="29"/>
  <c r="F47" i="29" s="1"/>
  <c r="A47" i="29"/>
  <c r="L46" i="29"/>
  <c r="K46" i="29" s="1"/>
  <c r="J46" i="29" s="1"/>
  <c r="I46" i="29" s="1"/>
  <c r="H46" i="29" s="1"/>
  <c r="E46" i="29"/>
  <c r="D46" i="29"/>
  <c r="C46" i="29"/>
  <c r="G46" i="29" s="1"/>
  <c r="B46" i="29"/>
  <c r="F46" i="29" s="1"/>
  <c r="A46" i="29"/>
  <c r="E45" i="29"/>
  <c r="D45" i="29"/>
  <c r="C45" i="29"/>
  <c r="G45" i="29" s="1"/>
  <c r="B45" i="29"/>
  <c r="F45" i="29" s="1"/>
  <c r="A45" i="29"/>
  <c r="G44" i="29"/>
  <c r="E44" i="29"/>
  <c r="D44" i="29"/>
  <c r="C44" i="29"/>
  <c r="B44" i="29"/>
  <c r="F44" i="29" s="1"/>
  <c r="A44" i="29"/>
  <c r="E43" i="29"/>
  <c r="D43" i="29"/>
  <c r="C43" i="29"/>
  <c r="G43" i="29" s="1"/>
  <c r="B43" i="29"/>
  <c r="F43" i="29" s="1"/>
  <c r="A43" i="29"/>
  <c r="U42" i="29"/>
  <c r="G42" i="29"/>
  <c r="E42" i="29"/>
  <c r="L42" i="29" s="1"/>
  <c r="K42" i="29" s="1"/>
  <c r="J42" i="29" s="1"/>
  <c r="I42" i="29" s="1"/>
  <c r="H42" i="29" s="1"/>
  <c r="D42" i="29"/>
  <c r="C42" i="29"/>
  <c r="B42" i="29"/>
  <c r="F42" i="29" s="1"/>
  <c r="Z42" i="29" s="1"/>
  <c r="A42" i="29"/>
  <c r="E41" i="29"/>
  <c r="D41" i="29"/>
  <c r="C41" i="29"/>
  <c r="G41" i="29" s="1"/>
  <c r="B41" i="29"/>
  <c r="F41" i="29" s="1"/>
  <c r="A41" i="29"/>
  <c r="G40" i="29"/>
  <c r="E40" i="29"/>
  <c r="D40" i="29"/>
  <c r="C40" i="29"/>
  <c r="B40" i="29"/>
  <c r="F40" i="29" s="1"/>
  <c r="Z40" i="29" s="1"/>
  <c r="A40" i="29"/>
  <c r="E39" i="29"/>
  <c r="D39" i="29"/>
  <c r="C39" i="29"/>
  <c r="G39" i="29" s="1"/>
  <c r="B39" i="29"/>
  <c r="F39" i="29" s="1"/>
  <c r="A39" i="29"/>
  <c r="E38" i="29"/>
  <c r="D38" i="29"/>
  <c r="C38" i="29"/>
  <c r="G38" i="29" s="1"/>
  <c r="B38" i="29"/>
  <c r="F38" i="29" s="1"/>
  <c r="A38" i="29"/>
  <c r="E37" i="29"/>
  <c r="D37" i="29"/>
  <c r="C37" i="29"/>
  <c r="G37" i="29" s="1"/>
  <c r="B37" i="29"/>
  <c r="F37" i="29" s="1"/>
  <c r="A37" i="29"/>
  <c r="E36" i="29"/>
  <c r="D36" i="29"/>
  <c r="C36" i="29"/>
  <c r="G36" i="29" s="1"/>
  <c r="B36" i="29"/>
  <c r="F36" i="29" s="1"/>
  <c r="A36" i="29"/>
  <c r="E35" i="29"/>
  <c r="D35" i="29"/>
  <c r="C35" i="29"/>
  <c r="G35" i="29" s="1"/>
  <c r="B35" i="29"/>
  <c r="F35" i="29" s="1"/>
  <c r="A35" i="29"/>
  <c r="E34" i="29"/>
  <c r="D34" i="29"/>
  <c r="C34" i="29"/>
  <c r="G34" i="29" s="1"/>
  <c r="B34" i="29"/>
  <c r="F34" i="29" s="1"/>
  <c r="A34" i="29"/>
  <c r="E33" i="29"/>
  <c r="D33" i="29"/>
  <c r="C33" i="29"/>
  <c r="G33" i="29" s="1"/>
  <c r="B33" i="29"/>
  <c r="F33" i="29" s="1"/>
  <c r="A33" i="29"/>
  <c r="E32" i="29"/>
  <c r="L32" i="29" s="1"/>
  <c r="K32" i="29" s="1"/>
  <c r="J32" i="29" s="1"/>
  <c r="I32" i="29" s="1"/>
  <c r="H32" i="29" s="1"/>
  <c r="D32" i="29"/>
  <c r="C32" i="29"/>
  <c r="G32" i="29" s="1"/>
  <c r="B32" i="29"/>
  <c r="F32" i="29" s="1"/>
  <c r="A32" i="29"/>
  <c r="E31" i="29"/>
  <c r="D31" i="29"/>
  <c r="C31" i="29"/>
  <c r="G31" i="29" s="1"/>
  <c r="B31" i="29"/>
  <c r="F31" i="29" s="1"/>
  <c r="A31" i="29"/>
  <c r="U30" i="29"/>
  <c r="E30" i="29"/>
  <c r="L30" i="29" s="1"/>
  <c r="K30" i="29" s="1"/>
  <c r="J30" i="29" s="1"/>
  <c r="I30" i="29" s="1"/>
  <c r="H30" i="29" s="1"/>
  <c r="D30" i="29"/>
  <c r="C30" i="29"/>
  <c r="G30" i="29" s="1"/>
  <c r="B30" i="29"/>
  <c r="F30" i="29" s="1"/>
  <c r="Z30" i="29" s="1"/>
  <c r="A30" i="29"/>
  <c r="E29" i="29"/>
  <c r="D29" i="29"/>
  <c r="C29" i="29"/>
  <c r="G29" i="29" s="1"/>
  <c r="B29" i="29"/>
  <c r="F29" i="29" s="1"/>
  <c r="A29" i="29"/>
  <c r="E28" i="29"/>
  <c r="D28" i="29"/>
  <c r="C28" i="29"/>
  <c r="G28" i="29" s="1"/>
  <c r="B28" i="29"/>
  <c r="F28" i="29" s="1"/>
  <c r="A28" i="29"/>
  <c r="E27" i="29"/>
  <c r="D27" i="29"/>
  <c r="C27" i="29"/>
  <c r="G27" i="29" s="1"/>
  <c r="B27" i="29"/>
  <c r="F27" i="29" s="1"/>
  <c r="A27" i="29"/>
  <c r="E26" i="29"/>
  <c r="D26" i="29"/>
  <c r="C26" i="29"/>
  <c r="G26" i="29" s="1"/>
  <c r="B26" i="29"/>
  <c r="F26" i="29" s="1"/>
  <c r="A26" i="29"/>
  <c r="E25" i="29"/>
  <c r="D25" i="29"/>
  <c r="C25" i="29"/>
  <c r="G25" i="29" s="1"/>
  <c r="B25" i="29"/>
  <c r="F25" i="29" s="1"/>
  <c r="A25" i="29"/>
  <c r="E24" i="29"/>
  <c r="D24" i="29"/>
  <c r="C24" i="29"/>
  <c r="G24" i="29" s="1"/>
  <c r="B24" i="29"/>
  <c r="A24" i="29"/>
  <c r="E23" i="29"/>
  <c r="D23" i="29"/>
  <c r="C23" i="29"/>
  <c r="G23" i="29" s="1"/>
  <c r="B23" i="29"/>
  <c r="F23" i="29" s="1"/>
  <c r="A23" i="29"/>
  <c r="E22" i="29"/>
  <c r="D22" i="29"/>
  <c r="C22" i="29"/>
  <c r="G22" i="29" s="1"/>
  <c r="B22" i="29"/>
  <c r="F22" i="29" s="1"/>
  <c r="A22" i="29"/>
  <c r="G21" i="29"/>
  <c r="E21" i="29"/>
  <c r="D21" i="29"/>
  <c r="C21" i="29"/>
  <c r="B21" i="29"/>
  <c r="F21" i="29" s="1"/>
  <c r="A21" i="29"/>
  <c r="E20" i="29"/>
  <c r="D20" i="29"/>
  <c r="C20" i="29"/>
  <c r="G20" i="29" s="1"/>
  <c r="B20" i="29"/>
  <c r="F20" i="29" s="1"/>
  <c r="A20" i="29"/>
  <c r="E19" i="29"/>
  <c r="D19" i="29"/>
  <c r="C19" i="29"/>
  <c r="G19" i="29" s="1"/>
  <c r="B19" i="29"/>
  <c r="F19" i="29" s="1"/>
  <c r="A19" i="29"/>
  <c r="G18" i="29"/>
  <c r="E18" i="29"/>
  <c r="D18" i="29"/>
  <c r="C18" i="29"/>
  <c r="B18" i="29"/>
  <c r="F18" i="29" s="1"/>
  <c r="A18" i="29"/>
  <c r="E17" i="29"/>
  <c r="D17" i="29"/>
  <c r="C17" i="29"/>
  <c r="G17" i="29" s="1"/>
  <c r="B17" i="29"/>
  <c r="F17" i="29" s="1"/>
  <c r="Z17" i="29" s="1"/>
  <c r="A17" i="29"/>
  <c r="E16" i="29"/>
  <c r="D16" i="29"/>
  <c r="C16" i="29"/>
  <c r="G16" i="29" s="1"/>
  <c r="B16" i="29"/>
  <c r="F16" i="29" s="1"/>
  <c r="A16" i="29"/>
  <c r="E15" i="29"/>
  <c r="D15" i="29"/>
  <c r="C15" i="29"/>
  <c r="G15" i="29" s="1"/>
  <c r="B15" i="29"/>
  <c r="F15" i="29" s="1"/>
  <c r="A15" i="29"/>
  <c r="L14" i="29"/>
  <c r="K14" i="29"/>
  <c r="J14" i="29"/>
  <c r="I14" i="29"/>
  <c r="H14" i="29"/>
  <c r="G14" i="29"/>
  <c r="E14" i="29"/>
  <c r="D14" i="29"/>
  <c r="C14" i="29"/>
  <c r="B14" i="29"/>
  <c r="F14" i="29" s="1"/>
  <c r="A14" i="29"/>
  <c r="R33" i="29"/>
  <c r="Q33" i="29" s="1"/>
  <c r="P33" i="29" s="1"/>
  <c r="O33" i="29" s="1"/>
  <c r="N33" i="29" s="1"/>
  <c r="D7" i="29"/>
  <c r="D6" i="29"/>
  <c r="R54" i="22"/>
  <c r="R53" i="22"/>
  <c r="R52" i="22"/>
  <c r="R51" i="22"/>
  <c r="R50" i="22"/>
  <c r="R49" i="22"/>
  <c r="R48" i="22"/>
  <c r="R47" i="22"/>
  <c r="R46" i="22"/>
  <c r="R45" i="22"/>
  <c r="R44" i="22"/>
  <c r="R43" i="22"/>
  <c r="R42" i="22"/>
  <c r="R41" i="22"/>
  <c r="R40" i="22"/>
  <c r="R39" i="22"/>
  <c r="R38" i="22"/>
  <c r="R37" i="22"/>
  <c r="R36" i="22"/>
  <c r="R35" i="22"/>
  <c r="R34" i="22"/>
  <c r="R33" i="22"/>
  <c r="R32" i="22"/>
  <c r="R31" i="22"/>
  <c r="R30" i="22"/>
  <c r="R29" i="22"/>
  <c r="R28" i="22"/>
  <c r="R27" i="22"/>
  <c r="R26" i="22"/>
  <c r="R25" i="22"/>
  <c r="R24" i="22"/>
  <c r="Q23" i="22"/>
  <c r="O22" i="22"/>
  <c r="O21" i="22"/>
  <c r="N20" i="22"/>
  <c r="F7" i="22"/>
  <c r="D10" i="39"/>
  <c r="D10" i="37"/>
  <c r="D10" i="35"/>
  <c r="D10" i="33"/>
  <c r="D10" i="29"/>
  <c r="O18" i="45"/>
  <c r="H14" i="35"/>
  <c r="O15" i="45"/>
  <c r="H18" i="35"/>
  <c r="H15" i="44"/>
  <c r="H14" i="44"/>
  <c r="V19" i="29"/>
  <c r="H19" i="33"/>
  <c r="H15" i="33"/>
  <c r="H17" i="35"/>
  <c r="H16" i="44"/>
  <c r="O19" i="45"/>
  <c r="H18" i="33"/>
  <c r="H19" i="35"/>
  <c r="V30" i="43"/>
  <c r="V16" i="43"/>
  <c r="H16" i="33"/>
  <c r="H17" i="44"/>
  <c r="V17" i="43"/>
  <c r="O26" i="45"/>
  <c r="O23" i="45"/>
  <c r="H16" i="35"/>
  <c r="H14" i="33"/>
  <c r="V27" i="29"/>
  <c r="V26" i="43"/>
  <c r="O22" i="45"/>
  <c r="H17" i="33"/>
  <c r="H18" i="44"/>
  <c r="S15" i="42" l="1"/>
  <c r="S16" i="42"/>
  <c r="T16" i="42" s="1"/>
  <c r="S19" i="42"/>
  <c r="S18" i="42"/>
  <c r="S17" i="42"/>
  <c r="T17" i="42" s="1"/>
  <c r="S16" i="43"/>
  <c r="S21" i="43"/>
  <c r="S21" i="42"/>
  <c r="S20" i="42"/>
  <c r="R23" i="43"/>
  <c r="Q23" i="43" s="1"/>
  <c r="P23" i="43" s="1"/>
  <c r="O23" i="43" s="1"/>
  <c r="N23" i="43" s="1"/>
  <c r="S23" i="43" s="1"/>
  <c r="P22" i="42"/>
  <c r="O22" i="42" s="1"/>
  <c r="N22" i="42" s="1"/>
  <c r="S22" i="42" s="1"/>
  <c r="S22" i="43"/>
  <c r="L24" i="42"/>
  <c r="K24" i="42" s="1"/>
  <c r="J24" i="42" s="1"/>
  <c r="I24" i="42" s="1"/>
  <c r="H24" i="42" s="1"/>
  <c r="M24" i="42" s="1"/>
  <c r="C50" i="46"/>
  <c r="C49" i="46"/>
  <c r="C48" i="46"/>
  <c r="C51" i="46"/>
  <c r="Q29" i="26"/>
  <c r="L16" i="45"/>
  <c r="M16" i="45" s="1"/>
  <c r="L20" i="45"/>
  <c r="M20" i="45" s="1"/>
  <c r="L24" i="45"/>
  <c r="M24" i="45" s="1"/>
  <c r="L17" i="45"/>
  <c r="M17" i="45" s="1"/>
  <c r="L21" i="45"/>
  <c r="M21" i="45" s="1"/>
  <c r="L25" i="45"/>
  <c r="M25" i="45" s="1"/>
  <c r="L28" i="45"/>
  <c r="M28" i="45" s="1"/>
  <c r="G27" i="45"/>
  <c r="G17" i="44"/>
  <c r="J17" i="44"/>
  <c r="F17" i="44" s="1"/>
  <c r="I17" i="44" s="1"/>
  <c r="F18" i="44"/>
  <c r="I18" i="44" s="1"/>
  <c r="G19" i="44"/>
  <c r="J19" i="44"/>
  <c r="F19" i="44" s="1"/>
  <c r="G15" i="44"/>
  <c r="J15" i="44"/>
  <c r="F15" i="44" s="1"/>
  <c r="I15" i="44" s="1"/>
  <c r="J14" i="44"/>
  <c r="F14" i="44" s="1"/>
  <c r="I14" i="44" s="1"/>
  <c r="J16" i="44"/>
  <c r="F16" i="44" s="1"/>
  <c r="I16" i="44" s="1"/>
  <c r="J18" i="44"/>
  <c r="S20" i="43"/>
  <c r="L20" i="43"/>
  <c r="K20" i="43" s="1"/>
  <c r="J20" i="43" s="1"/>
  <c r="I20" i="43" s="1"/>
  <c r="H20" i="43" s="1"/>
  <c r="M20" i="43" s="1"/>
  <c r="Z22" i="43"/>
  <c r="U22" i="43"/>
  <c r="L23" i="43"/>
  <c r="K23" i="43" s="1"/>
  <c r="J23" i="43" s="1"/>
  <c r="I23" i="43" s="1"/>
  <c r="H23" i="43" s="1"/>
  <c r="M23" i="43" s="1"/>
  <c r="R24" i="43"/>
  <c r="Q24" i="43" s="1"/>
  <c r="P24" i="43" s="1"/>
  <c r="O24" i="43" s="1"/>
  <c r="N24" i="43" s="1"/>
  <c r="S24" i="43" s="1"/>
  <c r="U24" i="43"/>
  <c r="L25" i="43"/>
  <c r="K25" i="43" s="1"/>
  <c r="J25" i="43" s="1"/>
  <c r="I25" i="43" s="1"/>
  <c r="H25" i="43" s="1"/>
  <c r="M25" i="43" s="1"/>
  <c r="Z28" i="43"/>
  <c r="R28" i="43"/>
  <c r="Q28" i="43" s="1"/>
  <c r="P28" i="43" s="1"/>
  <c r="O28" i="43" s="1"/>
  <c r="N28" i="43" s="1"/>
  <c r="S28" i="43" s="1"/>
  <c r="U28" i="43"/>
  <c r="L29" i="43"/>
  <c r="K29" i="43" s="1"/>
  <c r="J29" i="43" s="1"/>
  <c r="I29" i="43" s="1"/>
  <c r="H29" i="43" s="1"/>
  <c r="M29" i="43" s="1"/>
  <c r="Z20" i="43"/>
  <c r="U20" i="43"/>
  <c r="U23" i="43"/>
  <c r="Z23" i="43"/>
  <c r="U25" i="43"/>
  <c r="Z25" i="43"/>
  <c r="R25" i="43"/>
  <c r="Q25" i="43" s="1"/>
  <c r="P25" i="43" s="1"/>
  <c r="O25" i="43" s="1"/>
  <c r="N25" i="43" s="1"/>
  <c r="S25" i="43" s="1"/>
  <c r="U29" i="43"/>
  <c r="Z29" i="43"/>
  <c r="R29" i="43"/>
  <c r="Q29" i="43" s="1"/>
  <c r="P29" i="43" s="1"/>
  <c r="O29" i="43" s="1"/>
  <c r="N29" i="43" s="1"/>
  <c r="S29" i="43" s="1"/>
  <c r="Z15" i="43"/>
  <c r="T15" i="43" s="1"/>
  <c r="U15" i="43"/>
  <c r="Z26" i="43"/>
  <c r="R26" i="43"/>
  <c r="Q26" i="43" s="1"/>
  <c r="P26" i="43" s="1"/>
  <c r="O26" i="43" s="1"/>
  <c r="N26" i="43" s="1"/>
  <c r="S26" i="43" s="1"/>
  <c r="T26" i="43" s="1"/>
  <c r="X26" i="43" s="1"/>
  <c r="Y26" i="43" s="1"/>
  <c r="U26" i="43"/>
  <c r="L27" i="43"/>
  <c r="K27" i="43" s="1"/>
  <c r="J27" i="43" s="1"/>
  <c r="I27" i="43" s="1"/>
  <c r="H27" i="43" s="1"/>
  <c r="M27" i="43" s="1"/>
  <c r="Z30" i="43"/>
  <c r="R30" i="43"/>
  <c r="Q30" i="43" s="1"/>
  <c r="P30" i="43" s="1"/>
  <c r="O30" i="43" s="1"/>
  <c r="N30" i="43" s="1"/>
  <c r="S30" i="43" s="1"/>
  <c r="T30" i="43" s="1"/>
  <c r="X30" i="43" s="1"/>
  <c r="Y30" i="43" s="1"/>
  <c r="U30" i="43"/>
  <c r="Z14" i="43"/>
  <c r="T14" i="43" s="1"/>
  <c r="U14" i="43"/>
  <c r="Z16" i="43"/>
  <c r="T16" i="43" s="1"/>
  <c r="U16" i="43"/>
  <c r="Z17" i="43"/>
  <c r="T17" i="43" s="1"/>
  <c r="U17" i="43"/>
  <c r="Y17" i="43" s="1"/>
  <c r="Z18" i="43"/>
  <c r="T18" i="43" s="1"/>
  <c r="U18" i="43"/>
  <c r="Z19" i="43"/>
  <c r="T19" i="43" s="1"/>
  <c r="U19" i="43"/>
  <c r="U21" i="43"/>
  <c r="Z21" i="43"/>
  <c r="T21" i="43" s="1"/>
  <c r="X21" i="43" s="1"/>
  <c r="L22" i="43"/>
  <c r="K22" i="43" s="1"/>
  <c r="J22" i="43" s="1"/>
  <c r="I22" i="43" s="1"/>
  <c r="H22" i="43" s="1"/>
  <c r="M22" i="43" s="1"/>
  <c r="L24" i="43"/>
  <c r="K24" i="43" s="1"/>
  <c r="J24" i="43" s="1"/>
  <c r="I24" i="43" s="1"/>
  <c r="H24" i="43" s="1"/>
  <c r="M24" i="43" s="1"/>
  <c r="U27" i="43"/>
  <c r="Z27" i="43"/>
  <c r="R27" i="43"/>
  <c r="Q27" i="43" s="1"/>
  <c r="P27" i="43" s="1"/>
  <c r="O27" i="43" s="1"/>
  <c r="N27" i="43" s="1"/>
  <c r="S27" i="43" s="1"/>
  <c r="L28" i="43"/>
  <c r="K28" i="43" s="1"/>
  <c r="J28" i="43" s="1"/>
  <c r="I28" i="43" s="1"/>
  <c r="H28" i="43" s="1"/>
  <c r="M28" i="43" s="1"/>
  <c r="U31" i="43"/>
  <c r="Z31" i="43"/>
  <c r="R31" i="43"/>
  <c r="Q31" i="43" s="1"/>
  <c r="P31" i="43" s="1"/>
  <c r="O31" i="43" s="1"/>
  <c r="N31" i="43" s="1"/>
  <c r="S31" i="43" s="1"/>
  <c r="Z35" i="43"/>
  <c r="R35" i="43"/>
  <c r="Q35" i="43" s="1"/>
  <c r="P35" i="43" s="1"/>
  <c r="O35" i="43" s="1"/>
  <c r="N35" i="43" s="1"/>
  <c r="S35" i="43" s="1"/>
  <c r="U35" i="43"/>
  <c r="Z39" i="43"/>
  <c r="U39" i="43"/>
  <c r="R39" i="43"/>
  <c r="Q39" i="43" s="1"/>
  <c r="P39" i="43" s="1"/>
  <c r="O39" i="43" s="1"/>
  <c r="N39" i="43" s="1"/>
  <c r="S39" i="43" s="1"/>
  <c r="Z36" i="43"/>
  <c r="R36" i="43"/>
  <c r="Q36" i="43" s="1"/>
  <c r="P36" i="43" s="1"/>
  <c r="O36" i="43" s="1"/>
  <c r="N36" i="43" s="1"/>
  <c r="S36" i="43" s="1"/>
  <c r="U36" i="43"/>
  <c r="L36" i="43"/>
  <c r="K36" i="43" s="1"/>
  <c r="J36" i="43" s="1"/>
  <c r="I36" i="43" s="1"/>
  <c r="H36" i="43" s="1"/>
  <c r="M36" i="43" s="1"/>
  <c r="U43" i="43"/>
  <c r="Z43" i="43"/>
  <c r="R43" i="43"/>
  <c r="Q43" i="43" s="1"/>
  <c r="P43" i="43" s="1"/>
  <c r="O43" i="43" s="1"/>
  <c r="N43" i="43" s="1"/>
  <c r="S43" i="43" s="1"/>
  <c r="U47" i="43"/>
  <c r="Z47" i="43"/>
  <c r="R47" i="43"/>
  <c r="Q47" i="43" s="1"/>
  <c r="P47" i="43" s="1"/>
  <c r="O47" i="43" s="1"/>
  <c r="N47" i="43" s="1"/>
  <c r="S47" i="43" s="1"/>
  <c r="L31" i="43"/>
  <c r="K31" i="43" s="1"/>
  <c r="J31" i="43" s="1"/>
  <c r="I31" i="43" s="1"/>
  <c r="H31" i="43" s="1"/>
  <c r="M31" i="43" s="1"/>
  <c r="Z33" i="43"/>
  <c r="R33" i="43"/>
  <c r="Q33" i="43" s="1"/>
  <c r="P33" i="43" s="1"/>
  <c r="O33" i="43" s="1"/>
  <c r="N33" i="43" s="1"/>
  <c r="S33" i="43" s="1"/>
  <c r="T33" i="43" s="1"/>
  <c r="X33" i="43" s="1"/>
  <c r="U33" i="43"/>
  <c r="Z37" i="43"/>
  <c r="R37" i="43"/>
  <c r="Q37" i="43" s="1"/>
  <c r="P37" i="43" s="1"/>
  <c r="O37" i="43" s="1"/>
  <c r="N37" i="43" s="1"/>
  <c r="S37" i="43" s="1"/>
  <c r="U37" i="43"/>
  <c r="Z32" i="43"/>
  <c r="R32" i="43"/>
  <c r="Q32" i="43" s="1"/>
  <c r="P32" i="43" s="1"/>
  <c r="O32" i="43" s="1"/>
  <c r="N32" i="43" s="1"/>
  <c r="S32" i="43" s="1"/>
  <c r="T32" i="43" s="1"/>
  <c r="X32" i="43" s="1"/>
  <c r="U32" i="43"/>
  <c r="Z34" i="43"/>
  <c r="R34" i="43"/>
  <c r="Q34" i="43" s="1"/>
  <c r="P34" i="43" s="1"/>
  <c r="O34" i="43" s="1"/>
  <c r="N34" i="43" s="1"/>
  <c r="S34" i="43" s="1"/>
  <c r="U34" i="43"/>
  <c r="L34" i="43"/>
  <c r="K34" i="43" s="1"/>
  <c r="J34" i="43" s="1"/>
  <c r="I34" i="43" s="1"/>
  <c r="H34" i="43" s="1"/>
  <c r="M34" i="43" s="1"/>
  <c r="L35" i="43"/>
  <c r="K35" i="43" s="1"/>
  <c r="J35" i="43" s="1"/>
  <c r="I35" i="43" s="1"/>
  <c r="H35" i="43" s="1"/>
  <c r="M35" i="43" s="1"/>
  <c r="Z38" i="43"/>
  <c r="R38" i="43"/>
  <c r="Q38" i="43" s="1"/>
  <c r="P38" i="43" s="1"/>
  <c r="O38" i="43" s="1"/>
  <c r="N38" i="43" s="1"/>
  <c r="S38" i="43" s="1"/>
  <c r="U38" i="43"/>
  <c r="L38" i="43"/>
  <c r="K38" i="43" s="1"/>
  <c r="J38" i="43" s="1"/>
  <c r="I38" i="43" s="1"/>
  <c r="H38" i="43" s="1"/>
  <c r="M38" i="43" s="1"/>
  <c r="L39" i="43"/>
  <c r="K39" i="43" s="1"/>
  <c r="J39" i="43" s="1"/>
  <c r="I39" i="43" s="1"/>
  <c r="H39" i="43" s="1"/>
  <c r="M39" i="43" s="1"/>
  <c r="U41" i="43"/>
  <c r="Z41" i="43"/>
  <c r="R41" i="43"/>
  <c r="Q41" i="43" s="1"/>
  <c r="P41" i="43" s="1"/>
  <c r="O41" i="43" s="1"/>
  <c r="N41" i="43" s="1"/>
  <c r="S41" i="43" s="1"/>
  <c r="U45" i="43"/>
  <c r="Z45" i="43"/>
  <c r="R45" i="43"/>
  <c r="Q45" i="43" s="1"/>
  <c r="P45" i="43" s="1"/>
  <c r="O45" i="43" s="1"/>
  <c r="N45" i="43" s="1"/>
  <c r="S45" i="43" s="1"/>
  <c r="U49" i="43"/>
  <c r="Z49" i="43"/>
  <c r="R49" i="43"/>
  <c r="Q49" i="43" s="1"/>
  <c r="P49" i="43" s="1"/>
  <c r="O49" i="43" s="1"/>
  <c r="N49" i="43" s="1"/>
  <c r="S49" i="43" s="1"/>
  <c r="L41" i="43"/>
  <c r="K41" i="43" s="1"/>
  <c r="J41" i="43" s="1"/>
  <c r="I41" i="43" s="1"/>
  <c r="H41" i="43" s="1"/>
  <c r="M41" i="43" s="1"/>
  <c r="L43" i="43"/>
  <c r="K43" i="43" s="1"/>
  <c r="J43" i="43" s="1"/>
  <c r="I43" i="43" s="1"/>
  <c r="H43" i="43" s="1"/>
  <c r="M43" i="43" s="1"/>
  <c r="Z46" i="43"/>
  <c r="R46" i="43"/>
  <c r="Q46" i="43" s="1"/>
  <c r="P46" i="43" s="1"/>
  <c r="O46" i="43" s="1"/>
  <c r="N46" i="43" s="1"/>
  <c r="S46" i="43" s="1"/>
  <c r="T46" i="43" s="1"/>
  <c r="X46" i="43" s="1"/>
  <c r="L51" i="43"/>
  <c r="K51" i="43" s="1"/>
  <c r="J51" i="43" s="1"/>
  <c r="I51" i="43" s="1"/>
  <c r="H51" i="43" s="1"/>
  <c r="M51" i="43" s="1"/>
  <c r="U54" i="43"/>
  <c r="Z54" i="43"/>
  <c r="R54" i="43"/>
  <c r="Q54" i="43" s="1"/>
  <c r="P54" i="43" s="1"/>
  <c r="O54" i="43" s="1"/>
  <c r="N54" i="43" s="1"/>
  <c r="S54" i="43" s="1"/>
  <c r="Z40" i="43"/>
  <c r="R40" i="43"/>
  <c r="Q40" i="43" s="1"/>
  <c r="P40" i="43" s="1"/>
  <c r="O40" i="43" s="1"/>
  <c r="N40" i="43" s="1"/>
  <c r="S40" i="43" s="1"/>
  <c r="T40" i="43" s="1"/>
  <c r="X40" i="43" s="1"/>
  <c r="Z44" i="43"/>
  <c r="R44" i="43"/>
  <c r="Q44" i="43" s="1"/>
  <c r="P44" i="43" s="1"/>
  <c r="O44" i="43" s="1"/>
  <c r="N44" i="43" s="1"/>
  <c r="S44" i="43" s="1"/>
  <c r="T44" i="43" s="1"/>
  <c r="X44" i="43" s="1"/>
  <c r="L48" i="43"/>
  <c r="K48" i="43" s="1"/>
  <c r="J48" i="43" s="1"/>
  <c r="I48" i="43" s="1"/>
  <c r="H48" i="43" s="1"/>
  <c r="M48" i="43" s="1"/>
  <c r="L49" i="43"/>
  <c r="K49" i="43" s="1"/>
  <c r="J49" i="43" s="1"/>
  <c r="I49" i="43" s="1"/>
  <c r="H49" i="43" s="1"/>
  <c r="M49" i="43" s="1"/>
  <c r="Z51" i="43"/>
  <c r="R51" i="43"/>
  <c r="Q51" i="43" s="1"/>
  <c r="P51" i="43" s="1"/>
  <c r="O51" i="43" s="1"/>
  <c r="N51" i="43" s="1"/>
  <c r="S51" i="43" s="1"/>
  <c r="U51" i="43"/>
  <c r="Z42" i="43"/>
  <c r="R42" i="43"/>
  <c r="Q42" i="43" s="1"/>
  <c r="P42" i="43" s="1"/>
  <c r="O42" i="43" s="1"/>
  <c r="N42" i="43" s="1"/>
  <c r="S42" i="43" s="1"/>
  <c r="T42" i="43" s="1"/>
  <c r="X42" i="43" s="1"/>
  <c r="L47" i="43"/>
  <c r="K47" i="43" s="1"/>
  <c r="J47" i="43" s="1"/>
  <c r="I47" i="43" s="1"/>
  <c r="H47" i="43" s="1"/>
  <c r="M47" i="43" s="1"/>
  <c r="U50" i="43"/>
  <c r="Z50" i="43"/>
  <c r="R50" i="43"/>
  <c r="Q50" i="43" s="1"/>
  <c r="P50" i="43" s="1"/>
  <c r="O50" i="43" s="1"/>
  <c r="N50" i="43" s="1"/>
  <c r="S50" i="43" s="1"/>
  <c r="T50" i="43" s="1"/>
  <c r="X50" i="43" s="1"/>
  <c r="U52" i="43"/>
  <c r="Z52" i="43"/>
  <c r="R52" i="43"/>
  <c r="Q52" i="43" s="1"/>
  <c r="P52" i="43" s="1"/>
  <c r="O52" i="43" s="1"/>
  <c r="N52" i="43" s="1"/>
  <c r="S52" i="43" s="1"/>
  <c r="T52" i="43" s="1"/>
  <c r="X52" i="43" s="1"/>
  <c r="L53" i="43"/>
  <c r="K53" i="43" s="1"/>
  <c r="J53" i="43" s="1"/>
  <c r="I53" i="43" s="1"/>
  <c r="H53" i="43" s="1"/>
  <c r="M53" i="43" s="1"/>
  <c r="L45" i="43"/>
  <c r="K45" i="43" s="1"/>
  <c r="J45" i="43" s="1"/>
  <c r="I45" i="43" s="1"/>
  <c r="H45" i="43" s="1"/>
  <c r="M45" i="43" s="1"/>
  <c r="T45" i="43" s="1"/>
  <c r="X45" i="43" s="1"/>
  <c r="U46" i="43"/>
  <c r="Z48" i="43"/>
  <c r="R48" i="43"/>
  <c r="Q48" i="43" s="1"/>
  <c r="P48" i="43" s="1"/>
  <c r="O48" i="43" s="1"/>
  <c r="N48" i="43" s="1"/>
  <c r="S48" i="43" s="1"/>
  <c r="Z53" i="43"/>
  <c r="R53" i="43"/>
  <c r="Q53" i="43" s="1"/>
  <c r="P53" i="43" s="1"/>
  <c r="O53" i="43" s="1"/>
  <c r="N53" i="43" s="1"/>
  <c r="S53" i="43" s="1"/>
  <c r="U53" i="43"/>
  <c r="L54" i="43"/>
  <c r="K54" i="43" s="1"/>
  <c r="J54" i="43" s="1"/>
  <c r="I54" i="43" s="1"/>
  <c r="H54" i="43" s="1"/>
  <c r="M54" i="43" s="1"/>
  <c r="Z15" i="42"/>
  <c r="T15" i="42" s="1"/>
  <c r="U15" i="42"/>
  <c r="Z14" i="42"/>
  <c r="U14" i="42"/>
  <c r="T14" i="42"/>
  <c r="U16" i="42"/>
  <c r="Z16" i="42"/>
  <c r="L20" i="42"/>
  <c r="K20" i="42" s="1"/>
  <c r="J20" i="42" s="1"/>
  <c r="I20" i="42" s="1"/>
  <c r="H20" i="42" s="1"/>
  <c r="Z22" i="42"/>
  <c r="U22" i="42"/>
  <c r="Z26" i="42"/>
  <c r="R26" i="42"/>
  <c r="Q26" i="42" s="1"/>
  <c r="P26" i="42" s="1"/>
  <c r="O26" i="42" s="1"/>
  <c r="N26" i="42" s="1"/>
  <c r="S26" i="42" s="1"/>
  <c r="U26" i="42"/>
  <c r="R30" i="42"/>
  <c r="Q30" i="42" s="1"/>
  <c r="P30" i="42" s="1"/>
  <c r="O30" i="42" s="1"/>
  <c r="N30" i="42" s="1"/>
  <c r="S30" i="42" s="1"/>
  <c r="Z30" i="42"/>
  <c r="U30" i="42"/>
  <c r="Z18" i="42"/>
  <c r="U18" i="42"/>
  <c r="T18" i="42"/>
  <c r="Z19" i="42"/>
  <c r="U19" i="42"/>
  <c r="T19" i="42"/>
  <c r="Z20" i="42"/>
  <c r="U20" i="42"/>
  <c r="L27" i="42"/>
  <c r="K27" i="42" s="1"/>
  <c r="J27" i="42" s="1"/>
  <c r="I27" i="42" s="1"/>
  <c r="H27" i="42" s="1"/>
  <c r="Z27" i="42"/>
  <c r="R27" i="42"/>
  <c r="Q27" i="42" s="1"/>
  <c r="P27" i="42" s="1"/>
  <c r="O27" i="42" s="1"/>
  <c r="N27" i="42" s="1"/>
  <c r="S27" i="42" s="1"/>
  <c r="U27" i="42"/>
  <c r="U34" i="42"/>
  <c r="Z34" i="42"/>
  <c r="R34" i="42"/>
  <c r="Q34" i="42" s="1"/>
  <c r="P34" i="42" s="1"/>
  <c r="O34" i="42" s="1"/>
  <c r="N34" i="42" s="1"/>
  <c r="S34" i="42" s="1"/>
  <c r="U17" i="42"/>
  <c r="L23" i="42"/>
  <c r="K23" i="42" s="1"/>
  <c r="J23" i="42" s="1"/>
  <c r="I23" i="42" s="1"/>
  <c r="H23" i="42" s="1"/>
  <c r="Z23" i="42"/>
  <c r="U23" i="42"/>
  <c r="Z24" i="42"/>
  <c r="R24" i="42"/>
  <c r="Q24" i="42" s="1"/>
  <c r="P24" i="42" s="1"/>
  <c r="O24" i="42" s="1"/>
  <c r="N24" i="42" s="1"/>
  <c r="S24" i="42" s="1"/>
  <c r="U24" i="42"/>
  <c r="Z28" i="42"/>
  <c r="R28" i="42"/>
  <c r="Q28" i="42" s="1"/>
  <c r="P28" i="42" s="1"/>
  <c r="O28" i="42" s="1"/>
  <c r="N28" i="42" s="1"/>
  <c r="U28" i="42"/>
  <c r="L21" i="42"/>
  <c r="K21" i="42" s="1"/>
  <c r="J21" i="42" s="1"/>
  <c r="I21" i="42" s="1"/>
  <c r="H21" i="42" s="1"/>
  <c r="Z21" i="42"/>
  <c r="U21" i="42"/>
  <c r="L22" i="42"/>
  <c r="K22" i="42" s="1"/>
  <c r="J22" i="42" s="1"/>
  <c r="I22" i="42" s="1"/>
  <c r="H22" i="42" s="1"/>
  <c r="L25" i="42"/>
  <c r="K25" i="42" s="1"/>
  <c r="J25" i="42" s="1"/>
  <c r="I25" i="42" s="1"/>
  <c r="H25" i="42" s="1"/>
  <c r="Z25" i="42"/>
  <c r="R25" i="42"/>
  <c r="Q25" i="42" s="1"/>
  <c r="P25" i="42" s="1"/>
  <c r="O25" i="42" s="1"/>
  <c r="N25" i="42" s="1"/>
  <c r="S25" i="42" s="1"/>
  <c r="U25" i="42"/>
  <c r="L26" i="42"/>
  <c r="K26" i="42" s="1"/>
  <c r="J26" i="42" s="1"/>
  <c r="I26" i="42" s="1"/>
  <c r="H26" i="42" s="1"/>
  <c r="L29" i="42"/>
  <c r="K29" i="42" s="1"/>
  <c r="J29" i="42" s="1"/>
  <c r="I29" i="42" s="1"/>
  <c r="H29" i="42" s="1"/>
  <c r="Z29" i="42"/>
  <c r="R29" i="42"/>
  <c r="Q29" i="42" s="1"/>
  <c r="P29" i="42" s="1"/>
  <c r="O29" i="42" s="1"/>
  <c r="N29" i="42" s="1"/>
  <c r="S29" i="42" s="1"/>
  <c r="U29" i="42"/>
  <c r="L30" i="42"/>
  <c r="K30" i="42" s="1"/>
  <c r="J30" i="42" s="1"/>
  <c r="I30" i="42" s="1"/>
  <c r="H30" i="42" s="1"/>
  <c r="U32" i="42"/>
  <c r="Z32" i="42"/>
  <c r="R32" i="42"/>
  <c r="Q32" i="42" s="1"/>
  <c r="P32" i="42" s="1"/>
  <c r="O32" i="42" s="1"/>
  <c r="N32" i="42" s="1"/>
  <c r="S32" i="42" s="1"/>
  <c r="Z31" i="42"/>
  <c r="R31" i="42"/>
  <c r="Q31" i="42" s="1"/>
  <c r="P31" i="42" s="1"/>
  <c r="O31" i="42" s="1"/>
  <c r="N31" i="42" s="1"/>
  <c r="Z33" i="42"/>
  <c r="R33" i="42"/>
  <c r="Q33" i="42" s="1"/>
  <c r="P33" i="42" s="1"/>
  <c r="O33" i="42" s="1"/>
  <c r="N33" i="42" s="1"/>
  <c r="S33" i="42" s="1"/>
  <c r="U33" i="42"/>
  <c r="Z37" i="42"/>
  <c r="R37" i="42"/>
  <c r="Q37" i="42" s="1"/>
  <c r="P37" i="42" s="1"/>
  <c r="O37" i="42" s="1"/>
  <c r="N37" i="42" s="1"/>
  <c r="S37" i="42" s="1"/>
  <c r="U37" i="42"/>
  <c r="L37" i="42"/>
  <c r="K37" i="42" s="1"/>
  <c r="J37" i="42" s="1"/>
  <c r="I37" i="42" s="1"/>
  <c r="H37" i="42" s="1"/>
  <c r="U41" i="42"/>
  <c r="Z41" i="42"/>
  <c r="R41" i="42"/>
  <c r="Q41" i="42" s="1"/>
  <c r="P41" i="42" s="1"/>
  <c r="O41" i="42" s="1"/>
  <c r="N41" i="42" s="1"/>
  <c r="S41" i="42" s="1"/>
  <c r="U47" i="42"/>
  <c r="Z47" i="42"/>
  <c r="R47" i="42"/>
  <c r="Q47" i="42" s="1"/>
  <c r="P47" i="42" s="1"/>
  <c r="O47" i="42" s="1"/>
  <c r="N47" i="42" s="1"/>
  <c r="S47" i="42" s="1"/>
  <c r="L33" i="42"/>
  <c r="K33" i="42" s="1"/>
  <c r="J33" i="42" s="1"/>
  <c r="I33" i="42" s="1"/>
  <c r="H33" i="42" s="1"/>
  <c r="L34" i="42"/>
  <c r="K34" i="42" s="1"/>
  <c r="J34" i="42" s="1"/>
  <c r="I34" i="42" s="1"/>
  <c r="H34" i="42" s="1"/>
  <c r="Z35" i="42"/>
  <c r="R35" i="42"/>
  <c r="Q35" i="42" s="1"/>
  <c r="P35" i="42" s="1"/>
  <c r="O35" i="42" s="1"/>
  <c r="N35" i="42" s="1"/>
  <c r="S35" i="42" s="1"/>
  <c r="U35" i="42"/>
  <c r="L35" i="42"/>
  <c r="K35" i="42" s="1"/>
  <c r="J35" i="42" s="1"/>
  <c r="I35" i="42" s="1"/>
  <c r="H35" i="42" s="1"/>
  <c r="Z38" i="42"/>
  <c r="R38" i="42"/>
  <c r="Q38" i="42" s="1"/>
  <c r="P38" i="42" s="1"/>
  <c r="O38" i="42" s="1"/>
  <c r="N38" i="42" s="1"/>
  <c r="U38" i="42"/>
  <c r="L36" i="42"/>
  <c r="K36" i="42" s="1"/>
  <c r="J36" i="42" s="1"/>
  <c r="I36" i="42" s="1"/>
  <c r="H36" i="42" s="1"/>
  <c r="R39" i="42"/>
  <c r="Q39" i="42" s="1"/>
  <c r="P39" i="42" s="1"/>
  <c r="O39" i="42" s="1"/>
  <c r="N39" i="42" s="1"/>
  <c r="S39" i="42" s="1"/>
  <c r="Z39" i="42"/>
  <c r="U39" i="42"/>
  <c r="L39" i="42"/>
  <c r="K39" i="42" s="1"/>
  <c r="J39" i="42" s="1"/>
  <c r="I39" i="42" s="1"/>
  <c r="H39" i="42" s="1"/>
  <c r="U45" i="42"/>
  <c r="Z45" i="42"/>
  <c r="R45" i="42"/>
  <c r="Q45" i="42" s="1"/>
  <c r="P45" i="42" s="1"/>
  <c r="O45" i="42" s="1"/>
  <c r="N45" i="42" s="1"/>
  <c r="S45" i="42" s="1"/>
  <c r="U49" i="42"/>
  <c r="Z49" i="42"/>
  <c r="R49" i="42"/>
  <c r="Q49" i="42" s="1"/>
  <c r="P49" i="42" s="1"/>
  <c r="O49" i="42" s="1"/>
  <c r="N49" i="42" s="1"/>
  <c r="S49" i="42" s="1"/>
  <c r="L32" i="42"/>
  <c r="K32" i="42" s="1"/>
  <c r="J32" i="42" s="1"/>
  <c r="I32" i="42" s="1"/>
  <c r="H32" i="42" s="1"/>
  <c r="Z36" i="42"/>
  <c r="R36" i="42"/>
  <c r="Q36" i="42" s="1"/>
  <c r="P36" i="42" s="1"/>
  <c r="O36" i="42" s="1"/>
  <c r="N36" i="42" s="1"/>
  <c r="S36" i="42" s="1"/>
  <c r="U36" i="42"/>
  <c r="U43" i="42"/>
  <c r="Z43" i="42"/>
  <c r="R43" i="42"/>
  <c r="Q43" i="42" s="1"/>
  <c r="P43" i="42" s="1"/>
  <c r="O43" i="42" s="1"/>
  <c r="N43" i="42" s="1"/>
  <c r="S43" i="42" s="1"/>
  <c r="L45" i="42"/>
  <c r="K45" i="42" s="1"/>
  <c r="J45" i="42" s="1"/>
  <c r="I45" i="42" s="1"/>
  <c r="H45" i="42" s="1"/>
  <c r="T45" i="42" s="1"/>
  <c r="X45" i="42" s="1"/>
  <c r="Z48" i="42"/>
  <c r="T48" i="42" s="1"/>
  <c r="X48" i="42" s="1"/>
  <c r="R48" i="42"/>
  <c r="Q48" i="42" s="1"/>
  <c r="P48" i="42" s="1"/>
  <c r="O48" i="42" s="1"/>
  <c r="N48" i="42" s="1"/>
  <c r="S48" i="42" s="1"/>
  <c r="L51" i="42"/>
  <c r="K51" i="42" s="1"/>
  <c r="J51" i="42" s="1"/>
  <c r="I51" i="42" s="1"/>
  <c r="H51" i="42" s="1"/>
  <c r="U54" i="42"/>
  <c r="Z54" i="42"/>
  <c r="R54" i="42"/>
  <c r="Q54" i="42" s="1"/>
  <c r="P54" i="42" s="1"/>
  <c r="O54" i="42" s="1"/>
  <c r="N54" i="42" s="1"/>
  <c r="S54" i="42" s="1"/>
  <c r="L43" i="42"/>
  <c r="K43" i="42" s="1"/>
  <c r="J43" i="42" s="1"/>
  <c r="I43" i="42" s="1"/>
  <c r="H43" i="42" s="1"/>
  <c r="Z46" i="42"/>
  <c r="R46" i="42"/>
  <c r="Q46" i="42" s="1"/>
  <c r="P46" i="42" s="1"/>
  <c r="O46" i="42" s="1"/>
  <c r="N46" i="42" s="1"/>
  <c r="Z51" i="42"/>
  <c r="R51" i="42"/>
  <c r="Q51" i="42" s="1"/>
  <c r="P51" i="42" s="1"/>
  <c r="O51" i="42" s="1"/>
  <c r="N51" i="42" s="1"/>
  <c r="S51" i="42" s="1"/>
  <c r="U51" i="42"/>
  <c r="L41" i="42"/>
  <c r="K41" i="42" s="1"/>
  <c r="J41" i="42" s="1"/>
  <c r="I41" i="42" s="1"/>
  <c r="H41" i="42" s="1"/>
  <c r="Z44" i="42"/>
  <c r="R44" i="42"/>
  <c r="Q44" i="42" s="1"/>
  <c r="P44" i="42" s="1"/>
  <c r="O44" i="42" s="1"/>
  <c r="N44" i="42" s="1"/>
  <c r="L49" i="42"/>
  <c r="K49" i="42" s="1"/>
  <c r="J49" i="42" s="1"/>
  <c r="I49" i="42" s="1"/>
  <c r="H49" i="42" s="1"/>
  <c r="U52" i="42"/>
  <c r="Z52" i="42"/>
  <c r="R52" i="42"/>
  <c r="Q52" i="42" s="1"/>
  <c r="P52" i="42" s="1"/>
  <c r="O52" i="42" s="1"/>
  <c r="N52" i="42" s="1"/>
  <c r="L53" i="42"/>
  <c r="K53" i="42" s="1"/>
  <c r="J53" i="42" s="1"/>
  <c r="I53" i="42" s="1"/>
  <c r="H53" i="42" s="1"/>
  <c r="Z40" i="42"/>
  <c r="T40" i="42" s="1"/>
  <c r="X40" i="42" s="1"/>
  <c r="R40" i="42"/>
  <c r="Q40" i="42" s="1"/>
  <c r="P40" i="42" s="1"/>
  <c r="O40" i="42" s="1"/>
  <c r="N40" i="42" s="1"/>
  <c r="S40" i="42" s="1"/>
  <c r="Z42" i="42"/>
  <c r="R42" i="42"/>
  <c r="Q42" i="42" s="1"/>
  <c r="P42" i="42" s="1"/>
  <c r="O42" i="42" s="1"/>
  <c r="N42" i="42" s="1"/>
  <c r="L47" i="42"/>
  <c r="K47" i="42" s="1"/>
  <c r="J47" i="42" s="1"/>
  <c r="I47" i="42" s="1"/>
  <c r="H47" i="42" s="1"/>
  <c r="T47" i="42" s="1"/>
  <c r="X47" i="42" s="1"/>
  <c r="U48" i="42"/>
  <c r="U50" i="42"/>
  <c r="Z50" i="42"/>
  <c r="R50" i="42"/>
  <c r="Q50" i="42" s="1"/>
  <c r="P50" i="42" s="1"/>
  <c r="O50" i="42" s="1"/>
  <c r="N50" i="42" s="1"/>
  <c r="Z53" i="42"/>
  <c r="R53" i="42"/>
  <c r="Q53" i="42" s="1"/>
  <c r="P53" i="42" s="1"/>
  <c r="O53" i="42" s="1"/>
  <c r="N53" i="42" s="1"/>
  <c r="S53" i="42" s="1"/>
  <c r="U53" i="42"/>
  <c r="L54" i="42"/>
  <c r="K54" i="42" s="1"/>
  <c r="J54" i="42" s="1"/>
  <c r="I54" i="42" s="1"/>
  <c r="H54" i="42" s="1"/>
  <c r="T54" i="42" s="1"/>
  <c r="X54" i="42" s="1"/>
  <c r="I19" i="29"/>
  <c r="H19" i="29" s="1"/>
  <c r="G16" i="41"/>
  <c r="F17" i="41"/>
  <c r="G20" i="41"/>
  <c r="G22" i="41"/>
  <c r="O22" i="41"/>
  <c r="N22" i="41" s="1"/>
  <c r="S22" i="41" s="1"/>
  <c r="Q23" i="41"/>
  <c r="P23" i="41" s="1"/>
  <c r="O23" i="41" s="1"/>
  <c r="N23" i="41" s="1"/>
  <c r="S23" i="41" s="1"/>
  <c r="G24" i="41"/>
  <c r="G26" i="41"/>
  <c r="G28" i="41"/>
  <c r="G30" i="41"/>
  <c r="G32" i="41"/>
  <c r="G34" i="41"/>
  <c r="G36" i="41"/>
  <c r="G38" i="41"/>
  <c r="F14" i="41"/>
  <c r="G17" i="41"/>
  <c r="F18" i="41"/>
  <c r="F21" i="41"/>
  <c r="F23" i="41"/>
  <c r="L24" i="41"/>
  <c r="K24" i="41" s="1"/>
  <c r="J24" i="41" s="1"/>
  <c r="I24" i="41" s="1"/>
  <c r="H24" i="41" s="1"/>
  <c r="M24" i="41" s="1"/>
  <c r="F25" i="41"/>
  <c r="R25" i="41" s="1"/>
  <c r="Q25" i="41" s="1"/>
  <c r="P25" i="41" s="1"/>
  <c r="O25" i="41" s="1"/>
  <c r="N25" i="41" s="1"/>
  <c r="S25" i="41" s="1"/>
  <c r="F27" i="41"/>
  <c r="R27" i="41"/>
  <c r="Q27" i="41" s="1"/>
  <c r="P27" i="41" s="1"/>
  <c r="O27" i="41" s="1"/>
  <c r="N27" i="41" s="1"/>
  <c r="S27" i="41" s="1"/>
  <c r="L28" i="41"/>
  <c r="K28" i="41" s="1"/>
  <c r="J28" i="41" s="1"/>
  <c r="I28" i="41" s="1"/>
  <c r="H28" i="41" s="1"/>
  <c r="M28" i="41" s="1"/>
  <c r="F29" i="41"/>
  <c r="R29" i="41"/>
  <c r="Q29" i="41" s="1"/>
  <c r="P29" i="41" s="1"/>
  <c r="O29" i="41" s="1"/>
  <c r="N29" i="41" s="1"/>
  <c r="S29" i="41" s="1"/>
  <c r="F31" i="41"/>
  <c r="R31" i="41"/>
  <c r="Q31" i="41" s="1"/>
  <c r="P31" i="41" s="1"/>
  <c r="O31" i="41" s="1"/>
  <c r="N31" i="41" s="1"/>
  <c r="S31" i="41" s="1"/>
  <c r="L32" i="41"/>
  <c r="K32" i="41" s="1"/>
  <c r="J32" i="41" s="1"/>
  <c r="I32" i="41" s="1"/>
  <c r="H32" i="41" s="1"/>
  <c r="M32" i="41" s="1"/>
  <c r="F33" i="41"/>
  <c r="R33" i="41"/>
  <c r="Q33" i="41" s="1"/>
  <c r="P33" i="41" s="1"/>
  <c r="O33" i="41" s="1"/>
  <c r="N33" i="41" s="1"/>
  <c r="S33" i="41" s="1"/>
  <c r="F35" i="41"/>
  <c r="R35" i="41"/>
  <c r="Q35" i="41" s="1"/>
  <c r="P35" i="41" s="1"/>
  <c r="O35" i="41" s="1"/>
  <c r="N35" i="41" s="1"/>
  <c r="S35" i="41" s="1"/>
  <c r="L36" i="41"/>
  <c r="K36" i="41" s="1"/>
  <c r="J36" i="41" s="1"/>
  <c r="I36" i="41" s="1"/>
  <c r="H36" i="41" s="1"/>
  <c r="M36" i="41" s="1"/>
  <c r="F37" i="41"/>
  <c r="R37" i="41"/>
  <c r="Q37" i="41" s="1"/>
  <c r="P37" i="41" s="1"/>
  <c r="O37" i="41" s="1"/>
  <c r="N37" i="41" s="1"/>
  <c r="S37" i="41" s="1"/>
  <c r="G14" i="41"/>
  <c r="F15" i="41"/>
  <c r="G18" i="41"/>
  <c r="F19" i="41"/>
  <c r="G21" i="41"/>
  <c r="O21" i="41"/>
  <c r="N21" i="41" s="1"/>
  <c r="S21" i="41" s="1"/>
  <c r="G23" i="41"/>
  <c r="G25" i="41"/>
  <c r="G27" i="41"/>
  <c r="G29" i="41"/>
  <c r="G31" i="41"/>
  <c r="G33" i="41"/>
  <c r="G35" i="41"/>
  <c r="G37" i="41"/>
  <c r="F40" i="41"/>
  <c r="F42" i="41"/>
  <c r="G43" i="41"/>
  <c r="G15" i="41"/>
  <c r="F16" i="41"/>
  <c r="G19" i="41"/>
  <c r="F20" i="41"/>
  <c r="N20" i="41"/>
  <c r="S20" i="41" s="1"/>
  <c r="F22" i="41"/>
  <c r="R24" i="41"/>
  <c r="Q24" i="41" s="1"/>
  <c r="P24" i="41" s="1"/>
  <c r="O24" i="41" s="1"/>
  <c r="N24" i="41" s="1"/>
  <c r="S24" i="41" s="1"/>
  <c r="F26" i="41"/>
  <c r="L26" i="41" s="1"/>
  <c r="K26" i="41" s="1"/>
  <c r="J26" i="41" s="1"/>
  <c r="I26" i="41" s="1"/>
  <c r="H26" i="41" s="1"/>
  <c r="M26" i="41" s="1"/>
  <c r="R26" i="41"/>
  <c r="Q26" i="41" s="1"/>
  <c r="P26" i="41" s="1"/>
  <c r="O26" i="41" s="1"/>
  <c r="N26" i="41" s="1"/>
  <c r="S26" i="41" s="1"/>
  <c r="F28" i="41"/>
  <c r="R28" i="41"/>
  <c r="Q28" i="41" s="1"/>
  <c r="P28" i="41" s="1"/>
  <c r="O28" i="41" s="1"/>
  <c r="N28" i="41" s="1"/>
  <c r="S28" i="41" s="1"/>
  <c r="F30" i="41"/>
  <c r="L30" i="41" s="1"/>
  <c r="K30" i="41" s="1"/>
  <c r="J30" i="41" s="1"/>
  <c r="I30" i="41" s="1"/>
  <c r="H30" i="41" s="1"/>
  <c r="M30" i="41" s="1"/>
  <c r="R30" i="41"/>
  <c r="Q30" i="41" s="1"/>
  <c r="P30" i="41" s="1"/>
  <c r="O30" i="41" s="1"/>
  <c r="N30" i="41" s="1"/>
  <c r="S30" i="41" s="1"/>
  <c r="F32" i="41"/>
  <c r="R32" i="41"/>
  <c r="Q32" i="41" s="1"/>
  <c r="P32" i="41" s="1"/>
  <c r="O32" i="41" s="1"/>
  <c r="N32" i="41" s="1"/>
  <c r="S32" i="41" s="1"/>
  <c r="F34" i="41"/>
  <c r="L34" i="41" s="1"/>
  <c r="K34" i="41" s="1"/>
  <c r="J34" i="41" s="1"/>
  <c r="I34" i="41" s="1"/>
  <c r="H34" i="41" s="1"/>
  <c r="M34" i="41" s="1"/>
  <c r="R34" i="41"/>
  <c r="Q34" i="41" s="1"/>
  <c r="P34" i="41" s="1"/>
  <c r="O34" i="41" s="1"/>
  <c r="N34" i="41" s="1"/>
  <c r="S34" i="41" s="1"/>
  <c r="F36" i="41"/>
  <c r="R36" i="41"/>
  <c r="Q36" i="41" s="1"/>
  <c r="P36" i="41" s="1"/>
  <c r="O36" i="41" s="1"/>
  <c r="N36" i="41" s="1"/>
  <c r="S36" i="41" s="1"/>
  <c r="F38" i="41"/>
  <c r="L38" i="41" s="1"/>
  <c r="K38" i="41" s="1"/>
  <c r="J38" i="41" s="1"/>
  <c r="I38" i="41" s="1"/>
  <c r="H38" i="41" s="1"/>
  <c r="M38" i="41" s="1"/>
  <c r="G40" i="41"/>
  <c r="R40" i="41"/>
  <c r="Q40" i="41" s="1"/>
  <c r="P40" i="41" s="1"/>
  <c r="O40" i="41" s="1"/>
  <c r="N40" i="41" s="1"/>
  <c r="S40" i="41" s="1"/>
  <c r="F39" i="41"/>
  <c r="F41" i="41"/>
  <c r="F43" i="41"/>
  <c r="F45" i="41"/>
  <c r="L46" i="41"/>
  <c r="K46" i="41" s="1"/>
  <c r="J46" i="41" s="1"/>
  <c r="I46" i="41" s="1"/>
  <c r="H46" i="41" s="1"/>
  <c r="M46" i="41" s="1"/>
  <c r="F47" i="41"/>
  <c r="F49" i="41"/>
  <c r="R49" i="41" s="1"/>
  <c r="Q49" i="41" s="1"/>
  <c r="P49" i="41" s="1"/>
  <c r="O49" i="41" s="1"/>
  <c r="N49" i="41" s="1"/>
  <c r="S49" i="41" s="1"/>
  <c r="F51" i="41"/>
  <c r="F53" i="41"/>
  <c r="L54" i="41"/>
  <c r="K54" i="41" s="1"/>
  <c r="J54" i="41" s="1"/>
  <c r="I54" i="41" s="1"/>
  <c r="H54" i="41" s="1"/>
  <c r="M54" i="41" s="1"/>
  <c r="G45" i="41"/>
  <c r="G47" i="41"/>
  <c r="G49" i="41"/>
  <c r="G51" i="41"/>
  <c r="G53" i="41"/>
  <c r="F44" i="41"/>
  <c r="R44" i="41" s="1"/>
  <c r="Q44" i="41" s="1"/>
  <c r="P44" i="41" s="1"/>
  <c r="O44" i="41" s="1"/>
  <c r="N44" i="41" s="1"/>
  <c r="S44" i="41" s="1"/>
  <c r="F46" i="41"/>
  <c r="R46" i="41" s="1"/>
  <c r="Q46" i="41" s="1"/>
  <c r="P46" i="41" s="1"/>
  <c r="O46" i="41" s="1"/>
  <c r="N46" i="41" s="1"/>
  <c r="S46" i="41" s="1"/>
  <c r="F48" i="41"/>
  <c r="F50" i="41"/>
  <c r="F52" i="41"/>
  <c r="R52" i="41" s="1"/>
  <c r="Q52" i="41" s="1"/>
  <c r="P52" i="41" s="1"/>
  <c r="O52" i="41" s="1"/>
  <c r="N52" i="41" s="1"/>
  <c r="S52" i="41" s="1"/>
  <c r="F54" i="41"/>
  <c r="R54" i="41" s="1"/>
  <c r="Q54" i="41" s="1"/>
  <c r="P54" i="41" s="1"/>
  <c r="O54" i="41" s="1"/>
  <c r="N54" i="41" s="1"/>
  <c r="S54" i="41" s="1"/>
  <c r="G42" i="41"/>
  <c r="G44" i="41"/>
  <c r="G46" i="41"/>
  <c r="G48" i="41"/>
  <c r="G50" i="41"/>
  <c r="G52" i="41"/>
  <c r="G54" i="41"/>
  <c r="G16" i="40"/>
  <c r="F17" i="40"/>
  <c r="G20" i="40"/>
  <c r="G22" i="40"/>
  <c r="O22" i="40"/>
  <c r="N22" i="40" s="1"/>
  <c r="S22" i="40" s="1"/>
  <c r="Q23" i="40"/>
  <c r="P23" i="40" s="1"/>
  <c r="O23" i="40" s="1"/>
  <c r="N23" i="40" s="1"/>
  <c r="S23" i="40" s="1"/>
  <c r="G24" i="40"/>
  <c r="G26" i="40"/>
  <c r="G28" i="40"/>
  <c r="G30" i="40"/>
  <c r="G32" i="40"/>
  <c r="G34" i="40"/>
  <c r="G36" i="40"/>
  <c r="G38" i="40"/>
  <c r="G40" i="40"/>
  <c r="G42" i="40"/>
  <c r="F43" i="40"/>
  <c r="F14" i="40"/>
  <c r="G17" i="40"/>
  <c r="F18" i="40"/>
  <c r="F21" i="40"/>
  <c r="F23" i="40"/>
  <c r="F25" i="40"/>
  <c r="R25" i="40"/>
  <c r="Q25" i="40" s="1"/>
  <c r="P25" i="40" s="1"/>
  <c r="O25" i="40" s="1"/>
  <c r="N25" i="40" s="1"/>
  <c r="S25" i="40" s="1"/>
  <c r="F27" i="40"/>
  <c r="R27" i="40"/>
  <c r="Q27" i="40" s="1"/>
  <c r="P27" i="40" s="1"/>
  <c r="O27" i="40" s="1"/>
  <c r="N27" i="40" s="1"/>
  <c r="S27" i="40" s="1"/>
  <c r="F29" i="40"/>
  <c r="R29" i="40"/>
  <c r="Q29" i="40" s="1"/>
  <c r="P29" i="40" s="1"/>
  <c r="O29" i="40" s="1"/>
  <c r="N29" i="40" s="1"/>
  <c r="S29" i="40" s="1"/>
  <c r="F31" i="40"/>
  <c r="R31" i="40"/>
  <c r="Q31" i="40" s="1"/>
  <c r="P31" i="40" s="1"/>
  <c r="O31" i="40" s="1"/>
  <c r="N31" i="40" s="1"/>
  <c r="S31" i="40" s="1"/>
  <c r="F33" i="40"/>
  <c r="R33" i="40"/>
  <c r="Q33" i="40" s="1"/>
  <c r="P33" i="40" s="1"/>
  <c r="O33" i="40" s="1"/>
  <c r="N33" i="40" s="1"/>
  <c r="S33" i="40" s="1"/>
  <c r="F35" i="40"/>
  <c r="R35" i="40"/>
  <c r="Q35" i="40" s="1"/>
  <c r="P35" i="40" s="1"/>
  <c r="O35" i="40" s="1"/>
  <c r="N35" i="40" s="1"/>
  <c r="S35" i="40" s="1"/>
  <c r="F37" i="40"/>
  <c r="R37" i="40"/>
  <c r="Q37" i="40" s="1"/>
  <c r="P37" i="40" s="1"/>
  <c r="O37" i="40" s="1"/>
  <c r="N37" i="40" s="1"/>
  <c r="S37" i="40" s="1"/>
  <c r="F39" i="40"/>
  <c r="R39" i="40"/>
  <c r="Q39" i="40" s="1"/>
  <c r="P39" i="40" s="1"/>
  <c r="O39" i="40" s="1"/>
  <c r="N39" i="40" s="1"/>
  <c r="S39" i="40" s="1"/>
  <c r="F41" i="40"/>
  <c r="R41" i="40"/>
  <c r="Q41" i="40" s="1"/>
  <c r="P41" i="40" s="1"/>
  <c r="O41" i="40" s="1"/>
  <c r="N41" i="40" s="1"/>
  <c r="S41" i="40" s="1"/>
  <c r="G43" i="40"/>
  <c r="R43" i="40"/>
  <c r="Q43" i="40" s="1"/>
  <c r="P43" i="40" s="1"/>
  <c r="O43" i="40" s="1"/>
  <c r="N43" i="40" s="1"/>
  <c r="S43" i="40" s="1"/>
  <c r="G44" i="40"/>
  <c r="F45" i="40"/>
  <c r="G14" i="40"/>
  <c r="F15" i="40"/>
  <c r="G18" i="40"/>
  <c r="F19" i="40"/>
  <c r="G21" i="40"/>
  <c r="O21" i="40"/>
  <c r="N21" i="40" s="1"/>
  <c r="S21" i="40" s="1"/>
  <c r="G23" i="40"/>
  <c r="G25" i="40"/>
  <c r="G27" i="40"/>
  <c r="G29" i="40"/>
  <c r="G31" i="40"/>
  <c r="G33" i="40"/>
  <c r="G35" i="40"/>
  <c r="G37" i="40"/>
  <c r="G39" i="40"/>
  <c r="G41" i="40"/>
  <c r="F47" i="40"/>
  <c r="R47" i="40" s="1"/>
  <c r="Q47" i="40" s="1"/>
  <c r="P47" i="40" s="1"/>
  <c r="O47" i="40" s="1"/>
  <c r="N47" i="40" s="1"/>
  <c r="S47" i="40" s="1"/>
  <c r="G15" i="40"/>
  <c r="F16" i="40"/>
  <c r="G19" i="40"/>
  <c r="F20" i="40"/>
  <c r="N20" i="40"/>
  <c r="S20" i="40" s="1"/>
  <c r="F22" i="40"/>
  <c r="L24" i="40"/>
  <c r="K24" i="40" s="1"/>
  <c r="J24" i="40" s="1"/>
  <c r="I24" i="40" s="1"/>
  <c r="H24" i="40" s="1"/>
  <c r="M24" i="40" s="1"/>
  <c r="R24" i="40"/>
  <c r="Q24" i="40" s="1"/>
  <c r="P24" i="40" s="1"/>
  <c r="O24" i="40" s="1"/>
  <c r="N24" i="40" s="1"/>
  <c r="S24" i="40" s="1"/>
  <c r="F26" i="40"/>
  <c r="L26" i="40" s="1"/>
  <c r="K26" i="40" s="1"/>
  <c r="J26" i="40" s="1"/>
  <c r="I26" i="40" s="1"/>
  <c r="H26" i="40" s="1"/>
  <c r="M26" i="40" s="1"/>
  <c r="R26" i="40"/>
  <c r="Q26" i="40" s="1"/>
  <c r="P26" i="40" s="1"/>
  <c r="O26" i="40" s="1"/>
  <c r="N26" i="40" s="1"/>
  <c r="S26" i="40" s="1"/>
  <c r="F28" i="40"/>
  <c r="L28" i="40" s="1"/>
  <c r="K28" i="40" s="1"/>
  <c r="J28" i="40" s="1"/>
  <c r="I28" i="40" s="1"/>
  <c r="H28" i="40" s="1"/>
  <c r="M28" i="40" s="1"/>
  <c r="R28" i="40"/>
  <c r="Q28" i="40" s="1"/>
  <c r="P28" i="40" s="1"/>
  <c r="O28" i="40" s="1"/>
  <c r="N28" i="40" s="1"/>
  <c r="S28" i="40" s="1"/>
  <c r="F30" i="40"/>
  <c r="L30" i="40" s="1"/>
  <c r="K30" i="40" s="1"/>
  <c r="J30" i="40" s="1"/>
  <c r="I30" i="40" s="1"/>
  <c r="H30" i="40" s="1"/>
  <c r="M30" i="40" s="1"/>
  <c r="R30" i="40"/>
  <c r="Q30" i="40" s="1"/>
  <c r="P30" i="40" s="1"/>
  <c r="O30" i="40" s="1"/>
  <c r="N30" i="40" s="1"/>
  <c r="S30" i="40" s="1"/>
  <c r="F32" i="40"/>
  <c r="L32" i="40" s="1"/>
  <c r="K32" i="40" s="1"/>
  <c r="J32" i="40" s="1"/>
  <c r="I32" i="40" s="1"/>
  <c r="H32" i="40" s="1"/>
  <c r="M32" i="40" s="1"/>
  <c r="R32" i="40"/>
  <c r="Q32" i="40" s="1"/>
  <c r="P32" i="40" s="1"/>
  <c r="O32" i="40" s="1"/>
  <c r="N32" i="40" s="1"/>
  <c r="S32" i="40" s="1"/>
  <c r="F34" i="40"/>
  <c r="L34" i="40" s="1"/>
  <c r="K34" i="40" s="1"/>
  <c r="J34" i="40" s="1"/>
  <c r="I34" i="40" s="1"/>
  <c r="H34" i="40" s="1"/>
  <c r="M34" i="40" s="1"/>
  <c r="R34" i="40"/>
  <c r="Q34" i="40" s="1"/>
  <c r="P34" i="40" s="1"/>
  <c r="O34" i="40" s="1"/>
  <c r="N34" i="40" s="1"/>
  <c r="S34" i="40" s="1"/>
  <c r="F36" i="40"/>
  <c r="L36" i="40" s="1"/>
  <c r="K36" i="40" s="1"/>
  <c r="J36" i="40" s="1"/>
  <c r="I36" i="40" s="1"/>
  <c r="H36" i="40" s="1"/>
  <c r="M36" i="40" s="1"/>
  <c r="R36" i="40"/>
  <c r="Q36" i="40" s="1"/>
  <c r="P36" i="40" s="1"/>
  <c r="O36" i="40" s="1"/>
  <c r="N36" i="40" s="1"/>
  <c r="S36" i="40" s="1"/>
  <c r="F38" i="40"/>
  <c r="L38" i="40" s="1"/>
  <c r="K38" i="40" s="1"/>
  <c r="J38" i="40" s="1"/>
  <c r="I38" i="40" s="1"/>
  <c r="H38" i="40" s="1"/>
  <c r="M38" i="40" s="1"/>
  <c r="R38" i="40"/>
  <c r="Q38" i="40" s="1"/>
  <c r="P38" i="40" s="1"/>
  <c r="O38" i="40" s="1"/>
  <c r="N38" i="40" s="1"/>
  <c r="S38" i="40" s="1"/>
  <c r="F40" i="40"/>
  <c r="L40" i="40" s="1"/>
  <c r="K40" i="40" s="1"/>
  <c r="J40" i="40" s="1"/>
  <c r="I40" i="40" s="1"/>
  <c r="H40" i="40" s="1"/>
  <c r="M40" i="40" s="1"/>
  <c r="R40" i="40"/>
  <c r="Q40" i="40" s="1"/>
  <c r="P40" i="40" s="1"/>
  <c r="O40" i="40" s="1"/>
  <c r="N40" i="40" s="1"/>
  <c r="S40" i="40" s="1"/>
  <c r="F42" i="40"/>
  <c r="L42" i="40" s="1"/>
  <c r="K42" i="40" s="1"/>
  <c r="J42" i="40" s="1"/>
  <c r="I42" i="40" s="1"/>
  <c r="H42" i="40" s="1"/>
  <c r="M42" i="40" s="1"/>
  <c r="R42" i="40"/>
  <c r="Q42" i="40" s="1"/>
  <c r="P42" i="40" s="1"/>
  <c r="O42" i="40" s="1"/>
  <c r="N42" i="40" s="1"/>
  <c r="S42" i="40" s="1"/>
  <c r="L43" i="40"/>
  <c r="K43" i="40" s="1"/>
  <c r="J43" i="40" s="1"/>
  <c r="I43" i="40" s="1"/>
  <c r="H43" i="40" s="1"/>
  <c r="M43" i="40" s="1"/>
  <c r="G45" i="40"/>
  <c r="G47" i="40"/>
  <c r="G49" i="40"/>
  <c r="G51" i="40"/>
  <c r="G53" i="40"/>
  <c r="F44" i="40"/>
  <c r="L45" i="40"/>
  <c r="K45" i="40" s="1"/>
  <c r="J45" i="40" s="1"/>
  <c r="I45" i="40" s="1"/>
  <c r="H45" i="40" s="1"/>
  <c r="M45" i="40" s="1"/>
  <c r="F46" i="40"/>
  <c r="L47" i="40"/>
  <c r="K47" i="40" s="1"/>
  <c r="J47" i="40" s="1"/>
  <c r="I47" i="40" s="1"/>
  <c r="H47" i="40" s="1"/>
  <c r="M47" i="40" s="1"/>
  <c r="F48" i="40"/>
  <c r="F50" i="40"/>
  <c r="R50" i="40" s="1"/>
  <c r="Q50" i="40" s="1"/>
  <c r="P50" i="40" s="1"/>
  <c r="O50" i="40" s="1"/>
  <c r="N50" i="40" s="1"/>
  <c r="S50" i="40" s="1"/>
  <c r="F52" i="40"/>
  <c r="R52" i="40" s="1"/>
  <c r="Q52" i="40" s="1"/>
  <c r="P52" i="40" s="1"/>
  <c r="O52" i="40" s="1"/>
  <c r="N52" i="40" s="1"/>
  <c r="S52" i="40" s="1"/>
  <c r="F54" i="40"/>
  <c r="R54" i="40" s="1"/>
  <c r="Q54" i="40" s="1"/>
  <c r="P54" i="40" s="1"/>
  <c r="O54" i="40" s="1"/>
  <c r="N54" i="40" s="1"/>
  <c r="S54" i="40" s="1"/>
  <c r="G46" i="40"/>
  <c r="G48" i="40"/>
  <c r="G50" i="40"/>
  <c r="G52" i="40"/>
  <c r="G54" i="40"/>
  <c r="F49" i="40"/>
  <c r="F51" i="40"/>
  <c r="R51" i="40" s="1"/>
  <c r="Q51" i="40" s="1"/>
  <c r="P51" i="40" s="1"/>
  <c r="O51" i="40" s="1"/>
  <c r="N51" i="40" s="1"/>
  <c r="S51" i="40" s="1"/>
  <c r="F53" i="40"/>
  <c r="R53" i="40" s="1"/>
  <c r="Q53" i="40" s="1"/>
  <c r="P53" i="40" s="1"/>
  <c r="O53" i="40" s="1"/>
  <c r="N53" i="40" s="1"/>
  <c r="S53" i="40" s="1"/>
  <c r="G16" i="39"/>
  <c r="F17" i="39"/>
  <c r="G20" i="39"/>
  <c r="G22" i="39"/>
  <c r="O22" i="39"/>
  <c r="N22" i="39" s="1"/>
  <c r="S22" i="39" s="1"/>
  <c r="Q23" i="39"/>
  <c r="P23" i="39" s="1"/>
  <c r="O23" i="39" s="1"/>
  <c r="N23" i="39" s="1"/>
  <c r="S23" i="39" s="1"/>
  <c r="G24" i="39"/>
  <c r="G26" i="39"/>
  <c r="G28" i="39"/>
  <c r="G30" i="39"/>
  <c r="G32" i="39"/>
  <c r="G34" i="39"/>
  <c r="G36" i="39"/>
  <c r="G38" i="39"/>
  <c r="G40" i="39"/>
  <c r="F41" i="39"/>
  <c r="F14" i="39"/>
  <c r="G17" i="39"/>
  <c r="F18" i="39"/>
  <c r="F21" i="39"/>
  <c r="F23" i="39"/>
  <c r="F25" i="39"/>
  <c r="R25" i="39" s="1"/>
  <c r="Q25" i="39" s="1"/>
  <c r="P25" i="39" s="1"/>
  <c r="O25" i="39" s="1"/>
  <c r="N25" i="39" s="1"/>
  <c r="S25" i="39" s="1"/>
  <c r="F27" i="39"/>
  <c r="F29" i="39"/>
  <c r="R29" i="39" s="1"/>
  <c r="Q29" i="39" s="1"/>
  <c r="P29" i="39" s="1"/>
  <c r="O29" i="39" s="1"/>
  <c r="N29" i="39" s="1"/>
  <c r="S29" i="39" s="1"/>
  <c r="F31" i="39"/>
  <c r="F33" i="39"/>
  <c r="R33" i="39" s="1"/>
  <c r="Q33" i="39" s="1"/>
  <c r="P33" i="39" s="1"/>
  <c r="O33" i="39" s="1"/>
  <c r="N33" i="39" s="1"/>
  <c r="S33" i="39" s="1"/>
  <c r="F35" i="39"/>
  <c r="F37" i="39"/>
  <c r="R37" i="39" s="1"/>
  <c r="Q37" i="39" s="1"/>
  <c r="P37" i="39" s="1"/>
  <c r="O37" i="39" s="1"/>
  <c r="N37" i="39" s="1"/>
  <c r="S37" i="39" s="1"/>
  <c r="F39" i="39"/>
  <c r="G41" i="39"/>
  <c r="R41" i="39"/>
  <c r="Q41" i="39" s="1"/>
  <c r="P41" i="39" s="1"/>
  <c r="O41" i="39" s="1"/>
  <c r="N41" i="39" s="1"/>
  <c r="S41" i="39" s="1"/>
  <c r="G42" i="39"/>
  <c r="F43" i="39"/>
  <c r="G14" i="39"/>
  <c r="F15" i="39"/>
  <c r="G18" i="39"/>
  <c r="F19" i="39"/>
  <c r="G21" i="39"/>
  <c r="O21" i="39"/>
  <c r="N21" i="39" s="1"/>
  <c r="S21" i="39" s="1"/>
  <c r="G23" i="39"/>
  <c r="G25" i="39"/>
  <c r="G27" i="39"/>
  <c r="G29" i="39"/>
  <c r="G31" i="39"/>
  <c r="G33" i="39"/>
  <c r="G35" i="39"/>
  <c r="G37" i="39"/>
  <c r="G39" i="39"/>
  <c r="G15" i="39"/>
  <c r="F16" i="39"/>
  <c r="G19" i="39"/>
  <c r="F20" i="39"/>
  <c r="N20" i="39"/>
  <c r="S20" i="39" s="1"/>
  <c r="F22" i="39"/>
  <c r="R24" i="39"/>
  <c r="Q24" i="39" s="1"/>
  <c r="P24" i="39" s="1"/>
  <c r="O24" i="39" s="1"/>
  <c r="N24" i="39" s="1"/>
  <c r="S24" i="39" s="1"/>
  <c r="L25" i="39"/>
  <c r="K25" i="39" s="1"/>
  <c r="J25" i="39" s="1"/>
  <c r="I25" i="39" s="1"/>
  <c r="H25" i="39" s="1"/>
  <c r="M25" i="39" s="1"/>
  <c r="F26" i="39"/>
  <c r="R26" i="39" s="1"/>
  <c r="Q26" i="39" s="1"/>
  <c r="P26" i="39" s="1"/>
  <c r="O26" i="39" s="1"/>
  <c r="N26" i="39" s="1"/>
  <c r="S26" i="39" s="1"/>
  <c r="L27" i="39"/>
  <c r="K27" i="39" s="1"/>
  <c r="J27" i="39" s="1"/>
  <c r="I27" i="39" s="1"/>
  <c r="H27" i="39" s="1"/>
  <c r="M27" i="39" s="1"/>
  <c r="F28" i="39"/>
  <c r="R28" i="39"/>
  <c r="Q28" i="39" s="1"/>
  <c r="P28" i="39" s="1"/>
  <c r="O28" i="39" s="1"/>
  <c r="N28" i="39" s="1"/>
  <c r="S28" i="39" s="1"/>
  <c r="L29" i="39"/>
  <c r="K29" i="39" s="1"/>
  <c r="J29" i="39" s="1"/>
  <c r="I29" i="39" s="1"/>
  <c r="H29" i="39" s="1"/>
  <c r="M29" i="39" s="1"/>
  <c r="F30" i="39"/>
  <c r="L30" i="39" s="1"/>
  <c r="K30" i="39" s="1"/>
  <c r="J30" i="39" s="1"/>
  <c r="I30" i="39" s="1"/>
  <c r="H30" i="39" s="1"/>
  <c r="M30" i="39" s="1"/>
  <c r="R30" i="39"/>
  <c r="Q30" i="39" s="1"/>
  <c r="P30" i="39" s="1"/>
  <c r="O30" i="39" s="1"/>
  <c r="N30" i="39" s="1"/>
  <c r="S30" i="39" s="1"/>
  <c r="L31" i="39"/>
  <c r="K31" i="39" s="1"/>
  <c r="J31" i="39" s="1"/>
  <c r="I31" i="39" s="1"/>
  <c r="H31" i="39" s="1"/>
  <c r="M31" i="39" s="1"/>
  <c r="F32" i="39"/>
  <c r="R32" i="39" s="1"/>
  <c r="Q32" i="39" s="1"/>
  <c r="P32" i="39" s="1"/>
  <c r="O32" i="39" s="1"/>
  <c r="N32" i="39" s="1"/>
  <c r="S32" i="39" s="1"/>
  <c r="L33" i="39"/>
  <c r="K33" i="39" s="1"/>
  <c r="J33" i="39" s="1"/>
  <c r="I33" i="39" s="1"/>
  <c r="H33" i="39" s="1"/>
  <c r="M33" i="39" s="1"/>
  <c r="F34" i="39"/>
  <c r="R34" i="39" s="1"/>
  <c r="Q34" i="39" s="1"/>
  <c r="P34" i="39" s="1"/>
  <c r="O34" i="39" s="1"/>
  <c r="N34" i="39" s="1"/>
  <c r="S34" i="39" s="1"/>
  <c r="L35" i="39"/>
  <c r="K35" i="39" s="1"/>
  <c r="J35" i="39" s="1"/>
  <c r="I35" i="39" s="1"/>
  <c r="H35" i="39" s="1"/>
  <c r="M35" i="39" s="1"/>
  <c r="F36" i="39"/>
  <c r="R36" i="39"/>
  <c r="Q36" i="39" s="1"/>
  <c r="P36" i="39" s="1"/>
  <c r="O36" i="39" s="1"/>
  <c r="N36" i="39" s="1"/>
  <c r="S36" i="39" s="1"/>
  <c r="F38" i="39"/>
  <c r="R38" i="39"/>
  <c r="Q38" i="39" s="1"/>
  <c r="P38" i="39" s="1"/>
  <c r="O38" i="39" s="1"/>
  <c r="N38" i="39" s="1"/>
  <c r="S38" i="39" s="1"/>
  <c r="F40" i="39"/>
  <c r="R40" i="39" s="1"/>
  <c r="Q40" i="39" s="1"/>
  <c r="P40" i="39" s="1"/>
  <c r="O40" i="39" s="1"/>
  <c r="N40" i="39" s="1"/>
  <c r="S40" i="39" s="1"/>
  <c r="L41" i="39"/>
  <c r="K41" i="39" s="1"/>
  <c r="J41" i="39" s="1"/>
  <c r="I41" i="39" s="1"/>
  <c r="H41" i="39" s="1"/>
  <c r="M41" i="39" s="1"/>
  <c r="G43" i="39"/>
  <c r="G45" i="39"/>
  <c r="G47" i="39"/>
  <c r="G49" i="39"/>
  <c r="G51" i="39"/>
  <c r="G53" i="39"/>
  <c r="F42" i="39"/>
  <c r="L43" i="39"/>
  <c r="K43" i="39" s="1"/>
  <c r="J43" i="39" s="1"/>
  <c r="I43" i="39" s="1"/>
  <c r="H43" i="39" s="1"/>
  <c r="M43" i="39" s="1"/>
  <c r="F44" i="39"/>
  <c r="F46" i="39"/>
  <c r="F48" i="39"/>
  <c r="R48" i="39" s="1"/>
  <c r="Q48" i="39" s="1"/>
  <c r="P48" i="39" s="1"/>
  <c r="O48" i="39" s="1"/>
  <c r="N48" i="39" s="1"/>
  <c r="S48" i="39" s="1"/>
  <c r="F50" i="39"/>
  <c r="F52" i="39"/>
  <c r="F54" i="39"/>
  <c r="G44" i="39"/>
  <c r="G46" i="39"/>
  <c r="G48" i="39"/>
  <c r="G50" i="39"/>
  <c r="G52" i="39"/>
  <c r="G54" i="39"/>
  <c r="F45" i="39"/>
  <c r="R45" i="39" s="1"/>
  <c r="Q45" i="39" s="1"/>
  <c r="P45" i="39" s="1"/>
  <c r="O45" i="39" s="1"/>
  <c r="N45" i="39" s="1"/>
  <c r="S45" i="39" s="1"/>
  <c r="F47" i="39"/>
  <c r="R47" i="39" s="1"/>
  <c r="Q47" i="39" s="1"/>
  <c r="P47" i="39" s="1"/>
  <c r="O47" i="39" s="1"/>
  <c r="N47" i="39" s="1"/>
  <c r="S47" i="39" s="1"/>
  <c r="F49" i="39"/>
  <c r="F51" i="39"/>
  <c r="R51" i="39" s="1"/>
  <c r="Q51" i="39" s="1"/>
  <c r="P51" i="39" s="1"/>
  <c r="O51" i="39" s="1"/>
  <c r="N51" i="39" s="1"/>
  <c r="S51" i="39" s="1"/>
  <c r="F53" i="39"/>
  <c r="R53" i="39" s="1"/>
  <c r="Q53" i="39" s="1"/>
  <c r="P53" i="39" s="1"/>
  <c r="O53" i="39" s="1"/>
  <c r="N53" i="39" s="1"/>
  <c r="S53" i="39" s="1"/>
  <c r="D11" i="37"/>
  <c r="G20" i="37"/>
  <c r="H20" i="37"/>
  <c r="H15" i="37"/>
  <c r="G15" i="37"/>
  <c r="I17" i="37"/>
  <c r="L25" i="37"/>
  <c r="I15" i="37"/>
  <c r="G16" i="37"/>
  <c r="H19" i="37"/>
  <c r="H16" i="37"/>
  <c r="L17" i="37"/>
  <c r="G18" i="37"/>
  <c r="I19" i="37"/>
  <c r="L21" i="37"/>
  <c r="L20" i="37"/>
  <c r="I21" i="37"/>
  <c r="H24" i="37"/>
  <c r="I25" i="37"/>
  <c r="H28" i="37"/>
  <c r="L19" i="37"/>
  <c r="G22" i="37"/>
  <c r="H23" i="37"/>
  <c r="G26" i="37"/>
  <c r="H27" i="37"/>
  <c r="H22" i="37"/>
  <c r="H26" i="37"/>
  <c r="G19" i="35"/>
  <c r="J19" i="35"/>
  <c r="F19" i="35" s="1"/>
  <c r="G15" i="35"/>
  <c r="J15" i="35"/>
  <c r="F15" i="35" s="1"/>
  <c r="G17" i="35"/>
  <c r="J17" i="35"/>
  <c r="F17" i="35" s="1"/>
  <c r="J14" i="35"/>
  <c r="F14" i="35" s="1"/>
  <c r="I14" i="35" s="1"/>
  <c r="J16" i="35"/>
  <c r="F16" i="35" s="1"/>
  <c r="I16" i="35" s="1"/>
  <c r="J18" i="35"/>
  <c r="F18" i="35" s="1"/>
  <c r="I18" i="35" s="1"/>
  <c r="J14" i="33"/>
  <c r="F14" i="33" s="1"/>
  <c r="J16" i="33"/>
  <c r="F16" i="33" s="1"/>
  <c r="J18" i="33"/>
  <c r="F18" i="33" s="1"/>
  <c r="G14" i="33"/>
  <c r="G16" i="33"/>
  <c r="G18" i="33"/>
  <c r="F15" i="33"/>
  <c r="I15" i="33" s="1"/>
  <c r="F17" i="33"/>
  <c r="I17" i="33" s="1"/>
  <c r="F19" i="33"/>
  <c r="I19" i="33" s="1"/>
  <c r="Z19" i="29"/>
  <c r="U22" i="29"/>
  <c r="Z22" i="29"/>
  <c r="Z15" i="29"/>
  <c r="U15" i="29"/>
  <c r="Z20" i="29"/>
  <c r="U20" i="29"/>
  <c r="Z16" i="29"/>
  <c r="U16" i="29"/>
  <c r="L24" i="29"/>
  <c r="K24" i="29" s="1"/>
  <c r="J24" i="29" s="1"/>
  <c r="I24" i="29" s="1"/>
  <c r="H24" i="29" s="1"/>
  <c r="M24" i="29" s="1"/>
  <c r="Z24" i="29"/>
  <c r="R24" i="29"/>
  <c r="Q24" i="29" s="1"/>
  <c r="P24" i="29" s="1"/>
  <c r="O24" i="29" s="1"/>
  <c r="N24" i="29" s="1"/>
  <c r="U24" i="29"/>
  <c r="U29" i="29"/>
  <c r="Z29" i="29"/>
  <c r="L29" i="29"/>
  <c r="K29" i="29" s="1"/>
  <c r="J29" i="29" s="1"/>
  <c r="I29" i="29" s="1"/>
  <c r="H29" i="29" s="1"/>
  <c r="Z14" i="29"/>
  <c r="U14" i="29"/>
  <c r="U17" i="29"/>
  <c r="Z21" i="29"/>
  <c r="U21" i="29"/>
  <c r="L26" i="29"/>
  <c r="K26" i="29" s="1"/>
  <c r="J26" i="29" s="1"/>
  <c r="I26" i="29" s="1"/>
  <c r="H26" i="29" s="1"/>
  <c r="R26" i="29"/>
  <c r="Q26" i="29" s="1"/>
  <c r="P26" i="29" s="1"/>
  <c r="O26" i="29" s="1"/>
  <c r="N26" i="29" s="1"/>
  <c r="Z26" i="29"/>
  <c r="U26" i="29"/>
  <c r="U33" i="29"/>
  <c r="L33" i="29"/>
  <c r="K33" i="29" s="1"/>
  <c r="J33" i="29" s="1"/>
  <c r="I33" i="29" s="1"/>
  <c r="H33" i="29" s="1"/>
  <c r="Z33" i="29"/>
  <c r="Z25" i="29"/>
  <c r="L25" i="29"/>
  <c r="K25" i="29" s="1"/>
  <c r="J25" i="29" s="1"/>
  <c r="I25" i="29" s="1"/>
  <c r="H25" i="29" s="1"/>
  <c r="U25" i="29"/>
  <c r="Z18" i="29"/>
  <c r="U18" i="29"/>
  <c r="Z27" i="29"/>
  <c r="U27" i="29"/>
  <c r="L27" i="29"/>
  <c r="K27" i="29" s="1"/>
  <c r="J27" i="29" s="1"/>
  <c r="I27" i="29" s="1"/>
  <c r="H27" i="29" s="1"/>
  <c r="Z23" i="29"/>
  <c r="U23" i="29"/>
  <c r="L28" i="29"/>
  <c r="K28" i="29" s="1"/>
  <c r="J28" i="29" s="1"/>
  <c r="I28" i="29" s="1"/>
  <c r="H28" i="29" s="1"/>
  <c r="Z28" i="29"/>
  <c r="R28" i="29"/>
  <c r="Q28" i="29" s="1"/>
  <c r="P28" i="29" s="1"/>
  <c r="O28" i="29" s="1"/>
  <c r="N28" i="29" s="1"/>
  <c r="U28" i="29"/>
  <c r="U31" i="29"/>
  <c r="L31" i="29"/>
  <c r="K31" i="29" s="1"/>
  <c r="J31" i="29" s="1"/>
  <c r="I31" i="29" s="1"/>
  <c r="H31" i="29" s="1"/>
  <c r="Z31" i="29"/>
  <c r="U35" i="29"/>
  <c r="L35" i="29"/>
  <c r="K35" i="29" s="1"/>
  <c r="J35" i="29" s="1"/>
  <c r="I35" i="29" s="1"/>
  <c r="H35" i="29" s="1"/>
  <c r="Z35" i="29"/>
  <c r="R29" i="29"/>
  <c r="Q29" i="29" s="1"/>
  <c r="P29" i="29" s="1"/>
  <c r="O29" i="29" s="1"/>
  <c r="N29" i="29" s="1"/>
  <c r="R31" i="29"/>
  <c r="Q31" i="29" s="1"/>
  <c r="P31" i="29" s="1"/>
  <c r="O31" i="29" s="1"/>
  <c r="N31" i="29" s="1"/>
  <c r="Z34" i="29"/>
  <c r="U34" i="29"/>
  <c r="Z36" i="29"/>
  <c r="U36" i="29"/>
  <c r="L36" i="29"/>
  <c r="K36" i="29" s="1"/>
  <c r="J36" i="29" s="1"/>
  <c r="I36" i="29" s="1"/>
  <c r="H36" i="29" s="1"/>
  <c r="U47" i="29"/>
  <c r="Z47" i="29"/>
  <c r="L34" i="29"/>
  <c r="K34" i="29" s="1"/>
  <c r="J34" i="29" s="1"/>
  <c r="I34" i="29" s="1"/>
  <c r="H34" i="29" s="1"/>
  <c r="U37" i="29"/>
  <c r="L37" i="29"/>
  <c r="K37" i="29" s="1"/>
  <c r="J37" i="29" s="1"/>
  <c r="I37" i="29" s="1"/>
  <c r="H37" i="29" s="1"/>
  <c r="Z37" i="29"/>
  <c r="U45" i="29"/>
  <c r="Z45" i="29"/>
  <c r="R53" i="29"/>
  <c r="Q53" i="29" s="1"/>
  <c r="P53" i="29" s="1"/>
  <c r="O53" i="29" s="1"/>
  <c r="N53" i="29" s="1"/>
  <c r="R51" i="29"/>
  <c r="Q51" i="29" s="1"/>
  <c r="P51" i="29" s="1"/>
  <c r="O51" i="29" s="1"/>
  <c r="N51" i="29" s="1"/>
  <c r="R49" i="29"/>
  <c r="Q49" i="29" s="1"/>
  <c r="P49" i="29" s="1"/>
  <c r="O49" i="29" s="1"/>
  <c r="N49" i="29" s="1"/>
  <c r="R54" i="29"/>
  <c r="Q54" i="29" s="1"/>
  <c r="P54" i="29" s="1"/>
  <c r="O54" i="29" s="1"/>
  <c r="N54" i="29" s="1"/>
  <c r="R52" i="29"/>
  <c r="Q52" i="29" s="1"/>
  <c r="P52" i="29" s="1"/>
  <c r="O52" i="29" s="1"/>
  <c r="N52" i="29" s="1"/>
  <c r="R50" i="29"/>
  <c r="Q50" i="29" s="1"/>
  <c r="P50" i="29" s="1"/>
  <c r="O50" i="29" s="1"/>
  <c r="N50" i="29" s="1"/>
  <c r="R48" i="29"/>
  <c r="Q48" i="29" s="1"/>
  <c r="P48" i="29" s="1"/>
  <c r="O48" i="29" s="1"/>
  <c r="N48" i="29" s="1"/>
  <c r="R46" i="29"/>
  <c r="Q46" i="29" s="1"/>
  <c r="P46" i="29" s="1"/>
  <c r="O46" i="29" s="1"/>
  <c r="N46" i="29" s="1"/>
  <c r="R44" i="29"/>
  <c r="Q44" i="29" s="1"/>
  <c r="P44" i="29" s="1"/>
  <c r="O44" i="29" s="1"/>
  <c r="N44" i="29" s="1"/>
  <c r="R42" i="29"/>
  <c r="Q42" i="29" s="1"/>
  <c r="P42" i="29" s="1"/>
  <c r="O42" i="29" s="1"/>
  <c r="N42" i="29" s="1"/>
  <c r="T42" i="29" s="1"/>
  <c r="X42" i="29" s="1"/>
  <c r="R40" i="29"/>
  <c r="Q40" i="29" s="1"/>
  <c r="P40" i="29" s="1"/>
  <c r="O40" i="29" s="1"/>
  <c r="N40" i="29" s="1"/>
  <c r="R47" i="29"/>
  <c r="Q47" i="29" s="1"/>
  <c r="P47" i="29" s="1"/>
  <c r="O47" i="29" s="1"/>
  <c r="N47" i="29" s="1"/>
  <c r="R43" i="29"/>
  <c r="Q43" i="29" s="1"/>
  <c r="P43" i="29" s="1"/>
  <c r="O43" i="29" s="1"/>
  <c r="N43" i="29" s="1"/>
  <c r="R38" i="29"/>
  <c r="Q38" i="29" s="1"/>
  <c r="P38" i="29" s="1"/>
  <c r="O38" i="29" s="1"/>
  <c r="N38" i="29" s="1"/>
  <c r="R36" i="29"/>
  <c r="Q36" i="29" s="1"/>
  <c r="P36" i="29" s="1"/>
  <c r="O36" i="29" s="1"/>
  <c r="N36" i="29" s="1"/>
  <c r="R34" i="29"/>
  <c r="Q34" i="29" s="1"/>
  <c r="P34" i="29" s="1"/>
  <c r="O34" i="29" s="1"/>
  <c r="N34" i="29" s="1"/>
  <c r="R32" i="29"/>
  <c r="Q32" i="29" s="1"/>
  <c r="P32" i="29" s="1"/>
  <c r="O32" i="29" s="1"/>
  <c r="N32" i="29" s="1"/>
  <c r="R30" i="29"/>
  <c r="Q30" i="29" s="1"/>
  <c r="P30" i="29" s="1"/>
  <c r="O30" i="29" s="1"/>
  <c r="N30" i="29" s="1"/>
  <c r="T30" i="29" s="1"/>
  <c r="X30" i="29" s="1"/>
  <c r="R45" i="29"/>
  <c r="Q45" i="29" s="1"/>
  <c r="P45" i="29" s="1"/>
  <c r="O45" i="29" s="1"/>
  <c r="N45" i="29" s="1"/>
  <c r="R41" i="29"/>
  <c r="Q41" i="29" s="1"/>
  <c r="P41" i="29" s="1"/>
  <c r="O41" i="29" s="1"/>
  <c r="N41" i="29" s="1"/>
  <c r="R39" i="29"/>
  <c r="Q39" i="29" s="1"/>
  <c r="P39" i="29" s="1"/>
  <c r="O39" i="29" s="1"/>
  <c r="N39" i="29" s="1"/>
  <c r="R37" i="29"/>
  <c r="Q37" i="29" s="1"/>
  <c r="P37" i="29" s="1"/>
  <c r="O37" i="29" s="1"/>
  <c r="N37" i="29" s="1"/>
  <c r="R35" i="29"/>
  <c r="Q35" i="29" s="1"/>
  <c r="P35" i="29" s="1"/>
  <c r="O35" i="29" s="1"/>
  <c r="N35" i="29" s="1"/>
  <c r="P23" i="29"/>
  <c r="O23" i="29" s="1"/>
  <c r="N23" i="29" s="1"/>
  <c r="Z32" i="29"/>
  <c r="U32" i="29"/>
  <c r="Z38" i="29"/>
  <c r="U38" i="29"/>
  <c r="L38" i="29"/>
  <c r="K38" i="29" s="1"/>
  <c r="J38" i="29" s="1"/>
  <c r="I38" i="29" s="1"/>
  <c r="H38" i="29" s="1"/>
  <c r="Z41" i="29"/>
  <c r="U41" i="29"/>
  <c r="U43" i="29"/>
  <c r="Z43" i="29"/>
  <c r="R25" i="29"/>
  <c r="Q25" i="29" s="1"/>
  <c r="P25" i="29" s="1"/>
  <c r="O25" i="29" s="1"/>
  <c r="N25" i="29" s="1"/>
  <c r="R27" i="29"/>
  <c r="Q27" i="29" s="1"/>
  <c r="P27" i="29" s="1"/>
  <c r="O27" i="29" s="1"/>
  <c r="N27" i="29" s="1"/>
  <c r="Z39" i="29"/>
  <c r="U39" i="29"/>
  <c r="L39" i="29"/>
  <c r="K39" i="29" s="1"/>
  <c r="J39" i="29" s="1"/>
  <c r="I39" i="29" s="1"/>
  <c r="H39" i="29" s="1"/>
  <c r="L40" i="29"/>
  <c r="K40" i="29" s="1"/>
  <c r="J40" i="29" s="1"/>
  <c r="I40" i="29" s="1"/>
  <c r="H40" i="29" s="1"/>
  <c r="U44" i="29"/>
  <c r="Z44" i="29"/>
  <c r="U50" i="29"/>
  <c r="L50" i="29"/>
  <c r="K50" i="29" s="1"/>
  <c r="J50" i="29" s="1"/>
  <c r="I50" i="29" s="1"/>
  <c r="H50" i="29" s="1"/>
  <c r="Z50" i="29"/>
  <c r="U54" i="29"/>
  <c r="L54" i="29"/>
  <c r="K54" i="29" s="1"/>
  <c r="J54" i="29" s="1"/>
  <c r="I54" i="29" s="1"/>
  <c r="H54" i="29" s="1"/>
  <c r="Z54" i="29"/>
  <c r="L47" i="29"/>
  <c r="K47" i="29" s="1"/>
  <c r="J47" i="29" s="1"/>
  <c r="I47" i="29" s="1"/>
  <c r="H47" i="29" s="1"/>
  <c r="Z51" i="29"/>
  <c r="U51" i="29"/>
  <c r="L45" i="29"/>
  <c r="K45" i="29" s="1"/>
  <c r="J45" i="29" s="1"/>
  <c r="I45" i="29" s="1"/>
  <c r="H45" i="29" s="1"/>
  <c r="U52" i="29"/>
  <c r="L52" i="29"/>
  <c r="K52" i="29" s="1"/>
  <c r="J52" i="29" s="1"/>
  <c r="I52" i="29" s="1"/>
  <c r="H52" i="29" s="1"/>
  <c r="Z52" i="29"/>
  <c r="U40" i="29"/>
  <c r="L41" i="29"/>
  <c r="K41" i="29" s="1"/>
  <c r="J41" i="29" s="1"/>
  <c r="I41" i="29" s="1"/>
  <c r="H41" i="29" s="1"/>
  <c r="L43" i="29"/>
  <c r="K43" i="29" s="1"/>
  <c r="J43" i="29" s="1"/>
  <c r="I43" i="29" s="1"/>
  <c r="H43" i="29" s="1"/>
  <c r="L44" i="29"/>
  <c r="K44" i="29" s="1"/>
  <c r="J44" i="29" s="1"/>
  <c r="I44" i="29" s="1"/>
  <c r="H44" i="29" s="1"/>
  <c r="U46" i="29"/>
  <c r="Z46" i="29"/>
  <c r="U48" i="29"/>
  <c r="Z48" i="29"/>
  <c r="Z49" i="29"/>
  <c r="U49" i="29"/>
  <c r="Z53" i="29"/>
  <c r="U53" i="29"/>
  <c r="G5" i="47" l="1"/>
  <c r="G7" i="47"/>
  <c r="G2" i="47"/>
  <c r="T30" i="42"/>
  <c r="X30" i="42" s="1"/>
  <c r="T29" i="42"/>
  <c r="X29" i="42" s="1"/>
  <c r="S50" i="42"/>
  <c r="T50" i="42" s="1"/>
  <c r="S46" i="42"/>
  <c r="T46" i="42" s="1"/>
  <c r="S42" i="42"/>
  <c r="T42" i="42" s="1"/>
  <c r="S38" i="42"/>
  <c r="T38" i="42" s="1"/>
  <c r="S52" i="42"/>
  <c r="T52" i="42" s="1"/>
  <c r="S44" i="42"/>
  <c r="T44" i="42" s="1"/>
  <c r="S31" i="42"/>
  <c r="T31" i="42" s="1"/>
  <c r="S28" i="42"/>
  <c r="T28" i="42" s="1"/>
  <c r="T24" i="42"/>
  <c r="X24" i="42" s="1"/>
  <c r="T54" i="43"/>
  <c r="X54" i="43" s="1"/>
  <c r="T22" i="42"/>
  <c r="X22" i="42" s="1"/>
  <c r="T22" i="43"/>
  <c r="X22" i="43" s="1"/>
  <c r="B15" i="38"/>
  <c r="L27" i="45"/>
  <c r="M27" i="45" s="1"/>
  <c r="T41" i="43"/>
  <c r="X41" i="43" s="1"/>
  <c r="T34" i="43"/>
  <c r="X34" i="43" s="1"/>
  <c r="T36" i="43"/>
  <c r="X36" i="43" s="1"/>
  <c r="T47" i="43"/>
  <c r="X47" i="43" s="1"/>
  <c r="T31" i="43"/>
  <c r="X31" i="43" s="1"/>
  <c r="T37" i="43"/>
  <c r="X37" i="43" s="1"/>
  <c r="T28" i="43"/>
  <c r="X28" i="43" s="1"/>
  <c r="T24" i="43"/>
  <c r="X24" i="43" s="1"/>
  <c r="T39" i="43"/>
  <c r="X39" i="43" s="1"/>
  <c r="T49" i="43"/>
  <c r="X49" i="43" s="1"/>
  <c r="T43" i="43"/>
  <c r="X43" i="43" s="1"/>
  <c r="T35" i="43"/>
  <c r="X35" i="43" s="1"/>
  <c r="W26" i="43"/>
  <c r="W16" i="43"/>
  <c r="W30" i="43"/>
  <c r="T48" i="43"/>
  <c r="X48" i="43" s="1"/>
  <c r="T27" i="43"/>
  <c r="X27" i="43" s="1"/>
  <c r="T20" i="43"/>
  <c r="X20" i="43" s="1"/>
  <c r="Y16" i="43"/>
  <c r="T38" i="43"/>
  <c r="X38" i="43" s="1"/>
  <c r="T29" i="43"/>
  <c r="X29" i="43" s="1"/>
  <c r="T25" i="43"/>
  <c r="X25" i="43" s="1"/>
  <c r="T23" i="43"/>
  <c r="X23" i="43" s="1"/>
  <c r="T51" i="43"/>
  <c r="X51" i="43" s="1"/>
  <c r="W17" i="43"/>
  <c r="T53" i="43"/>
  <c r="X53" i="43" s="1"/>
  <c r="T53" i="42"/>
  <c r="X53" i="42" s="1"/>
  <c r="T49" i="42"/>
  <c r="X49" i="42" s="1"/>
  <c r="T41" i="42"/>
  <c r="X41" i="42" s="1"/>
  <c r="T51" i="42"/>
  <c r="X51" i="42" s="1"/>
  <c r="T32" i="42"/>
  <c r="X32" i="42" s="1"/>
  <c r="T36" i="42"/>
  <c r="X36" i="42" s="1"/>
  <c r="T35" i="42"/>
  <c r="X35" i="42" s="1"/>
  <c r="T34" i="42"/>
  <c r="X34" i="42" s="1"/>
  <c r="T26" i="42"/>
  <c r="X26" i="42" s="1"/>
  <c r="T25" i="42"/>
  <c r="X25" i="42" s="1"/>
  <c r="T21" i="42"/>
  <c r="X21" i="42" s="1"/>
  <c r="T27" i="42"/>
  <c r="X27" i="42" s="1"/>
  <c r="T43" i="42"/>
  <c r="X43" i="42" s="1"/>
  <c r="T33" i="42"/>
  <c r="X33" i="42" s="1"/>
  <c r="T37" i="42"/>
  <c r="X37" i="42" s="1"/>
  <c r="T23" i="42"/>
  <c r="X23" i="42" s="1"/>
  <c r="T20" i="42"/>
  <c r="X20" i="42" s="1"/>
  <c r="T39" i="42"/>
  <c r="X39" i="42" s="1"/>
  <c r="T23" i="29"/>
  <c r="X23" i="29" s="1"/>
  <c r="T48" i="29"/>
  <c r="X48" i="29" s="1"/>
  <c r="Z48" i="41"/>
  <c r="U48" i="41"/>
  <c r="L48" i="41"/>
  <c r="K48" i="41" s="1"/>
  <c r="J48" i="41" s="1"/>
  <c r="I48" i="41" s="1"/>
  <c r="H48" i="41" s="1"/>
  <c r="M48" i="41" s="1"/>
  <c r="U47" i="41"/>
  <c r="L47" i="41"/>
  <c r="K47" i="41" s="1"/>
  <c r="J47" i="41" s="1"/>
  <c r="I47" i="41" s="1"/>
  <c r="H47" i="41" s="1"/>
  <c r="M47" i="41" s="1"/>
  <c r="T47" i="41" s="1"/>
  <c r="X47" i="41" s="1"/>
  <c r="Z47" i="41"/>
  <c r="Z39" i="41"/>
  <c r="L39" i="41"/>
  <c r="K39" i="41" s="1"/>
  <c r="J39" i="41" s="1"/>
  <c r="I39" i="41" s="1"/>
  <c r="H39" i="41" s="1"/>
  <c r="M39" i="41" s="1"/>
  <c r="U39" i="41"/>
  <c r="Z42" i="41"/>
  <c r="U42" i="41"/>
  <c r="Z23" i="41"/>
  <c r="T23" i="41" s="1"/>
  <c r="X23" i="41" s="1"/>
  <c r="U23" i="41"/>
  <c r="Z21" i="41"/>
  <c r="T21" i="41" s="1"/>
  <c r="X21" i="41" s="1"/>
  <c r="U21" i="41"/>
  <c r="Z18" i="41"/>
  <c r="U18" i="41"/>
  <c r="Z17" i="41"/>
  <c r="U17" i="41"/>
  <c r="R39" i="41"/>
  <c r="Q39" i="41" s="1"/>
  <c r="P39" i="41" s="1"/>
  <c r="O39" i="41" s="1"/>
  <c r="N39" i="41" s="1"/>
  <c r="S39" i="41" s="1"/>
  <c r="R47" i="41"/>
  <c r="Q47" i="41" s="1"/>
  <c r="P47" i="41" s="1"/>
  <c r="O47" i="41" s="1"/>
  <c r="N47" i="41" s="1"/>
  <c r="S47" i="41" s="1"/>
  <c r="Z50" i="41"/>
  <c r="U50" i="41"/>
  <c r="U53" i="41"/>
  <c r="L53" i="41"/>
  <c r="K53" i="41" s="1"/>
  <c r="J53" i="41" s="1"/>
  <c r="I53" i="41" s="1"/>
  <c r="H53" i="41" s="1"/>
  <c r="M53" i="41" s="1"/>
  <c r="Z53" i="41"/>
  <c r="U45" i="41"/>
  <c r="L45" i="41"/>
  <c r="K45" i="41" s="1"/>
  <c r="J45" i="41" s="1"/>
  <c r="I45" i="41" s="1"/>
  <c r="H45" i="41" s="1"/>
  <c r="M45" i="41" s="1"/>
  <c r="Z45" i="41"/>
  <c r="U41" i="41"/>
  <c r="Z41" i="41"/>
  <c r="L41" i="41"/>
  <c r="K41" i="41" s="1"/>
  <c r="J41" i="41" s="1"/>
  <c r="I41" i="41" s="1"/>
  <c r="H41" i="41" s="1"/>
  <c r="M41" i="41" s="1"/>
  <c r="Z40" i="41"/>
  <c r="U40" i="41"/>
  <c r="Z19" i="41"/>
  <c r="U19" i="41"/>
  <c r="Z15" i="41"/>
  <c r="U15" i="41"/>
  <c r="L35" i="41"/>
  <c r="K35" i="41" s="1"/>
  <c r="J35" i="41" s="1"/>
  <c r="I35" i="41" s="1"/>
  <c r="H35" i="41" s="1"/>
  <c r="M35" i="41" s="1"/>
  <c r="Z35" i="41"/>
  <c r="U35" i="41"/>
  <c r="L31" i="41"/>
  <c r="K31" i="41" s="1"/>
  <c r="J31" i="41" s="1"/>
  <c r="I31" i="41" s="1"/>
  <c r="H31" i="41" s="1"/>
  <c r="M31" i="41" s="1"/>
  <c r="Z31" i="41"/>
  <c r="U31" i="41"/>
  <c r="L27" i="41"/>
  <c r="K27" i="41" s="1"/>
  <c r="J27" i="41" s="1"/>
  <c r="I27" i="41" s="1"/>
  <c r="H27" i="41" s="1"/>
  <c r="M27" i="41" s="1"/>
  <c r="T27" i="41" s="1"/>
  <c r="X27" i="41" s="1"/>
  <c r="Z27" i="41"/>
  <c r="U27" i="41"/>
  <c r="Z14" i="41"/>
  <c r="U14" i="41"/>
  <c r="R41" i="41"/>
  <c r="Q41" i="41" s="1"/>
  <c r="P41" i="41" s="1"/>
  <c r="O41" i="41" s="1"/>
  <c r="N41" i="41" s="1"/>
  <c r="S41" i="41" s="1"/>
  <c r="T15" i="41"/>
  <c r="T18" i="41"/>
  <c r="Z52" i="41"/>
  <c r="U52" i="41"/>
  <c r="Z44" i="41"/>
  <c r="U44" i="41"/>
  <c r="L52" i="41"/>
  <c r="K52" i="41" s="1"/>
  <c r="J52" i="41" s="1"/>
  <c r="I52" i="41" s="1"/>
  <c r="H52" i="41" s="1"/>
  <c r="M52" i="41" s="1"/>
  <c r="T52" i="41" s="1"/>
  <c r="X52" i="41" s="1"/>
  <c r="U51" i="41"/>
  <c r="L51" i="41"/>
  <c r="K51" i="41" s="1"/>
  <c r="J51" i="41" s="1"/>
  <c r="I51" i="41" s="1"/>
  <c r="H51" i="41" s="1"/>
  <c r="M51" i="41" s="1"/>
  <c r="Z51" i="41"/>
  <c r="L44" i="41"/>
  <c r="K44" i="41" s="1"/>
  <c r="J44" i="41" s="1"/>
  <c r="I44" i="41" s="1"/>
  <c r="H44" i="41" s="1"/>
  <c r="M44" i="41" s="1"/>
  <c r="U43" i="41"/>
  <c r="L43" i="41"/>
  <c r="K43" i="41" s="1"/>
  <c r="J43" i="41" s="1"/>
  <c r="I43" i="41" s="1"/>
  <c r="H43" i="41" s="1"/>
  <c r="M43" i="41" s="1"/>
  <c r="Z43" i="41"/>
  <c r="Z22" i="41"/>
  <c r="T22" i="41" s="1"/>
  <c r="X22" i="41" s="1"/>
  <c r="U22" i="41"/>
  <c r="Z20" i="41"/>
  <c r="T20" i="41" s="1"/>
  <c r="X20" i="41" s="1"/>
  <c r="U20" i="41"/>
  <c r="Z16" i="41"/>
  <c r="T16" i="41" s="1"/>
  <c r="U16" i="41"/>
  <c r="R38" i="41"/>
  <c r="Q38" i="41" s="1"/>
  <c r="P38" i="41" s="1"/>
  <c r="O38" i="41" s="1"/>
  <c r="N38" i="41" s="1"/>
  <c r="S38" i="41" s="1"/>
  <c r="T38" i="41" s="1"/>
  <c r="X38" i="41" s="1"/>
  <c r="R42" i="41"/>
  <c r="Q42" i="41" s="1"/>
  <c r="P42" i="41" s="1"/>
  <c r="O42" i="41" s="1"/>
  <c r="N42" i="41" s="1"/>
  <c r="S42" i="41" s="1"/>
  <c r="R43" i="41"/>
  <c r="Q43" i="41" s="1"/>
  <c r="P43" i="41" s="1"/>
  <c r="O43" i="41" s="1"/>
  <c r="N43" i="41" s="1"/>
  <c r="S43" i="41" s="1"/>
  <c r="R51" i="41"/>
  <c r="Q51" i="41" s="1"/>
  <c r="P51" i="41" s="1"/>
  <c r="O51" i="41" s="1"/>
  <c r="N51" i="41" s="1"/>
  <c r="S51" i="41" s="1"/>
  <c r="R48" i="41"/>
  <c r="Q48" i="41" s="1"/>
  <c r="P48" i="41" s="1"/>
  <c r="O48" i="41" s="1"/>
  <c r="N48" i="41" s="1"/>
  <c r="S48" i="41" s="1"/>
  <c r="T17" i="41"/>
  <c r="Z54" i="41"/>
  <c r="T54" i="41" s="1"/>
  <c r="X54" i="41" s="1"/>
  <c r="U54" i="41"/>
  <c r="Z46" i="41"/>
  <c r="T46" i="41" s="1"/>
  <c r="X46" i="41" s="1"/>
  <c r="U46" i="41"/>
  <c r="L50" i="41"/>
  <c r="K50" i="41" s="1"/>
  <c r="J50" i="41" s="1"/>
  <c r="I50" i="41" s="1"/>
  <c r="H50" i="41" s="1"/>
  <c r="M50" i="41" s="1"/>
  <c r="T50" i="41" s="1"/>
  <c r="X50" i="41" s="1"/>
  <c r="U49" i="41"/>
  <c r="L49" i="41"/>
  <c r="K49" i="41" s="1"/>
  <c r="J49" i="41" s="1"/>
  <c r="I49" i="41" s="1"/>
  <c r="H49" i="41" s="1"/>
  <c r="M49" i="41" s="1"/>
  <c r="T49" i="41" s="1"/>
  <c r="X49" i="41" s="1"/>
  <c r="Z49" i="41"/>
  <c r="Z38" i="41"/>
  <c r="U38" i="41"/>
  <c r="Z36" i="41"/>
  <c r="T36" i="41" s="1"/>
  <c r="X36" i="41" s="1"/>
  <c r="U36" i="41"/>
  <c r="Z34" i="41"/>
  <c r="T34" i="41" s="1"/>
  <c r="X34" i="41" s="1"/>
  <c r="U34" i="41"/>
  <c r="Z32" i="41"/>
  <c r="T32" i="41" s="1"/>
  <c r="X32" i="41" s="1"/>
  <c r="U32" i="41"/>
  <c r="Z30" i="41"/>
  <c r="T30" i="41" s="1"/>
  <c r="X30" i="41" s="1"/>
  <c r="U30" i="41"/>
  <c r="Z28" i="41"/>
  <c r="T28" i="41" s="1"/>
  <c r="X28" i="41" s="1"/>
  <c r="U28" i="41"/>
  <c r="Z26" i="41"/>
  <c r="T26" i="41" s="1"/>
  <c r="X26" i="41" s="1"/>
  <c r="U26" i="41"/>
  <c r="Z24" i="41"/>
  <c r="T24" i="41" s="1"/>
  <c r="X24" i="41" s="1"/>
  <c r="U24" i="41"/>
  <c r="L42" i="41"/>
  <c r="K42" i="41" s="1"/>
  <c r="J42" i="41" s="1"/>
  <c r="I42" i="41" s="1"/>
  <c r="H42" i="41" s="1"/>
  <c r="M42" i="41" s="1"/>
  <c r="T42" i="41" s="1"/>
  <c r="X42" i="41" s="1"/>
  <c r="L40" i="41"/>
  <c r="K40" i="41" s="1"/>
  <c r="J40" i="41" s="1"/>
  <c r="I40" i="41" s="1"/>
  <c r="H40" i="41" s="1"/>
  <c r="M40" i="41" s="1"/>
  <c r="T40" i="41" s="1"/>
  <c r="X40" i="41" s="1"/>
  <c r="L37" i="41"/>
  <c r="K37" i="41" s="1"/>
  <c r="J37" i="41" s="1"/>
  <c r="I37" i="41" s="1"/>
  <c r="H37" i="41" s="1"/>
  <c r="M37" i="41" s="1"/>
  <c r="T37" i="41" s="1"/>
  <c r="X37" i="41" s="1"/>
  <c r="Z37" i="41"/>
  <c r="U37" i="41"/>
  <c r="L33" i="41"/>
  <c r="K33" i="41" s="1"/>
  <c r="J33" i="41" s="1"/>
  <c r="I33" i="41" s="1"/>
  <c r="H33" i="41" s="1"/>
  <c r="M33" i="41" s="1"/>
  <c r="Z33" i="41"/>
  <c r="U33" i="41"/>
  <c r="L29" i="41"/>
  <c r="K29" i="41" s="1"/>
  <c r="J29" i="41" s="1"/>
  <c r="I29" i="41" s="1"/>
  <c r="H29" i="41" s="1"/>
  <c r="M29" i="41" s="1"/>
  <c r="T29" i="41" s="1"/>
  <c r="X29" i="41" s="1"/>
  <c r="Z29" i="41"/>
  <c r="U29" i="41"/>
  <c r="L25" i="41"/>
  <c r="K25" i="41" s="1"/>
  <c r="J25" i="41" s="1"/>
  <c r="I25" i="41" s="1"/>
  <c r="H25" i="41" s="1"/>
  <c r="M25" i="41" s="1"/>
  <c r="Z25" i="41"/>
  <c r="U25" i="41"/>
  <c r="R45" i="41"/>
  <c r="Q45" i="41" s="1"/>
  <c r="P45" i="41" s="1"/>
  <c r="O45" i="41" s="1"/>
  <c r="N45" i="41" s="1"/>
  <c r="S45" i="41" s="1"/>
  <c r="R53" i="41"/>
  <c r="Q53" i="41" s="1"/>
  <c r="P53" i="41" s="1"/>
  <c r="O53" i="41" s="1"/>
  <c r="N53" i="41" s="1"/>
  <c r="S53" i="41" s="1"/>
  <c r="R50" i="41"/>
  <c r="Q50" i="41" s="1"/>
  <c r="P50" i="41" s="1"/>
  <c r="O50" i="41" s="1"/>
  <c r="N50" i="41" s="1"/>
  <c r="S50" i="41" s="1"/>
  <c r="T19" i="41"/>
  <c r="T14" i="41"/>
  <c r="Z49" i="40"/>
  <c r="U49" i="40"/>
  <c r="L49" i="40"/>
  <c r="K49" i="40" s="1"/>
  <c r="J49" i="40" s="1"/>
  <c r="I49" i="40" s="1"/>
  <c r="H49" i="40" s="1"/>
  <c r="M49" i="40" s="1"/>
  <c r="L48" i="40"/>
  <c r="K48" i="40" s="1"/>
  <c r="J48" i="40" s="1"/>
  <c r="I48" i="40" s="1"/>
  <c r="H48" i="40" s="1"/>
  <c r="M48" i="40" s="1"/>
  <c r="Z48" i="40"/>
  <c r="U48" i="40"/>
  <c r="Z46" i="40"/>
  <c r="U46" i="40"/>
  <c r="L46" i="40"/>
  <c r="K46" i="40" s="1"/>
  <c r="J46" i="40" s="1"/>
  <c r="I46" i="40" s="1"/>
  <c r="H46" i="40" s="1"/>
  <c r="M46" i="40" s="1"/>
  <c r="Z44" i="40"/>
  <c r="U44" i="40"/>
  <c r="L44" i="40"/>
  <c r="K44" i="40" s="1"/>
  <c r="J44" i="40" s="1"/>
  <c r="I44" i="40" s="1"/>
  <c r="H44" i="40" s="1"/>
  <c r="M44" i="40" s="1"/>
  <c r="Z23" i="40"/>
  <c r="T23" i="40" s="1"/>
  <c r="X23" i="40" s="1"/>
  <c r="U23" i="40"/>
  <c r="Z21" i="40"/>
  <c r="T21" i="40" s="1"/>
  <c r="X21" i="40" s="1"/>
  <c r="U21" i="40"/>
  <c r="Z18" i="40"/>
  <c r="U18" i="40"/>
  <c r="Z51" i="40"/>
  <c r="U51" i="40"/>
  <c r="L51" i="40"/>
  <c r="K51" i="40" s="1"/>
  <c r="J51" i="40" s="1"/>
  <c r="I51" i="40" s="1"/>
  <c r="H51" i="40" s="1"/>
  <c r="M51" i="40" s="1"/>
  <c r="T51" i="40" s="1"/>
  <c r="X51" i="40" s="1"/>
  <c r="L39" i="40"/>
  <c r="K39" i="40" s="1"/>
  <c r="J39" i="40" s="1"/>
  <c r="I39" i="40" s="1"/>
  <c r="H39" i="40" s="1"/>
  <c r="M39" i="40" s="1"/>
  <c r="T39" i="40" s="1"/>
  <c r="X39" i="40" s="1"/>
  <c r="Z39" i="40"/>
  <c r="U39" i="40"/>
  <c r="L35" i="40"/>
  <c r="K35" i="40" s="1"/>
  <c r="J35" i="40" s="1"/>
  <c r="I35" i="40" s="1"/>
  <c r="H35" i="40" s="1"/>
  <c r="M35" i="40" s="1"/>
  <c r="T35" i="40" s="1"/>
  <c r="X35" i="40" s="1"/>
  <c r="Z35" i="40"/>
  <c r="U35" i="40"/>
  <c r="L31" i="40"/>
  <c r="K31" i="40" s="1"/>
  <c r="J31" i="40" s="1"/>
  <c r="I31" i="40" s="1"/>
  <c r="H31" i="40" s="1"/>
  <c r="M31" i="40" s="1"/>
  <c r="Z31" i="40"/>
  <c r="U31" i="40"/>
  <c r="L27" i="40"/>
  <c r="K27" i="40" s="1"/>
  <c r="J27" i="40" s="1"/>
  <c r="I27" i="40" s="1"/>
  <c r="H27" i="40" s="1"/>
  <c r="M27" i="40" s="1"/>
  <c r="Z27" i="40"/>
  <c r="U27" i="40"/>
  <c r="Z14" i="40"/>
  <c r="U14" i="40"/>
  <c r="Z17" i="40"/>
  <c r="U17" i="40"/>
  <c r="R44" i="40"/>
  <c r="Q44" i="40" s="1"/>
  <c r="P44" i="40" s="1"/>
  <c r="O44" i="40" s="1"/>
  <c r="N44" i="40" s="1"/>
  <c r="S44" i="40" s="1"/>
  <c r="Z53" i="40"/>
  <c r="U53" i="40"/>
  <c r="L53" i="40"/>
  <c r="K53" i="40" s="1"/>
  <c r="J53" i="40" s="1"/>
  <c r="I53" i="40" s="1"/>
  <c r="H53" i="40" s="1"/>
  <c r="M53" i="40" s="1"/>
  <c r="T53" i="40" s="1"/>
  <c r="X53" i="40" s="1"/>
  <c r="Z22" i="40"/>
  <c r="T22" i="40" s="1"/>
  <c r="X22" i="40" s="1"/>
  <c r="U22" i="40"/>
  <c r="Z20" i="40"/>
  <c r="T20" i="40" s="1"/>
  <c r="X20" i="40" s="1"/>
  <c r="U20" i="40"/>
  <c r="Z16" i="40"/>
  <c r="U16" i="40"/>
  <c r="U47" i="40"/>
  <c r="Z47" i="40"/>
  <c r="T47" i="40" s="1"/>
  <c r="X47" i="40" s="1"/>
  <c r="U45" i="40"/>
  <c r="Z45" i="40"/>
  <c r="R45" i="40"/>
  <c r="Q45" i="40" s="1"/>
  <c r="P45" i="40" s="1"/>
  <c r="O45" i="40" s="1"/>
  <c r="N45" i="40" s="1"/>
  <c r="S45" i="40" s="1"/>
  <c r="T45" i="40" s="1"/>
  <c r="X45" i="40" s="1"/>
  <c r="R46" i="40"/>
  <c r="Q46" i="40" s="1"/>
  <c r="P46" i="40" s="1"/>
  <c r="O46" i="40" s="1"/>
  <c r="N46" i="40" s="1"/>
  <c r="S46" i="40" s="1"/>
  <c r="T18" i="40"/>
  <c r="T16" i="40"/>
  <c r="L54" i="40"/>
  <c r="K54" i="40" s="1"/>
  <c r="J54" i="40" s="1"/>
  <c r="I54" i="40" s="1"/>
  <c r="H54" i="40" s="1"/>
  <c r="M54" i="40" s="1"/>
  <c r="Z54" i="40"/>
  <c r="U54" i="40"/>
  <c r="L52" i="40"/>
  <c r="K52" i="40" s="1"/>
  <c r="J52" i="40" s="1"/>
  <c r="I52" i="40" s="1"/>
  <c r="H52" i="40" s="1"/>
  <c r="M52" i="40" s="1"/>
  <c r="T52" i="40" s="1"/>
  <c r="X52" i="40" s="1"/>
  <c r="Z52" i="40"/>
  <c r="U52" i="40"/>
  <c r="L50" i="40"/>
  <c r="K50" i="40" s="1"/>
  <c r="J50" i="40" s="1"/>
  <c r="I50" i="40" s="1"/>
  <c r="H50" i="40" s="1"/>
  <c r="M50" i="40" s="1"/>
  <c r="T50" i="40" s="1"/>
  <c r="X50" i="40" s="1"/>
  <c r="Z50" i="40"/>
  <c r="U50" i="40"/>
  <c r="Z42" i="40"/>
  <c r="T42" i="40" s="1"/>
  <c r="X42" i="40" s="1"/>
  <c r="U42" i="40"/>
  <c r="Z40" i="40"/>
  <c r="T40" i="40" s="1"/>
  <c r="X40" i="40" s="1"/>
  <c r="U40" i="40"/>
  <c r="Z38" i="40"/>
  <c r="T38" i="40" s="1"/>
  <c r="X38" i="40" s="1"/>
  <c r="U38" i="40"/>
  <c r="Z36" i="40"/>
  <c r="T36" i="40" s="1"/>
  <c r="X36" i="40" s="1"/>
  <c r="U36" i="40"/>
  <c r="Z34" i="40"/>
  <c r="T34" i="40" s="1"/>
  <c r="X34" i="40" s="1"/>
  <c r="U34" i="40"/>
  <c r="Z32" i="40"/>
  <c r="T32" i="40" s="1"/>
  <c r="X32" i="40" s="1"/>
  <c r="U32" i="40"/>
  <c r="Z30" i="40"/>
  <c r="T30" i="40" s="1"/>
  <c r="X30" i="40" s="1"/>
  <c r="U30" i="40"/>
  <c r="Z28" i="40"/>
  <c r="T28" i="40" s="1"/>
  <c r="X28" i="40" s="1"/>
  <c r="U28" i="40"/>
  <c r="Z26" i="40"/>
  <c r="T26" i="40" s="1"/>
  <c r="X26" i="40" s="1"/>
  <c r="U26" i="40"/>
  <c r="Z24" i="40"/>
  <c r="T24" i="40" s="1"/>
  <c r="X24" i="40" s="1"/>
  <c r="U24" i="40"/>
  <c r="Z19" i="40"/>
  <c r="T19" i="40" s="1"/>
  <c r="U19" i="40"/>
  <c r="Z15" i="40"/>
  <c r="U15" i="40"/>
  <c r="L41" i="40"/>
  <c r="K41" i="40" s="1"/>
  <c r="J41" i="40" s="1"/>
  <c r="I41" i="40" s="1"/>
  <c r="H41" i="40" s="1"/>
  <c r="M41" i="40" s="1"/>
  <c r="T41" i="40" s="1"/>
  <c r="X41" i="40" s="1"/>
  <c r="Z41" i="40"/>
  <c r="U41" i="40"/>
  <c r="L37" i="40"/>
  <c r="K37" i="40" s="1"/>
  <c r="J37" i="40" s="1"/>
  <c r="I37" i="40" s="1"/>
  <c r="H37" i="40" s="1"/>
  <c r="M37" i="40" s="1"/>
  <c r="Z37" i="40"/>
  <c r="U37" i="40"/>
  <c r="L33" i="40"/>
  <c r="K33" i="40" s="1"/>
  <c r="J33" i="40" s="1"/>
  <c r="I33" i="40" s="1"/>
  <c r="H33" i="40" s="1"/>
  <c r="M33" i="40" s="1"/>
  <c r="T33" i="40" s="1"/>
  <c r="X33" i="40" s="1"/>
  <c r="Z33" i="40"/>
  <c r="U33" i="40"/>
  <c r="L29" i="40"/>
  <c r="K29" i="40" s="1"/>
  <c r="J29" i="40" s="1"/>
  <c r="I29" i="40" s="1"/>
  <c r="H29" i="40" s="1"/>
  <c r="M29" i="40" s="1"/>
  <c r="T29" i="40" s="1"/>
  <c r="X29" i="40" s="1"/>
  <c r="Z29" i="40"/>
  <c r="U29" i="40"/>
  <c r="L25" i="40"/>
  <c r="K25" i="40" s="1"/>
  <c r="J25" i="40" s="1"/>
  <c r="I25" i="40" s="1"/>
  <c r="H25" i="40" s="1"/>
  <c r="M25" i="40" s="1"/>
  <c r="T25" i="40" s="1"/>
  <c r="X25" i="40" s="1"/>
  <c r="Z25" i="40"/>
  <c r="U25" i="40"/>
  <c r="Z43" i="40"/>
  <c r="T43" i="40" s="1"/>
  <c r="X43" i="40" s="1"/>
  <c r="U43" i="40"/>
  <c r="R48" i="40"/>
  <c r="Q48" i="40" s="1"/>
  <c r="P48" i="40" s="1"/>
  <c r="O48" i="40" s="1"/>
  <c r="N48" i="40" s="1"/>
  <c r="S48" i="40" s="1"/>
  <c r="R49" i="40"/>
  <c r="Q49" i="40" s="1"/>
  <c r="P49" i="40" s="1"/>
  <c r="O49" i="40" s="1"/>
  <c r="N49" i="40" s="1"/>
  <c r="S49" i="40" s="1"/>
  <c r="T17" i="40"/>
  <c r="T14" i="40"/>
  <c r="T15" i="40"/>
  <c r="Z49" i="39"/>
  <c r="U49" i="39"/>
  <c r="L47" i="39"/>
  <c r="K47" i="39" s="1"/>
  <c r="J47" i="39" s="1"/>
  <c r="I47" i="39" s="1"/>
  <c r="H47" i="39" s="1"/>
  <c r="M47" i="39" s="1"/>
  <c r="L46" i="39"/>
  <c r="K46" i="39" s="1"/>
  <c r="J46" i="39" s="1"/>
  <c r="I46" i="39" s="1"/>
  <c r="H46" i="39" s="1"/>
  <c r="M46" i="39" s="1"/>
  <c r="Z46" i="39"/>
  <c r="U46" i="39"/>
  <c r="L44" i="39"/>
  <c r="K44" i="39" s="1"/>
  <c r="J44" i="39" s="1"/>
  <c r="I44" i="39" s="1"/>
  <c r="H44" i="39" s="1"/>
  <c r="M44" i="39" s="1"/>
  <c r="Z44" i="39"/>
  <c r="U44" i="39"/>
  <c r="Z42" i="39"/>
  <c r="U42" i="39"/>
  <c r="Z38" i="39"/>
  <c r="U38" i="39"/>
  <c r="Z36" i="39"/>
  <c r="U36" i="39"/>
  <c r="Z28" i="39"/>
  <c r="U28" i="39"/>
  <c r="U43" i="39"/>
  <c r="Z43" i="39"/>
  <c r="L39" i="39"/>
  <c r="K39" i="39" s="1"/>
  <c r="J39" i="39" s="1"/>
  <c r="I39" i="39" s="1"/>
  <c r="H39" i="39" s="1"/>
  <c r="M39" i="39" s="1"/>
  <c r="Z39" i="39"/>
  <c r="U39" i="39"/>
  <c r="Z35" i="39"/>
  <c r="U35" i="39"/>
  <c r="Z31" i="39"/>
  <c r="U31" i="39"/>
  <c r="Z27" i="39"/>
  <c r="U27" i="39"/>
  <c r="Z14" i="39"/>
  <c r="U14" i="39"/>
  <c r="R46" i="39"/>
  <c r="Q46" i="39" s="1"/>
  <c r="P46" i="39" s="1"/>
  <c r="O46" i="39" s="1"/>
  <c r="N46" i="39" s="1"/>
  <c r="S46" i="39" s="1"/>
  <c r="R54" i="39"/>
  <c r="Q54" i="39" s="1"/>
  <c r="P54" i="39" s="1"/>
  <c r="O54" i="39" s="1"/>
  <c r="N54" i="39" s="1"/>
  <c r="S54" i="39" s="1"/>
  <c r="L40" i="39"/>
  <c r="K40" i="39" s="1"/>
  <c r="J40" i="39" s="1"/>
  <c r="I40" i="39" s="1"/>
  <c r="H40" i="39" s="1"/>
  <c r="M40" i="39" s="1"/>
  <c r="Z51" i="39"/>
  <c r="U51" i="39"/>
  <c r="L51" i="39"/>
  <c r="K51" i="39" s="1"/>
  <c r="J51" i="39" s="1"/>
  <c r="I51" i="39" s="1"/>
  <c r="H51" i="39" s="1"/>
  <c r="M51" i="39" s="1"/>
  <c r="L45" i="39"/>
  <c r="K45" i="39" s="1"/>
  <c r="J45" i="39" s="1"/>
  <c r="I45" i="39" s="1"/>
  <c r="H45" i="39" s="1"/>
  <c r="M45" i="39" s="1"/>
  <c r="Z34" i="39"/>
  <c r="U34" i="39"/>
  <c r="Z26" i="39"/>
  <c r="U26" i="39"/>
  <c r="Z22" i="39"/>
  <c r="T22" i="39" s="1"/>
  <c r="X22" i="39" s="1"/>
  <c r="U22" i="39"/>
  <c r="Z20" i="39"/>
  <c r="T20" i="39" s="1"/>
  <c r="X20" i="39" s="1"/>
  <c r="U20" i="39"/>
  <c r="Z16" i="39"/>
  <c r="T16" i="39" s="1"/>
  <c r="U16" i="39"/>
  <c r="L38" i="39"/>
  <c r="K38" i="39" s="1"/>
  <c r="J38" i="39" s="1"/>
  <c r="I38" i="39" s="1"/>
  <c r="H38" i="39" s="1"/>
  <c r="M38" i="39" s="1"/>
  <c r="T38" i="39" s="1"/>
  <c r="X38" i="39" s="1"/>
  <c r="L34" i="39"/>
  <c r="K34" i="39" s="1"/>
  <c r="J34" i="39" s="1"/>
  <c r="I34" i="39" s="1"/>
  <c r="H34" i="39" s="1"/>
  <c r="M34" i="39" s="1"/>
  <c r="T34" i="39" s="1"/>
  <c r="X34" i="39" s="1"/>
  <c r="L26" i="39"/>
  <c r="K26" i="39" s="1"/>
  <c r="J26" i="39" s="1"/>
  <c r="I26" i="39" s="1"/>
  <c r="H26" i="39" s="1"/>
  <c r="M26" i="39" s="1"/>
  <c r="Z17" i="39"/>
  <c r="U17" i="39"/>
  <c r="Z53" i="39"/>
  <c r="U53" i="39"/>
  <c r="L53" i="39"/>
  <c r="K53" i="39" s="1"/>
  <c r="J53" i="39" s="1"/>
  <c r="I53" i="39" s="1"/>
  <c r="H53" i="39" s="1"/>
  <c r="M53" i="39" s="1"/>
  <c r="Z45" i="39"/>
  <c r="U45" i="39"/>
  <c r="L54" i="39"/>
  <c r="K54" i="39" s="1"/>
  <c r="J54" i="39" s="1"/>
  <c r="I54" i="39" s="1"/>
  <c r="H54" i="39" s="1"/>
  <c r="M54" i="39" s="1"/>
  <c r="T54" i="39" s="1"/>
  <c r="X54" i="39" s="1"/>
  <c r="Z54" i="39"/>
  <c r="U54" i="39"/>
  <c r="L52" i="39"/>
  <c r="K52" i="39" s="1"/>
  <c r="J52" i="39" s="1"/>
  <c r="I52" i="39" s="1"/>
  <c r="H52" i="39" s="1"/>
  <c r="M52" i="39" s="1"/>
  <c r="Z52" i="39"/>
  <c r="U52" i="39"/>
  <c r="L50" i="39"/>
  <c r="K50" i="39" s="1"/>
  <c r="J50" i="39" s="1"/>
  <c r="I50" i="39" s="1"/>
  <c r="H50" i="39" s="1"/>
  <c r="M50" i="39" s="1"/>
  <c r="Z50" i="39"/>
  <c r="U50" i="39"/>
  <c r="Z32" i="39"/>
  <c r="U32" i="39"/>
  <c r="Z24" i="39"/>
  <c r="U24" i="39"/>
  <c r="Z19" i="39"/>
  <c r="U19" i="39"/>
  <c r="Z15" i="39"/>
  <c r="T15" i="39" s="1"/>
  <c r="U15" i="39"/>
  <c r="L37" i="39"/>
  <c r="K37" i="39" s="1"/>
  <c r="J37" i="39" s="1"/>
  <c r="I37" i="39" s="1"/>
  <c r="H37" i="39" s="1"/>
  <c r="M37" i="39" s="1"/>
  <c r="Z37" i="39"/>
  <c r="U37" i="39"/>
  <c r="Z33" i="39"/>
  <c r="T33" i="39" s="1"/>
  <c r="X33" i="39" s="1"/>
  <c r="U33" i="39"/>
  <c r="Z29" i="39"/>
  <c r="T29" i="39" s="1"/>
  <c r="X29" i="39" s="1"/>
  <c r="U29" i="39"/>
  <c r="Z25" i="39"/>
  <c r="T25" i="39" s="1"/>
  <c r="X25" i="39" s="1"/>
  <c r="U25" i="39"/>
  <c r="R42" i="39"/>
  <c r="Q42" i="39" s="1"/>
  <c r="P42" i="39" s="1"/>
  <c r="O42" i="39" s="1"/>
  <c r="N42" i="39" s="1"/>
  <c r="S42" i="39" s="1"/>
  <c r="R50" i="39"/>
  <c r="Q50" i="39" s="1"/>
  <c r="P50" i="39" s="1"/>
  <c r="O50" i="39" s="1"/>
  <c r="N50" i="39" s="1"/>
  <c r="S50" i="39" s="1"/>
  <c r="L42" i="39"/>
  <c r="K42" i="39" s="1"/>
  <c r="J42" i="39" s="1"/>
  <c r="I42" i="39" s="1"/>
  <c r="H42" i="39" s="1"/>
  <c r="M42" i="39" s="1"/>
  <c r="T42" i="39" s="1"/>
  <c r="X42" i="39" s="1"/>
  <c r="T17" i="39"/>
  <c r="Z47" i="39"/>
  <c r="U47" i="39"/>
  <c r="L49" i="39"/>
  <c r="K49" i="39" s="1"/>
  <c r="J49" i="39" s="1"/>
  <c r="I49" i="39" s="1"/>
  <c r="H49" i="39" s="1"/>
  <c r="M49" i="39" s="1"/>
  <c r="L48" i="39"/>
  <c r="K48" i="39" s="1"/>
  <c r="J48" i="39" s="1"/>
  <c r="I48" i="39" s="1"/>
  <c r="H48" i="39" s="1"/>
  <c r="M48" i="39" s="1"/>
  <c r="Z48" i="39"/>
  <c r="U48" i="39"/>
  <c r="Z40" i="39"/>
  <c r="U40" i="39"/>
  <c r="Z30" i="39"/>
  <c r="T30" i="39" s="1"/>
  <c r="X30" i="39" s="1"/>
  <c r="U30" i="39"/>
  <c r="R39" i="39"/>
  <c r="Q39" i="39" s="1"/>
  <c r="P39" i="39" s="1"/>
  <c r="O39" i="39" s="1"/>
  <c r="N39" i="39" s="1"/>
  <c r="S39" i="39" s="1"/>
  <c r="L36" i="39"/>
  <c r="K36" i="39" s="1"/>
  <c r="J36" i="39" s="1"/>
  <c r="I36" i="39" s="1"/>
  <c r="H36" i="39" s="1"/>
  <c r="M36" i="39" s="1"/>
  <c r="T36" i="39" s="1"/>
  <c r="X36" i="39" s="1"/>
  <c r="R35" i="39"/>
  <c r="Q35" i="39" s="1"/>
  <c r="P35" i="39" s="1"/>
  <c r="O35" i="39" s="1"/>
  <c r="N35" i="39" s="1"/>
  <c r="S35" i="39" s="1"/>
  <c r="T35" i="39" s="1"/>
  <c r="X35" i="39" s="1"/>
  <c r="L32" i="39"/>
  <c r="K32" i="39" s="1"/>
  <c r="J32" i="39" s="1"/>
  <c r="I32" i="39" s="1"/>
  <c r="H32" i="39" s="1"/>
  <c r="M32" i="39" s="1"/>
  <c r="T32" i="39" s="1"/>
  <c r="X32" i="39" s="1"/>
  <c r="R31" i="39"/>
  <c r="Q31" i="39" s="1"/>
  <c r="P31" i="39" s="1"/>
  <c r="O31" i="39" s="1"/>
  <c r="N31" i="39" s="1"/>
  <c r="S31" i="39" s="1"/>
  <c r="T31" i="39" s="1"/>
  <c r="X31" i="39" s="1"/>
  <c r="L28" i="39"/>
  <c r="K28" i="39" s="1"/>
  <c r="J28" i="39" s="1"/>
  <c r="I28" i="39" s="1"/>
  <c r="H28" i="39" s="1"/>
  <c r="M28" i="39" s="1"/>
  <c r="T28" i="39" s="1"/>
  <c r="X28" i="39" s="1"/>
  <c r="R27" i="39"/>
  <c r="Q27" i="39" s="1"/>
  <c r="P27" i="39" s="1"/>
  <c r="O27" i="39" s="1"/>
  <c r="N27" i="39" s="1"/>
  <c r="S27" i="39" s="1"/>
  <c r="T27" i="39" s="1"/>
  <c r="X27" i="39" s="1"/>
  <c r="L24" i="39"/>
  <c r="K24" i="39" s="1"/>
  <c r="J24" i="39" s="1"/>
  <c r="I24" i="39" s="1"/>
  <c r="H24" i="39" s="1"/>
  <c r="M24" i="39" s="1"/>
  <c r="T24" i="39" s="1"/>
  <c r="X24" i="39" s="1"/>
  <c r="Z23" i="39"/>
  <c r="T23" i="39" s="1"/>
  <c r="X23" i="39" s="1"/>
  <c r="U23" i="39"/>
  <c r="Z21" i="39"/>
  <c r="T21" i="39" s="1"/>
  <c r="X21" i="39" s="1"/>
  <c r="U21" i="39"/>
  <c r="Z18" i="39"/>
  <c r="T18" i="39" s="1"/>
  <c r="U18" i="39"/>
  <c r="R44" i="39"/>
  <c r="Q44" i="39" s="1"/>
  <c r="P44" i="39" s="1"/>
  <c r="O44" i="39" s="1"/>
  <c r="N44" i="39" s="1"/>
  <c r="S44" i="39" s="1"/>
  <c r="R52" i="39"/>
  <c r="Q52" i="39" s="1"/>
  <c r="P52" i="39" s="1"/>
  <c r="O52" i="39" s="1"/>
  <c r="N52" i="39" s="1"/>
  <c r="S52" i="39" s="1"/>
  <c r="R49" i="39"/>
  <c r="Q49" i="39" s="1"/>
  <c r="P49" i="39" s="1"/>
  <c r="O49" i="39" s="1"/>
  <c r="N49" i="39" s="1"/>
  <c r="S49" i="39" s="1"/>
  <c r="Z41" i="39"/>
  <c r="T41" i="39" s="1"/>
  <c r="X41" i="39" s="1"/>
  <c r="U41" i="39"/>
  <c r="T14" i="39"/>
  <c r="T19" i="39"/>
  <c r="R43" i="39"/>
  <c r="Q43" i="39" s="1"/>
  <c r="P43" i="39" s="1"/>
  <c r="O43" i="39" s="1"/>
  <c r="N43" i="39" s="1"/>
  <c r="S43" i="39" s="1"/>
  <c r="T43" i="39" s="1"/>
  <c r="X43" i="39" s="1"/>
  <c r="I17" i="35"/>
  <c r="I19" i="35"/>
  <c r="L26" i="37"/>
  <c r="L22" i="37"/>
  <c r="L23" i="37"/>
  <c r="L24" i="37"/>
  <c r="M17" i="37"/>
  <c r="M19" i="37"/>
  <c r="M20" i="37"/>
  <c r="M21" i="37"/>
  <c r="L15" i="37"/>
  <c r="L18" i="37"/>
  <c r="L16" i="37"/>
  <c r="M25" i="37"/>
  <c r="L27" i="37"/>
  <c r="L28" i="37"/>
  <c r="I18" i="33"/>
  <c r="I16" i="33"/>
  <c r="I14" i="33"/>
  <c r="T16" i="29"/>
  <c r="T17" i="29"/>
  <c r="T22" i="29"/>
  <c r="X22" i="29" s="1"/>
  <c r="T20" i="29"/>
  <c r="X20" i="29" s="1"/>
  <c r="T46" i="29"/>
  <c r="X46" i="29" s="1"/>
  <c r="T49" i="29"/>
  <c r="X49" i="29" s="1"/>
  <c r="T40" i="29"/>
  <c r="X40" i="29" s="1"/>
  <c r="T18" i="29"/>
  <c r="T33" i="29"/>
  <c r="X33" i="29" s="1"/>
  <c r="W19" i="29"/>
  <c r="T32" i="29"/>
  <c r="X32" i="29" s="1"/>
  <c r="T39" i="29"/>
  <c r="X39" i="29" s="1"/>
  <c r="T28" i="29"/>
  <c r="X28" i="29" s="1"/>
  <c r="T26" i="29"/>
  <c r="X26" i="29" s="1"/>
  <c r="T53" i="29"/>
  <c r="X53" i="29" s="1"/>
  <c r="T43" i="29"/>
  <c r="X43" i="29" s="1"/>
  <c r="T52" i="29"/>
  <c r="X52" i="29" s="1"/>
  <c r="T51" i="29"/>
  <c r="X51" i="29" s="1"/>
  <c r="T45" i="29"/>
  <c r="X45" i="29" s="1"/>
  <c r="T50" i="29"/>
  <c r="X50" i="29" s="1"/>
  <c r="T38" i="29"/>
  <c r="X38" i="29" s="1"/>
  <c r="T15" i="29"/>
  <c r="T29" i="29"/>
  <c r="X29" i="29" s="1"/>
  <c r="Y19" i="29"/>
  <c r="T54" i="29"/>
  <c r="X54" i="29" s="1"/>
  <c r="T34" i="29"/>
  <c r="X34" i="29" s="1"/>
  <c r="T35" i="29"/>
  <c r="X35" i="29" s="1"/>
  <c r="T14" i="29"/>
  <c r="T41" i="29"/>
  <c r="X41" i="29" s="1"/>
  <c r="T47" i="29"/>
  <c r="X47" i="29" s="1"/>
  <c r="T31" i="29"/>
  <c r="X31" i="29" s="1"/>
  <c r="T25" i="29"/>
  <c r="X25" i="29" s="1"/>
  <c r="T44" i="29"/>
  <c r="X44" i="29" s="1"/>
  <c r="T37" i="29"/>
  <c r="X37" i="29" s="1"/>
  <c r="T36" i="29"/>
  <c r="X36" i="29" s="1"/>
  <c r="T27" i="29"/>
  <c r="X27" i="29" s="1"/>
  <c r="Y27" i="29" s="1"/>
  <c r="T21" i="29"/>
  <c r="X21" i="29" s="1"/>
  <c r="T24" i="29"/>
  <c r="X24" i="29" s="1"/>
  <c r="O17" i="45"/>
  <c r="N25" i="45"/>
  <c r="V28" i="43"/>
  <c r="N18" i="45"/>
  <c r="V33" i="41"/>
  <c r="V18" i="39"/>
  <c r="V44" i="42"/>
  <c r="V33" i="42"/>
  <c r="V18" i="43"/>
  <c r="V34" i="29"/>
  <c r="V38" i="29"/>
  <c r="V31" i="42"/>
  <c r="V54" i="42"/>
  <c r="V33" i="29"/>
  <c r="V17" i="29"/>
  <c r="V41" i="29"/>
  <c r="V38" i="43"/>
  <c r="V14" i="43"/>
  <c r="V35" i="39"/>
  <c r="V17" i="40"/>
  <c r="V44" i="43"/>
  <c r="V37" i="43"/>
  <c r="V29" i="40"/>
  <c r="H15" i="35"/>
  <c r="V24" i="42"/>
  <c r="V37" i="40"/>
  <c r="O21" i="45"/>
  <c r="V29" i="43"/>
  <c r="V14" i="42"/>
  <c r="V20" i="42"/>
  <c r="V18" i="42"/>
  <c r="O25" i="45"/>
  <c r="V53" i="43"/>
  <c r="V39" i="39"/>
  <c r="V42" i="43"/>
  <c r="V40" i="43"/>
  <c r="V49" i="43"/>
  <c r="V52" i="43"/>
  <c r="O25" i="37"/>
  <c r="N28" i="45"/>
  <c r="V39" i="42"/>
  <c r="V31" i="39"/>
  <c r="V39" i="43"/>
  <c r="V45" i="29"/>
  <c r="V30" i="42"/>
  <c r="V53" i="41"/>
  <c r="V29" i="41"/>
  <c r="V17" i="39"/>
  <c r="V47" i="43"/>
  <c r="V29" i="42"/>
  <c r="V41" i="43"/>
  <c r="V30" i="29"/>
  <c r="V20" i="43"/>
  <c r="V29" i="29"/>
  <c r="V41" i="42"/>
  <c r="V25" i="41"/>
  <c r="V32" i="29"/>
  <c r="V50" i="42"/>
  <c r="V49" i="41"/>
  <c r="V22" i="43"/>
  <c r="V52" i="42"/>
  <c r="V27" i="39"/>
  <c r="V35" i="42"/>
  <c r="V23" i="39"/>
  <c r="V43" i="43"/>
  <c r="V42" i="42"/>
  <c r="V18" i="29"/>
  <c r="V22" i="29"/>
  <c r="V36" i="42"/>
  <c r="V15" i="42"/>
  <c r="N21" i="37"/>
  <c r="V49" i="29"/>
  <c r="V14" i="41"/>
  <c r="V25" i="40"/>
  <c r="N26" i="45"/>
  <c r="V49" i="42"/>
  <c r="V35" i="29"/>
  <c r="V34" i="43"/>
  <c r="V48" i="29"/>
  <c r="V15" i="43"/>
  <c r="V50" i="40"/>
  <c r="V54" i="29"/>
  <c r="V23" i="43"/>
  <c r="V23" i="29"/>
  <c r="V31" i="43"/>
  <c r="V33" i="43"/>
  <c r="V16" i="29"/>
  <c r="N22" i="45"/>
  <c r="V37" i="41"/>
  <c r="V20" i="29"/>
  <c r="V48" i="42"/>
  <c r="V28" i="29"/>
  <c r="V51" i="43"/>
  <c r="V50" i="39"/>
  <c r="N21" i="45"/>
  <c r="V43" i="29"/>
  <c r="V21" i="39"/>
  <c r="N19" i="45"/>
  <c r="V32" i="43"/>
  <c r="N25" i="37"/>
  <c r="V28" i="42"/>
  <c r="V19" i="43"/>
  <c r="V43" i="41"/>
  <c r="V21" i="43"/>
  <c r="V14" i="40"/>
  <c r="V50" i="43"/>
  <c r="V45" i="41"/>
  <c r="V38" i="39"/>
  <c r="V52" i="29"/>
  <c r="V32" i="42"/>
  <c r="V48" i="43"/>
  <c r="V45" i="42"/>
  <c r="V35" i="43"/>
  <c r="V37" i="42"/>
  <c r="O24" i="45"/>
  <c r="V38" i="41"/>
  <c r="V19" i="42"/>
  <c r="V14" i="29"/>
  <c r="V47" i="42"/>
  <c r="O21" i="37"/>
  <c r="V16" i="42"/>
  <c r="V24" i="29"/>
  <c r="V37" i="29"/>
  <c r="V36" i="29"/>
  <c r="N23" i="45"/>
  <c r="N15" i="45"/>
  <c r="V48" i="39"/>
  <c r="V46" i="39"/>
  <c r="V39" i="29"/>
  <c r="V46" i="29"/>
  <c r="V33" i="40"/>
  <c r="V23" i="42"/>
  <c r="V26" i="29"/>
  <c r="V43" i="42"/>
  <c r="V51" i="42"/>
  <c r="V27" i="42"/>
  <c r="V47" i="29"/>
  <c r="V52" i="39"/>
  <c r="V41" i="40"/>
  <c r="V40" i="42"/>
  <c r="V36" i="43"/>
  <c r="V44" i="29"/>
  <c r="V21" i="42"/>
  <c r="V24" i="43"/>
  <c r="V26" i="42"/>
  <c r="V38" i="42"/>
  <c r="V40" i="29"/>
  <c r="V53" i="29"/>
  <c r="V54" i="39"/>
  <c r="H19" i="44"/>
  <c r="V15" i="29"/>
  <c r="V42" i="29"/>
  <c r="V34" i="42"/>
  <c r="V50" i="29"/>
  <c r="V22" i="42"/>
  <c r="V25" i="29"/>
  <c r="V52" i="40"/>
  <c r="V21" i="29"/>
  <c r="V25" i="42"/>
  <c r="V54" i="43"/>
  <c r="V54" i="40"/>
  <c r="V31" i="29"/>
  <c r="V46" i="43"/>
  <c r="V25" i="43"/>
  <c r="V17" i="42"/>
  <c r="V51" i="41"/>
  <c r="V45" i="43"/>
  <c r="V53" i="42"/>
  <c r="V46" i="42"/>
  <c r="V51" i="29"/>
  <c r="V27" i="43"/>
  <c r="V45" i="39"/>
  <c r="V18" i="41"/>
  <c r="V42" i="40"/>
  <c r="V54" i="41"/>
  <c r="V48" i="40"/>
  <c r="N22" i="37"/>
  <c r="V42" i="41"/>
  <c r="V36" i="40"/>
  <c r="V40" i="40"/>
  <c r="V34" i="39"/>
  <c r="N24" i="45"/>
  <c r="V43" i="40"/>
  <c r="V36" i="41"/>
  <c r="O18" i="37"/>
  <c r="V27" i="41"/>
  <c r="V53" i="40"/>
  <c r="V28" i="41"/>
  <c r="V37" i="39"/>
  <c r="V15" i="39"/>
  <c r="V23" i="40"/>
  <c r="V49" i="40"/>
  <c r="N17" i="45"/>
  <c r="V30" i="41"/>
  <c r="V28" i="40"/>
  <c r="V16" i="40"/>
  <c r="N17" i="37"/>
  <c r="V39" i="40"/>
  <c r="V28" i="39"/>
  <c r="O16" i="45"/>
  <c r="V45" i="40"/>
  <c r="V14" i="39"/>
  <c r="V19" i="39"/>
  <c r="V24" i="40"/>
  <c r="V40" i="41"/>
  <c r="V31" i="40"/>
  <c r="V18" i="40"/>
  <c r="N26" i="37"/>
  <c r="V26" i="40"/>
  <c r="V20" i="39"/>
  <c r="V38" i="40"/>
  <c r="V23" i="41"/>
  <c r="N19" i="37"/>
  <c r="V24" i="41"/>
  <c r="V44" i="41"/>
  <c r="V48" i="41"/>
  <c r="V32" i="40"/>
  <c r="N16" i="45"/>
  <c r="V53" i="39"/>
  <c r="O17" i="37"/>
  <c r="V16" i="39"/>
  <c r="V30" i="39"/>
  <c r="V26" i="41"/>
  <c r="O20" i="45"/>
  <c r="V20" i="41"/>
  <c r="V19" i="40"/>
  <c r="N20" i="45"/>
  <c r="O16" i="37"/>
  <c r="V19" i="41"/>
  <c r="V39" i="41"/>
  <c r="V51" i="40"/>
  <c r="V21" i="40"/>
  <c r="V31" i="41"/>
  <c r="V34" i="40"/>
  <c r="V34" i="41"/>
  <c r="N20" i="37"/>
  <c r="V32" i="39"/>
  <c r="V15" i="40"/>
  <c r="N27" i="45"/>
  <c r="O20" i="37"/>
  <c r="V17" i="41"/>
  <c r="V16" i="41"/>
  <c r="V33" i="39"/>
  <c r="V47" i="39"/>
  <c r="V35" i="40"/>
  <c r="V29" i="39"/>
  <c r="O19" i="37"/>
  <c r="V42" i="39"/>
  <c r="V41" i="41"/>
  <c r="V30" i="40"/>
  <c r="V40" i="39"/>
  <c r="V24" i="39"/>
  <c r="V49" i="39"/>
  <c r="V21" i="41"/>
  <c r="V50" i="41"/>
  <c r="V41" i="39"/>
  <c r="V44" i="39"/>
  <c r="V51" i="39"/>
  <c r="V15" i="41"/>
  <c r="V26" i="39"/>
  <c r="V22" i="39"/>
  <c r="V47" i="40"/>
  <c r="V20" i="40"/>
  <c r="V44" i="40"/>
  <c r="V22" i="40"/>
  <c r="V35" i="41"/>
  <c r="V25" i="39"/>
  <c r="V32" i="41"/>
  <c r="V52" i="41"/>
  <c r="V27" i="40"/>
  <c r="O28" i="45"/>
  <c r="O27" i="45"/>
  <c r="V46" i="41"/>
  <c r="V47" i="41"/>
  <c r="V36" i="39"/>
  <c r="V46" i="40"/>
  <c r="V43" i="39"/>
  <c r="V22" i="41"/>
  <c r="Y45" i="43" l="1"/>
  <c r="W45" i="43"/>
  <c r="G41" i="46" s="1"/>
  <c r="Y17" i="42"/>
  <c r="W17" i="42"/>
  <c r="Y46" i="43"/>
  <c r="W46" i="43"/>
  <c r="W54" i="43"/>
  <c r="G51" i="46" s="1"/>
  <c r="L51" i="46" s="1"/>
  <c r="W22" i="42"/>
  <c r="Y22" i="42"/>
  <c r="Y42" i="29"/>
  <c r="W42" i="29"/>
  <c r="Y15" i="29"/>
  <c r="I19" i="44"/>
  <c r="I20" i="44" s="1"/>
  <c r="F7" i="44" s="1"/>
  <c r="W24" i="43"/>
  <c r="G18" i="46" s="1"/>
  <c r="W40" i="42"/>
  <c r="Y40" i="42"/>
  <c r="J15" i="45"/>
  <c r="K15" i="45" s="1"/>
  <c r="G2" i="48" s="1"/>
  <c r="J23" i="45"/>
  <c r="K23" i="45" s="1"/>
  <c r="G12" i="48" s="1"/>
  <c r="J12" i="48" s="1"/>
  <c r="Y16" i="42"/>
  <c r="W16" i="42"/>
  <c r="W47" i="42"/>
  <c r="Y47" i="42"/>
  <c r="Y14" i="29"/>
  <c r="W19" i="42"/>
  <c r="Y19" i="42"/>
  <c r="W35" i="43"/>
  <c r="Y35" i="43"/>
  <c r="W45" i="42"/>
  <c r="Y45" i="42"/>
  <c r="W50" i="43"/>
  <c r="G47" i="46" s="1"/>
  <c r="L47" i="46" s="1"/>
  <c r="Y50" i="43"/>
  <c r="W21" i="43"/>
  <c r="G13" i="46" s="1"/>
  <c r="Y21" i="43"/>
  <c r="Y19" i="43"/>
  <c r="W19" i="43"/>
  <c r="W32" i="43"/>
  <c r="G27" i="46" s="1"/>
  <c r="Y32" i="43"/>
  <c r="J19" i="45"/>
  <c r="K19" i="45" s="1"/>
  <c r="G6" i="48" s="1"/>
  <c r="J21" i="45"/>
  <c r="K21" i="45" s="1"/>
  <c r="G8" i="48" s="1"/>
  <c r="W48" i="42"/>
  <c r="Y48" i="42"/>
  <c r="J22" i="45"/>
  <c r="K22" i="45" s="1"/>
  <c r="G11" i="48" s="1"/>
  <c r="Y16" i="29"/>
  <c r="Y33" i="43"/>
  <c r="W33" i="43"/>
  <c r="Y23" i="29"/>
  <c r="W23" i="29"/>
  <c r="Y15" i="43"/>
  <c r="W15" i="43"/>
  <c r="W48" i="29"/>
  <c r="Y48" i="29"/>
  <c r="W34" i="43"/>
  <c r="J26" i="45"/>
  <c r="K26" i="45" s="1"/>
  <c r="G15" i="48" s="1"/>
  <c r="Y15" i="42"/>
  <c r="W15" i="42"/>
  <c r="Y18" i="29"/>
  <c r="W43" i="43"/>
  <c r="Y22" i="43"/>
  <c r="Y30" i="29"/>
  <c r="W30" i="29"/>
  <c r="Y29" i="42"/>
  <c r="W29" i="42"/>
  <c r="Y30" i="42"/>
  <c r="Y39" i="43"/>
  <c r="Y52" i="43"/>
  <c r="W52" i="43"/>
  <c r="W40" i="43"/>
  <c r="G35" i="46" s="1"/>
  <c r="Y40" i="43"/>
  <c r="W42" i="43"/>
  <c r="Y42" i="43"/>
  <c r="Y18" i="42"/>
  <c r="W18" i="42"/>
  <c r="W14" i="42"/>
  <c r="Y14" i="42"/>
  <c r="Y24" i="42"/>
  <c r="W24" i="42"/>
  <c r="I15" i="35"/>
  <c r="I20" i="35" s="1"/>
  <c r="F7" i="35" s="1"/>
  <c r="F8" i="35" s="1"/>
  <c r="W44" i="43"/>
  <c r="G40" i="46" s="1"/>
  <c r="Y44" i="43"/>
  <c r="Y14" i="43"/>
  <c r="W14" i="43"/>
  <c r="G3" i="46" s="1"/>
  <c r="Y17" i="29"/>
  <c r="W54" i="42"/>
  <c r="Y54" i="42"/>
  <c r="Y18" i="43"/>
  <c r="W18" i="43"/>
  <c r="G9" i="46" s="1"/>
  <c r="J18" i="45"/>
  <c r="K18" i="45" s="1"/>
  <c r="G5" i="48" s="1"/>
  <c r="J25" i="45"/>
  <c r="K25" i="45" s="1"/>
  <c r="G14" i="48" s="1"/>
  <c r="J14" i="48" s="1"/>
  <c r="Y36" i="29"/>
  <c r="Y26" i="42"/>
  <c r="Y32" i="42"/>
  <c r="Y53" i="42"/>
  <c r="Y38" i="29"/>
  <c r="Y46" i="29"/>
  <c r="Y27" i="39"/>
  <c r="Y38" i="39"/>
  <c r="Y50" i="40"/>
  <c r="Y29" i="41"/>
  <c r="W37" i="41"/>
  <c r="Y14" i="41"/>
  <c r="Y50" i="29"/>
  <c r="Y43" i="29"/>
  <c r="Y39" i="29"/>
  <c r="W18" i="29"/>
  <c r="Y20" i="29"/>
  <c r="Y18" i="39"/>
  <c r="W33" i="40"/>
  <c r="W52" i="40"/>
  <c r="Y17" i="40"/>
  <c r="Y20" i="42"/>
  <c r="Y24" i="43"/>
  <c r="Y47" i="43"/>
  <c r="Y25" i="29"/>
  <c r="Y54" i="29"/>
  <c r="Y52" i="29"/>
  <c r="Y28" i="29"/>
  <c r="Y33" i="29"/>
  <c r="W16" i="29"/>
  <c r="Y35" i="39"/>
  <c r="W54" i="39"/>
  <c r="Y17" i="39"/>
  <c r="Y29" i="40"/>
  <c r="Y41" i="29"/>
  <c r="Y34" i="29"/>
  <c r="Y23" i="42"/>
  <c r="Y43" i="42"/>
  <c r="Y25" i="42"/>
  <c r="Y36" i="42"/>
  <c r="Y49" i="42"/>
  <c r="Y23" i="43"/>
  <c r="Y25" i="43"/>
  <c r="Y20" i="43"/>
  <c r="Y48" i="43"/>
  <c r="Y43" i="43"/>
  <c r="Y28" i="43"/>
  <c r="Y36" i="43"/>
  <c r="Y54" i="43"/>
  <c r="Y24" i="29"/>
  <c r="Y37" i="29"/>
  <c r="Y31" i="29"/>
  <c r="W14" i="29"/>
  <c r="Y29" i="29"/>
  <c r="Y45" i="29"/>
  <c r="Y53" i="29"/>
  <c r="Y32" i="29"/>
  <c r="Y40" i="29"/>
  <c r="Y22" i="29"/>
  <c r="Y23" i="39"/>
  <c r="W29" i="40"/>
  <c r="W50" i="40"/>
  <c r="Y37" i="41"/>
  <c r="Y38" i="41"/>
  <c r="Y37" i="42"/>
  <c r="Y27" i="42"/>
  <c r="Y34" i="42"/>
  <c r="Y51" i="42"/>
  <c r="Y53" i="43"/>
  <c r="Y51" i="43"/>
  <c r="Y29" i="43"/>
  <c r="Y27" i="43"/>
  <c r="Y49" i="43"/>
  <c r="Y37" i="43"/>
  <c r="Y34" i="43"/>
  <c r="Y21" i="29"/>
  <c r="Y44" i="29"/>
  <c r="Y47" i="29"/>
  <c r="Y35" i="29"/>
  <c r="W15" i="29"/>
  <c r="Y51" i="29"/>
  <c r="Y26" i="29"/>
  <c r="Y49" i="29"/>
  <c r="W17" i="29"/>
  <c r="J25" i="37"/>
  <c r="K25" i="37" s="1"/>
  <c r="J21" i="37"/>
  <c r="K21" i="37" s="1"/>
  <c r="W38" i="39"/>
  <c r="W25" i="40"/>
  <c r="W41" i="40"/>
  <c r="Y52" i="40"/>
  <c r="Y14" i="40"/>
  <c r="W38" i="41"/>
  <c r="Y39" i="42"/>
  <c r="Y33" i="42"/>
  <c r="Y21" i="42"/>
  <c r="Y35" i="42"/>
  <c r="Y41" i="42"/>
  <c r="Y38" i="43"/>
  <c r="Y31" i="43"/>
  <c r="Y41" i="43"/>
  <c r="J15" i="48"/>
  <c r="G8" i="47"/>
  <c r="G6" i="47"/>
  <c r="G24" i="46"/>
  <c r="G28" i="46"/>
  <c r="G30" i="46"/>
  <c r="G20" i="46"/>
  <c r="G8" i="46"/>
  <c r="G7" i="46"/>
  <c r="G6" i="46"/>
  <c r="G10" i="46"/>
  <c r="G29" i="46"/>
  <c r="G38" i="46"/>
  <c r="G42" i="46"/>
  <c r="G39" i="46"/>
  <c r="G49" i="46"/>
  <c r="L49" i="46" s="1"/>
  <c r="X42" i="42"/>
  <c r="Y42" i="42" s="1"/>
  <c r="W42" i="42"/>
  <c r="X44" i="42"/>
  <c r="Y44" i="42" s="1"/>
  <c r="W44" i="42"/>
  <c r="X46" i="42"/>
  <c r="Y46" i="42" s="1"/>
  <c r="W46" i="42"/>
  <c r="X52" i="42"/>
  <c r="Y52" i="42" s="1"/>
  <c r="W52" i="42"/>
  <c r="X50" i="42"/>
  <c r="Y50" i="42" s="1"/>
  <c r="W50" i="42"/>
  <c r="X28" i="42"/>
  <c r="Y28" i="42" s="1"/>
  <c r="W28" i="42"/>
  <c r="X38" i="42"/>
  <c r="Y38" i="42" s="1"/>
  <c r="W38" i="42"/>
  <c r="X31" i="42"/>
  <c r="Y31" i="42" s="1"/>
  <c r="W31" i="42"/>
  <c r="W30" i="42"/>
  <c r="W22" i="43"/>
  <c r="B7" i="38"/>
  <c r="J28" i="45"/>
  <c r="K28" i="45" s="1"/>
  <c r="G17" i="48" s="1"/>
  <c r="J20" i="45"/>
  <c r="K20" i="45" s="1"/>
  <c r="G7" i="48" s="1"/>
  <c r="J17" i="45"/>
  <c r="K17" i="45" s="1"/>
  <c r="G4" i="48" s="1"/>
  <c r="J24" i="45"/>
  <c r="K24" i="45" s="1"/>
  <c r="G13" i="48" s="1"/>
  <c r="J16" i="45"/>
  <c r="K16" i="45" s="1"/>
  <c r="G3" i="48" s="1"/>
  <c r="J27" i="45"/>
  <c r="K27" i="45" s="1"/>
  <c r="G16" i="48" s="1"/>
  <c r="W39" i="43"/>
  <c r="W41" i="43"/>
  <c r="W31" i="43"/>
  <c r="W49" i="43"/>
  <c r="W36" i="43"/>
  <c r="W47" i="43"/>
  <c r="W37" i="43"/>
  <c r="W28" i="43"/>
  <c r="W23" i="43"/>
  <c r="W53" i="43"/>
  <c r="W51" i="43"/>
  <c r="W27" i="43"/>
  <c r="W38" i="43"/>
  <c r="W25" i="43"/>
  <c r="W29" i="43"/>
  <c r="W48" i="43"/>
  <c r="W20" i="43"/>
  <c r="W51" i="42"/>
  <c r="W53" i="42"/>
  <c r="W32" i="42"/>
  <c r="W23" i="42"/>
  <c r="W36" i="42"/>
  <c r="W26" i="42"/>
  <c r="W27" i="42"/>
  <c r="W37" i="42"/>
  <c r="W20" i="42"/>
  <c r="W43" i="42"/>
  <c r="W34" i="42"/>
  <c r="W49" i="42"/>
  <c r="W25" i="42"/>
  <c r="W21" i="42"/>
  <c r="W39" i="42"/>
  <c r="W35" i="42"/>
  <c r="W41" i="42"/>
  <c r="W33" i="42"/>
  <c r="W29" i="41"/>
  <c r="W49" i="41"/>
  <c r="W23" i="41"/>
  <c r="W26" i="41"/>
  <c r="W34" i="41"/>
  <c r="W40" i="41"/>
  <c r="W28" i="41"/>
  <c r="W36" i="41"/>
  <c r="W54" i="41"/>
  <c r="W42" i="41"/>
  <c r="Y18" i="41"/>
  <c r="W18" i="41"/>
  <c r="W27" i="41"/>
  <c r="W35" i="41"/>
  <c r="W30" i="41"/>
  <c r="Y16" i="41"/>
  <c r="W16" i="41"/>
  <c r="W20" i="41"/>
  <c r="W52" i="41"/>
  <c r="W15" i="41"/>
  <c r="Y15" i="41"/>
  <c r="Y17" i="41"/>
  <c r="W17" i="41"/>
  <c r="W21" i="41"/>
  <c r="W24" i="41"/>
  <c r="W32" i="41"/>
  <c r="W47" i="41"/>
  <c r="W46" i="41"/>
  <c r="W22" i="41"/>
  <c r="W19" i="41"/>
  <c r="Y19" i="41"/>
  <c r="W50" i="41"/>
  <c r="Y21" i="41"/>
  <c r="Y23" i="41"/>
  <c r="Y24" i="41"/>
  <c r="Y26" i="41"/>
  <c r="Y28" i="41"/>
  <c r="Y30" i="41"/>
  <c r="Y32" i="41"/>
  <c r="Y34" i="41"/>
  <c r="Y36" i="41"/>
  <c r="Y46" i="41"/>
  <c r="Y54" i="41"/>
  <c r="Y20" i="41"/>
  <c r="Y40" i="41"/>
  <c r="Y22" i="41"/>
  <c r="T43" i="41"/>
  <c r="X43" i="41" s="1"/>
  <c r="Y43" i="41" s="1"/>
  <c r="T44" i="41"/>
  <c r="X44" i="41" s="1"/>
  <c r="Y44" i="41" s="1"/>
  <c r="T35" i="41"/>
  <c r="X35" i="41" s="1"/>
  <c r="Y35" i="41" s="1"/>
  <c r="W14" i="41"/>
  <c r="Y42" i="41"/>
  <c r="Y49" i="41"/>
  <c r="Y50" i="41"/>
  <c r="T41" i="41"/>
  <c r="X41" i="41" s="1"/>
  <c r="Y41" i="41" s="1"/>
  <c r="Y27" i="41"/>
  <c r="T53" i="41"/>
  <c r="X53" i="41" s="1"/>
  <c r="Y53" i="41" s="1"/>
  <c r="Y47" i="41"/>
  <c r="T48" i="41"/>
  <c r="X48" i="41" s="1"/>
  <c r="Y48" i="41" s="1"/>
  <c r="T25" i="41"/>
  <c r="X25" i="41" s="1"/>
  <c r="Y25" i="41" s="1"/>
  <c r="T33" i="41"/>
  <c r="X33" i="41" s="1"/>
  <c r="Y33" i="41" s="1"/>
  <c r="T51" i="41"/>
  <c r="X51" i="41" s="1"/>
  <c r="Y51" i="41" s="1"/>
  <c r="Y52" i="41"/>
  <c r="T31" i="41"/>
  <c r="X31" i="41" s="1"/>
  <c r="Y31" i="41" s="1"/>
  <c r="T45" i="41"/>
  <c r="T39" i="41"/>
  <c r="X39" i="41" s="1"/>
  <c r="Y39" i="41" s="1"/>
  <c r="Y18" i="40"/>
  <c r="W18" i="40"/>
  <c r="W35" i="40"/>
  <c r="W24" i="40"/>
  <c r="W32" i="40"/>
  <c r="W40" i="40"/>
  <c r="W47" i="40"/>
  <c r="W22" i="40"/>
  <c r="W53" i="40"/>
  <c r="W21" i="40"/>
  <c r="W26" i="40"/>
  <c r="W34" i="40"/>
  <c r="W42" i="40"/>
  <c r="W45" i="40"/>
  <c r="W43" i="40"/>
  <c r="W23" i="40"/>
  <c r="W39" i="40"/>
  <c r="W15" i="40"/>
  <c r="Y15" i="40"/>
  <c r="W28" i="40"/>
  <c r="W36" i="40"/>
  <c r="W19" i="40"/>
  <c r="Y19" i="40"/>
  <c r="W30" i="40"/>
  <c r="W38" i="40"/>
  <c r="Y16" i="40"/>
  <c r="W16" i="40"/>
  <c r="W20" i="40"/>
  <c r="W51" i="40"/>
  <c r="Y24" i="40"/>
  <c r="Y28" i="40"/>
  <c r="Y30" i="40"/>
  <c r="Y32" i="40"/>
  <c r="Y34" i="40"/>
  <c r="Y36" i="40"/>
  <c r="Y38" i="40"/>
  <c r="Y40" i="40"/>
  <c r="Y42" i="40"/>
  <c r="Y20" i="40"/>
  <c r="Y22" i="40"/>
  <c r="Y21" i="40"/>
  <c r="Y23" i="40"/>
  <c r="Y26" i="40"/>
  <c r="Y45" i="40"/>
  <c r="Y43" i="40"/>
  <c r="Y47" i="40"/>
  <c r="T54" i="40"/>
  <c r="X54" i="40" s="1"/>
  <c r="Y54" i="40" s="1"/>
  <c r="T31" i="40"/>
  <c r="X31" i="40" s="1"/>
  <c r="Y31" i="40" s="1"/>
  <c r="W17" i="40"/>
  <c r="Y25" i="40"/>
  <c r="Y33" i="40"/>
  <c r="Y41" i="40"/>
  <c r="Y35" i="40"/>
  <c r="Y51" i="40"/>
  <c r="T49" i="40"/>
  <c r="X49" i="40" s="1"/>
  <c r="Y49" i="40" s="1"/>
  <c r="Y53" i="40"/>
  <c r="Y39" i="40"/>
  <c r="T44" i="40"/>
  <c r="X44" i="40" s="1"/>
  <c r="Y44" i="40" s="1"/>
  <c r="T48" i="40"/>
  <c r="X48" i="40" s="1"/>
  <c r="Y48" i="40" s="1"/>
  <c r="W14" i="40"/>
  <c r="T37" i="40"/>
  <c r="X37" i="40" s="1"/>
  <c r="Y37" i="40" s="1"/>
  <c r="T27" i="40"/>
  <c r="X27" i="40" s="1"/>
  <c r="Y27" i="40" s="1"/>
  <c r="T46" i="40"/>
  <c r="X46" i="40" s="1"/>
  <c r="Y46" i="40" s="1"/>
  <c r="Y31" i="39"/>
  <c r="Y54" i="39"/>
  <c r="Y21" i="39"/>
  <c r="W24" i="39"/>
  <c r="W36" i="39"/>
  <c r="W41" i="39"/>
  <c r="Y14" i="39"/>
  <c r="W14" i="39"/>
  <c r="W30" i="39"/>
  <c r="W15" i="39"/>
  <c r="Y15" i="39"/>
  <c r="W25" i="39"/>
  <c r="W28" i="39"/>
  <c r="W19" i="39"/>
  <c r="Y19" i="39"/>
  <c r="Y16" i="39"/>
  <c r="W16" i="39"/>
  <c r="W20" i="39"/>
  <c r="W51" i="39"/>
  <c r="W29" i="39"/>
  <c r="W42" i="39"/>
  <c r="W32" i="39"/>
  <c r="W22" i="39"/>
  <c r="W34" i="39"/>
  <c r="W33" i="39"/>
  <c r="W43" i="39"/>
  <c r="Y43" i="39"/>
  <c r="Y41" i="39"/>
  <c r="Y25" i="39"/>
  <c r="Y29" i="39"/>
  <c r="Y33" i="39"/>
  <c r="Y20" i="39"/>
  <c r="Y22" i="39"/>
  <c r="W21" i="39"/>
  <c r="W23" i="39"/>
  <c r="W52" i="39"/>
  <c r="Y30" i="39"/>
  <c r="W27" i="39"/>
  <c r="W31" i="39"/>
  <c r="W35" i="39"/>
  <c r="Y32" i="39"/>
  <c r="T37" i="39"/>
  <c r="X37" i="39" s="1"/>
  <c r="Y37" i="39" s="1"/>
  <c r="T52" i="39"/>
  <c r="X52" i="39" s="1"/>
  <c r="Y52" i="39" s="1"/>
  <c r="T51" i="39"/>
  <c r="X51" i="39" s="1"/>
  <c r="Y51" i="39" s="1"/>
  <c r="T46" i="39"/>
  <c r="X46" i="39" s="1"/>
  <c r="Y46" i="39" s="1"/>
  <c r="Y28" i="39"/>
  <c r="Y34" i="39"/>
  <c r="T45" i="39"/>
  <c r="X45" i="39" s="1"/>
  <c r="Y45" i="39" s="1"/>
  <c r="W18" i="39"/>
  <c r="W17" i="39"/>
  <c r="Y24" i="39"/>
  <c r="T49" i="39"/>
  <c r="X49" i="39" s="1"/>
  <c r="Y49" i="39" s="1"/>
  <c r="Y42" i="39"/>
  <c r="T53" i="39"/>
  <c r="X53" i="39" s="1"/>
  <c r="Y53" i="39" s="1"/>
  <c r="T26" i="39"/>
  <c r="X26" i="39" s="1"/>
  <c r="Y26" i="39" s="1"/>
  <c r="T40" i="39"/>
  <c r="X40" i="39" s="1"/>
  <c r="Y40" i="39" s="1"/>
  <c r="Y36" i="39"/>
  <c r="T48" i="39"/>
  <c r="X48" i="39" s="1"/>
  <c r="Y48" i="39" s="1"/>
  <c r="T50" i="39"/>
  <c r="X50" i="39" s="1"/>
  <c r="Y50" i="39" s="1"/>
  <c r="T39" i="39"/>
  <c r="X39" i="39" s="1"/>
  <c r="Y39" i="39" s="1"/>
  <c r="T44" i="39"/>
  <c r="X44" i="39" s="1"/>
  <c r="Y44" i="39" s="1"/>
  <c r="T47" i="39"/>
  <c r="X47" i="39" s="1"/>
  <c r="Y47" i="39" s="1"/>
  <c r="J19" i="37"/>
  <c r="K19" i="37" s="1"/>
  <c r="J17" i="37"/>
  <c r="K17" i="37" s="1"/>
  <c r="M22" i="37"/>
  <c r="M27" i="37"/>
  <c r="M15" i="37"/>
  <c r="M26" i="37"/>
  <c r="M28" i="37"/>
  <c r="M18" i="37"/>
  <c r="J20" i="37"/>
  <c r="K20" i="37" s="1"/>
  <c r="M24" i="37"/>
  <c r="M16" i="37"/>
  <c r="M23" i="37"/>
  <c r="I20" i="33"/>
  <c r="F7" i="33" s="1"/>
  <c r="W22" i="29"/>
  <c r="W20" i="29"/>
  <c r="W52" i="29"/>
  <c r="W26" i="29"/>
  <c r="W40" i="29"/>
  <c r="W46" i="29"/>
  <c r="W49" i="29"/>
  <c r="W51" i="29"/>
  <c r="W33" i="29"/>
  <c r="W43" i="29"/>
  <c r="W28" i="29"/>
  <c r="W38" i="29"/>
  <c r="W27" i="29"/>
  <c r="W39" i="29"/>
  <c r="W32" i="29"/>
  <c r="W29" i="29"/>
  <c r="W53" i="29"/>
  <c r="W45" i="29"/>
  <c r="W41" i="29"/>
  <c r="W50" i="29"/>
  <c r="W36" i="29"/>
  <c r="W47" i="29"/>
  <c r="W34" i="29"/>
  <c r="W24" i="29"/>
  <c r="W37" i="29"/>
  <c r="W44" i="29"/>
  <c r="W54" i="29"/>
  <c r="W21" i="29"/>
  <c r="W25" i="29"/>
  <c r="W35" i="29"/>
  <c r="W31" i="29"/>
  <c r="O26" i="37"/>
  <c r="N27" i="37"/>
  <c r="O28" i="37"/>
  <c r="O15" i="37"/>
  <c r="N24" i="37"/>
  <c r="N18" i="37"/>
  <c r="O23" i="37"/>
  <c r="N23" i="37"/>
  <c r="N15" i="37"/>
  <c r="O24" i="37"/>
  <c r="N28" i="37"/>
  <c r="O22" i="37"/>
  <c r="O27" i="37"/>
  <c r="N16" i="37"/>
  <c r="G4" i="47" l="1"/>
  <c r="Y55" i="43"/>
  <c r="Y56" i="43" s="1"/>
  <c r="Y55" i="29"/>
  <c r="Y56" i="29" s="1"/>
  <c r="J17" i="48"/>
  <c r="J16" i="48"/>
  <c r="J13" i="48"/>
  <c r="G18" i="48"/>
  <c r="G45" i="46"/>
  <c r="G23" i="46"/>
  <c r="G33" i="46"/>
  <c r="G48" i="46"/>
  <c r="L48" i="46" s="1"/>
  <c r="G16" i="46"/>
  <c r="G32" i="46"/>
  <c r="G31" i="46"/>
  <c r="G25" i="46"/>
  <c r="G34" i="46"/>
  <c r="G14" i="46"/>
  <c r="G12" i="46"/>
  <c r="G19" i="46"/>
  <c r="G21" i="46"/>
  <c r="G50" i="46"/>
  <c r="L50" i="46" s="1"/>
  <c r="G22" i="46"/>
  <c r="G44" i="46"/>
  <c r="G46" i="46"/>
  <c r="G36" i="46"/>
  <c r="F8" i="44"/>
  <c r="D24" i="38"/>
  <c r="D19" i="38"/>
  <c r="Y55" i="42"/>
  <c r="Y56" i="42" s="1"/>
  <c r="G7" i="38"/>
  <c r="L7" i="38" s="1"/>
  <c r="B27" i="38"/>
  <c r="K29" i="45"/>
  <c r="F6" i="45" s="1"/>
  <c r="W55" i="43"/>
  <c r="F8" i="43" s="1"/>
  <c r="W55" i="42"/>
  <c r="F8" i="42" s="1"/>
  <c r="W51" i="41"/>
  <c r="W33" i="41"/>
  <c r="W48" i="41"/>
  <c r="X45" i="41"/>
  <c r="Y45" i="41" s="1"/>
  <c r="Y55" i="41" s="1"/>
  <c r="Y56" i="41" s="1"/>
  <c r="W45" i="41"/>
  <c r="W53" i="41"/>
  <c r="W31" i="41"/>
  <c r="W43" i="41"/>
  <c r="W41" i="41"/>
  <c r="W44" i="41"/>
  <c r="W25" i="41"/>
  <c r="W39" i="41"/>
  <c r="Y55" i="40"/>
  <c r="Y56" i="40" s="1"/>
  <c r="W27" i="40"/>
  <c r="W54" i="40"/>
  <c r="W49" i="40"/>
  <c r="W44" i="40"/>
  <c r="W46" i="40"/>
  <c r="W31" i="40"/>
  <c r="W37" i="40"/>
  <c r="W48" i="40"/>
  <c r="W39" i="39"/>
  <c r="W26" i="39"/>
  <c r="W46" i="39"/>
  <c r="W40" i="39"/>
  <c r="W47" i="39"/>
  <c r="W45" i="39"/>
  <c r="W53" i="39"/>
  <c r="W44" i="39"/>
  <c r="W49" i="39"/>
  <c r="W50" i="39"/>
  <c r="W48" i="39"/>
  <c r="Y55" i="39"/>
  <c r="Y56" i="39" s="1"/>
  <c r="W37" i="39"/>
  <c r="J27" i="37"/>
  <c r="K27" i="37" s="1"/>
  <c r="J22" i="37"/>
  <c r="K22" i="37" s="1"/>
  <c r="J24" i="37"/>
  <c r="K24" i="37" s="1"/>
  <c r="J23" i="37"/>
  <c r="K23" i="37" s="1"/>
  <c r="J18" i="37"/>
  <c r="K18" i="37" s="1"/>
  <c r="J28" i="37"/>
  <c r="K28" i="37" s="1"/>
  <c r="J26" i="37"/>
  <c r="K26" i="37" s="1"/>
  <c r="J16" i="37"/>
  <c r="K16" i="37" s="1"/>
  <c r="J15" i="37"/>
  <c r="K15" i="37" s="1"/>
  <c r="W55" i="29"/>
  <c r="F8" i="29" s="1"/>
  <c r="J18" i="48" l="1"/>
  <c r="E12" i="38" s="1"/>
  <c r="G52" i="46"/>
  <c r="L52" i="46"/>
  <c r="C9" i="38" s="1"/>
  <c r="C18" i="38"/>
  <c r="F18" i="38" s="1"/>
  <c r="G18" i="38" s="1"/>
  <c r="L16" i="38" s="1"/>
  <c r="F9" i="43"/>
  <c r="F9" i="42"/>
  <c r="W55" i="41"/>
  <c r="F8" i="41" s="1"/>
  <c r="C19" i="38" s="1"/>
  <c r="W55" i="40"/>
  <c r="F8" i="40" s="1"/>
  <c r="W55" i="39"/>
  <c r="F8" i="39" s="1"/>
  <c r="K29" i="37"/>
  <c r="F6" i="37" s="1"/>
  <c r="C11" i="38" l="1"/>
  <c r="F11" i="38" s="1"/>
  <c r="G11" i="38" s="1"/>
  <c r="L10" i="38" s="1"/>
  <c r="F19" i="38"/>
  <c r="G19" i="38" s="1"/>
  <c r="L17" i="38" s="1"/>
  <c r="F7" i="45"/>
  <c r="E24" i="38"/>
  <c r="C24" i="38"/>
  <c r="C23" i="38"/>
  <c r="F23" i="38" s="1"/>
  <c r="G23" i="38" s="1"/>
  <c r="L21" i="38" s="1"/>
  <c r="F9" i="29"/>
  <c r="F9" i="41"/>
  <c r="F9" i="40"/>
  <c r="F24" i="38" l="1"/>
  <c r="G24" i="38" s="1"/>
  <c r="L22" i="38" s="1"/>
  <c r="B34" i="23" l="1"/>
  <c r="B35" i="23" s="1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41" i="26"/>
  <c r="M21" i="26"/>
  <c r="M22" i="26"/>
  <c r="M23" i="26"/>
  <c r="M24" i="26"/>
  <c r="M25" i="26"/>
  <c r="M26" i="26"/>
  <c r="M27" i="26"/>
  <c r="M28" i="26"/>
  <c r="M16" i="26"/>
  <c r="M17" i="26"/>
  <c r="M18" i="26"/>
  <c r="M19" i="26"/>
  <c r="M20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15" i="26"/>
  <c r="C21" i="26"/>
  <c r="C22" i="26"/>
  <c r="C23" i="26"/>
  <c r="C24" i="26"/>
  <c r="C25" i="26"/>
  <c r="C26" i="26"/>
  <c r="C27" i="26"/>
  <c r="C28" i="26"/>
  <c r="C16" i="26"/>
  <c r="C17" i="26"/>
  <c r="C18" i="26"/>
  <c r="C19" i="26"/>
  <c r="C20" i="26"/>
  <c r="C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15" i="26"/>
  <c r="D33" i="26"/>
  <c r="D32" i="26"/>
  <c r="I15" i="26"/>
  <c r="D7" i="26"/>
  <c r="D6" i="26"/>
  <c r="F32" i="25"/>
  <c r="F33" i="25"/>
  <c r="F34" i="25"/>
  <c r="F35" i="25"/>
  <c r="F36" i="25"/>
  <c r="F31" i="25"/>
  <c r="J32" i="25"/>
  <c r="J33" i="25"/>
  <c r="J34" i="25"/>
  <c r="J35" i="25"/>
  <c r="J36" i="25"/>
  <c r="J31" i="25"/>
  <c r="J15" i="25"/>
  <c r="J16" i="25"/>
  <c r="F16" i="25" s="1"/>
  <c r="J17" i="25"/>
  <c r="J18" i="25"/>
  <c r="J19" i="25"/>
  <c r="F19" i="25" s="1"/>
  <c r="J14" i="25"/>
  <c r="F14" i="25" s="1"/>
  <c r="G32" i="25"/>
  <c r="G33" i="25"/>
  <c r="G34" i="25"/>
  <c r="G35" i="25"/>
  <c r="G36" i="25"/>
  <c r="G31" i="25"/>
  <c r="E32" i="25"/>
  <c r="E33" i="25"/>
  <c r="E34" i="25"/>
  <c r="E35" i="25"/>
  <c r="E36" i="25"/>
  <c r="E31" i="25"/>
  <c r="D32" i="25"/>
  <c r="D33" i="25"/>
  <c r="D34" i="25"/>
  <c r="D35" i="25"/>
  <c r="D36" i="25"/>
  <c r="D31" i="25"/>
  <c r="C32" i="25"/>
  <c r="C33" i="25"/>
  <c r="C34" i="25"/>
  <c r="C35" i="25"/>
  <c r="C36" i="25"/>
  <c r="C31" i="25"/>
  <c r="B32" i="25"/>
  <c r="B33" i="25"/>
  <c r="B34" i="25"/>
  <c r="B35" i="25"/>
  <c r="B36" i="25"/>
  <c r="B31" i="25"/>
  <c r="A32" i="25"/>
  <c r="A33" i="25"/>
  <c r="A34" i="25"/>
  <c r="A35" i="25"/>
  <c r="A36" i="25"/>
  <c r="A31" i="25"/>
  <c r="F15" i="25"/>
  <c r="F17" i="25"/>
  <c r="F18" i="25"/>
  <c r="G15" i="25"/>
  <c r="G16" i="25"/>
  <c r="G17" i="25"/>
  <c r="G18" i="25"/>
  <c r="G19" i="25"/>
  <c r="E15" i="25"/>
  <c r="E16" i="25"/>
  <c r="E17" i="25"/>
  <c r="E18" i="25"/>
  <c r="E19" i="25"/>
  <c r="E14" i="25"/>
  <c r="D15" i="25"/>
  <c r="D16" i="25"/>
  <c r="D17" i="25"/>
  <c r="D18" i="25"/>
  <c r="D19" i="25"/>
  <c r="D14" i="25"/>
  <c r="C15" i="25"/>
  <c r="C16" i="25"/>
  <c r="C17" i="25"/>
  <c r="C18" i="25"/>
  <c r="C19" i="25"/>
  <c r="C14" i="25"/>
  <c r="B15" i="25"/>
  <c r="B16" i="25"/>
  <c r="B17" i="25"/>
  <c r="B18" i="25"/>
  <c r="B19" i="25"/>
  <c r="B14" i="25"/>
  <c r="A15" i="25"/>
  <c r="A16" i="25"/>
  <c r="A17" i="25"/>
  <c r="A18" i="25"/>
  <c r="A19" i="25"/>
  <c r="A14" i="25"/>
  <c r="D24" i="25"/>
  <c r="D23" i="25"/>
  <c r="D7" i="25"/>
  <c r="D6" i="25"/>
  <c r="B31" i="23"/>
  <c r="U122" i="22"/>
  <c r="U123" i="22"/>
  <c r="U124" i="22"/>
  <c r="U125" i="22"/>
  <c r="U126" i="22"/>
  <c r="U127" i="22"/>
  <c r="U128" i="22"/>
  <c r="U129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20" i="22"/>
  <c r="U121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S134" i="22" s="1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20" i="22"/>
  <c r="M121" i="22"/>
  <c r="M120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L149" i="22"/>
  <c r="L150" i="22"/>
  <c r="L151" i="22"/>
  <c r="L154" i="22"/>
  <c r="K149" i="22"/>
  <c r="K150" i="22"/>
  <c r="K151" i="22"/>
  <c r="K152" i="22"/>
  <c r="K153" i="22"/>
  <c r="K154" i="22"/>
  <c r="R121" i="22"/>
  <c r="R122" i="22"/>
  <c r="R123" i="22"/>
  <c r="R124" i="22"/>
  <c r="R125" i="22"/>
  <c r="R126" i="22"/>
  <c r="R127" i="22"/>
  <c r="R128" i="22"/>
  <c r="R129" i="22"/>
  <c r="R130" i="22"/>
  <c r="R131" i="22"/>
  <c r="R132" i="22"/>
  <c r="R133" i="22"/>
  <c r="R134" i="22"/>
  <c r="R135" i="22"/>
  <c r="R136" i="22"/>
  <c r="R137" i="22"/>
  <c r="R138" i="22"/>
  <c r="R139" i="22"/>
  <c r="R140" i="22"/>
  <c r="R141" i="22"/>
  <c r="R142" i="22"/>
  <c r="R143" i="22"/>
  <c r="R144" i="22"/>
  <c r="R145" i="22"/>
  <c r="R146" i="22"/>
  <c r="R147" i="22"/>
  <c r="R149" i="22"/>
  <c r="R150" i="22"/>
  <c r="R151" i="22"/>
  <c r="R154" i="22"/>
  <c r="R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20" i="22"/>
  <c r="P120" i="22"/>
  <c r="S120" i="22" s="1"/>
  <c r="O120" i="22"/>
  <c r="S129" i="22"/>
  <c r="S158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20" i="22"/>
  <c r="F121" i="22"/>
  <c r="F122" i="22"/>
  <c r="F123" i="22"/>
  <c r="F124" i="22"/>
  <c r="F125" i="22"/>
  <c r="F126" i="22"/>
  <c r="F127" i="22"/>
  <c r="F128" i="22"/>
  <c r="F129" i="22"/>
  <c r="F130" i="22"/>
  <c r="U130" i="22" s="1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E120" i="22"/>
  <c r="D120" i="22"/>
  <c r="C120" i="22"/>
  <c r="B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20" i="22"/>
  <c r="X160" i="22"/>
  <c r="S160" i="22"/>
  <c r="T160" i="22" s="1"/>
  <c r="X159" i="22"/>
  <c r="S159" i="22"/>
  <c r="T159" i="22" s="1"/>
  <c r="X158" i="22"/>
  <c r="X157" i="22"/>
  <c r="S157" i="22"/>
  <c r="X156" i="22"/>
  <c r="S156" i="22"/>
  <c r="T156" i="22" s="1"/>
  <c r="X155" i="22"/>
  <c r="S155" i="22"/>
  <c r="X154" i="22"/>
  <c r="Q154" i="22"/>
  <c r="X153" i="22"/>
  <c r="Q153" i="22"/>
  <c r="X152" i="22"/>
  <c r="Q152" i="22"/>
  <c r="S152" i="22"/>
  <c r="T152" i="22" s="1"/>
  <c r="X151" i="22"/>
  <c r="Q151" i="22"/>
  <c r="S151" i="22"/>
  <c r="T151" i="22" s="1"/>
  <c r="X150" i="22"/>
  <c r="Q150" i="22"/>
  <c r="X149" i="22"/>
  <c r="Q149" i="22"/>
  <c r="X148" i="22"/>
  <c r="S148" i="22"/>
  <c r="X147" i="22"/>
  <c r="S147" i="22"/>
  <c r="T147" i="22" s="1"/>
  <c r="X146" i="22"/>
  <c r="S146" i="22"/>
  <c r="X145" i="22"/>
  <c r="X144" i="22"/>
  <c r="S144" i="22"/>
  <c r="T144" i="22" s="1"/>
  <c r="X143" i="22"/>
  <c r="S143" i="22"/>
  <c r="T143" i="22" s="1"/>
  <c r="X142" i="22"/>
  <c r="X141" i="22"/>
  <c r="X140" i="22"/>
  <c r="S140" i="22"/>
  <c r="T140" i="22" s="1"/>
  <c r="X139" i="22"/>
  <c r="S139" i="22"/>
  <c r="T139" i="22" s="1"/>
  <c r="X138" i="22"/>
  <c r="S138" i="22"/>
  <c r="X137" i="22"/>
  <c r="X136" i="22"/>
  <c r="S136" i="22"/>
  <c r="T136" i="22" s="1"/>
  <c r="X135" i="22"/>
  <c r="S135" i="22"/>
  <c r="T135" i="22" s="1"/>
  <c r="X134" i="22"/>
  <c r="X133" i="22"/>
  <c r="S133" i="22"/>
  <c r="X132" i="22"/>
  <c r="S132" i="22"/>
  <c r="T132" i="22" s="1"/>
  <c r="X131" i="22"/>
  <c r="S131" i="22"/>
  <c r="T131" i="22" s="1"/>
  <c r="S130" i="22"/>
  <c r="X129" i="22"/>
  <c r="X128" i="22"/>
  <c r="S128" i="22"/>
  <c r="T128" i="22" s="1"/>
  <c r="X127" i="22"/>
  <c r="S127" i="22"/>
  <c r="X126" i="22"/>
  <c r="S126" i="22"/>
  <c r="X125" i="22"/>
  <c r="S125" i="22"/>
  <c r="X124" i="22"/>
  <c r="X123" i="22"/>
  <c r="X122" i="22"/>
  <c r="X121" i="22"/>
  <c r="X120" i="22"/>
  <c r="T68" i="22"/>
  <c r="T69" i="22"/>
  <c r="T70" i="22"/>
  <c r="T71" i="22"/>
  <c r="T72" i="22"/>
  <c r="T73" i="22"/>
  <c r="T74" i="22"/>
  <c r="T75" i="22"/>
  <c r="T76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67" i="22"/>
  <c r="X73" i="22"/>
  <c r="X74" i="22"/>
  <c r="X75" i="22"/>
  <c r="X76" i="22"/>
  <c r="X77" i="22"/>
  <c r="T77" i="22" s="1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107" i="22"/>
  <c r="X67" i="22"/>
  <c r="X68" i="22"/>
  <c r="X69" i="22"/>
  <c r="X70" i="22"/>
  <c r="X71" i="22"/>
  <c r="X72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67" i="22"/>
  <c r="N68" i="22"/>
  <c r="O68" i="22"/>
  <c r="P68" i="22"/>
  <c r="Q68" i="22"/>
  <c r="R68" i="22"/>
  <c r="N69" i="22"/>
  <c r="S69" i="22" s="1"/>
  <c r="O69" i="22"/>
  <c r="P69" i="22"/>
  <c r="Q69" i="22"/>
  <c r="R69" i="22"/>
  <c r="N70" i="22"/>
  <c r="O70" i="22"/>
  <c r="P70" i="22"/>
  <c r="S70" i="22" s="1"/>
  <c r="Q70" i="22"/>
  <c r="R70" i="22"/>
  <c r="N71" i="22"/>
  <c r="O71" i="22"/>
  <c r="P71" i="22"/>
  <c r="Q71" i="22"/>
  <c r="R71" i="22"/>
  <c r="N72" i="22"/>
  <c r="O72" i="22"/>
  <c r="P72" i="22"/>
  <c r="Q72" i="22"/>
  <c r="R72" i="22"/>
  <c r="N73" i="22"/>
  <c r="S73" i="22" s="1"/>
  <c r="O73" i="22"/>
  <c r="P73" i="22"/>
  <c r="Q73" i="22"/>
  <c r="R73" i="22"/>
  <c r="N74" i="22"/>
  <c r="O74" i="22"/>
  <c r="P74" i="22"/>
  <c r="S74" i="22" s="1"/>
  <c r="Q74" i="22"/>
  <c r="R74" i="22"/>
  <c r="N75" i="22"/>
  <c r="O75" i="22"/>
  <c r="P75" i="22"/>
  <c r="Q75" i="22"/>
  <c r="R75" i="22"/>
  <c r="N76" i="22"/>
  <c r="O76" i="22"/>
  <c r="P76" i="22"/>
  <c r="Q76" i="22"/>
  <c r="R76" i="22"/>
  <c r="N77" i="22"/>
  <c r="S77" i="22" s="1"/>
  <c r="O77" i="22"/>
  <c r="P77" i="22"/>
  <c r="Q77" i="22"/>
  <c r="R77" i="22"/>
  <c r="N78" i="22"/>
  <c r="O78" i="22"/>
  <c r="P78" i="22"/>
  <c r="S78" i="22" s="1"/>
  <c r="Q78" i="22"/>
  <c r="R78" i="22"/>
  <c r="N79" i="22"/>
  <c r="O79" i="22"/>
  <c r="P79" i="22"/>
  <c r="Q79" i="22"/>
  <c r="R79" i="22"/>
  <c r="N80" i="22"/>
  <c r="O80" i="22"/>
  <c r="P80" i="22"/>
  <c r="Q80" i="22"/>
  <c r="R80" i="22"/>
  <c r="N81" i="22"/>
  <c r="S81" i="22" s="1"/>
  <c r="O81" i="22"/>
  <c r="P81" i="22"/>
  <c r="Q81" i="22"/>
  <c r="R81" i="22"/>
  <c r="N82" i="22"/>
  <c r="O82" i="22"/>
  <c r="P82" i="22"/>
  <c r="S82" i="22" s="1"/>
  <c r="Q82" i="22"/>
  <c r="R82" i="22"/>
  <c r="N83" i="22"/>
  <c r="O83" i="22"/>
  <c r="P83" i="22"/>
  <c r="Q83" i="22"/>
  <c r="R83" i="22"/>
  <c r="N84" i="22"/>
  <c r="O84" i="22"/>
  <c r="P84" i="22"/>
  <c r="Q84" i="22"/>
  <c r="R84" i="22"/>
  <c r="N85" i="22"/>
  <c r="S85" i="22" s="1"/>
  <c r="O85" i="22"/>
  <c r="P85" i="22"/>
  <c r="Q85" i="22"/>
  <c r="R85" i="22"/>
  <c r="N86" i="22"/>
  <c r="O86" i="22"/>
  <c r="P86" i="22"/>
  <c r="S86" i="22" s="1"/>
  <c r="Q86" i="22"/>
  <c r="R86" i="22"/>
  <c r="N87" i="22"/>
  <c r="O87" i="22"/>
  <c r="P87" i="22"/>
  <c r="Q87" i="22"/>
  <c r="R87" i="22"/>
  <c r="N88" i="22"/>
  <c r="O88" i="22"/>
  <c r="P88" i="22"/>
  <c r="Q88" i="22"/>
  <c r="R88" i="22"/>
  <c r="N89" i="22"/>
  <c r="S89" i="22" s="1"/>
  <c r="O89" i="22"/>
  <c r="P89" i="22"/>
  <c r="Q89" i="22"/>
  <c r="R89" i="22"/>
  <c r="N90" i="22"/>
  <c r="O90" i="22"/>
  <c r="P90" i="22"/>
  <c r="S90" i="22" s="1"/>
  <c r="Q90" i="22"/>
  <c r="R90" i="22"/>
  <c r="N91" i="22"/>
  <c r="O91" i="22"/>
  <c r="P91" i="22"/>
  <c r="Q91" i="22"/>
  <c r="R91" i="22"/>
  <c r="N92" i="22"/>
  <c r="O92" i="22"/>
  <c r="P92" i="22"/>
  <c r="Q92" i="22"/>
  <c r="R92" i="22"/>
  <c r="N93" i="22"/>
  <c r="S93" i="22" s="1"/>
  <c r="O93" i="22"/>
  <c r="P93" i="22"/>
  <c r="Q93" i="22"/>
  <c r="R93" i="22"/>
  <c r="N94" i="22"/>
  <c r="O94" i="22"/>
  <c r="P94" i="22"/>
  <c r="S94" i="22" s="1"/>
  <c r="Q94" i="22"/>
  <c r="R94" i="22"/>
  <c r="N95" i="22"/>
  <c r="O95" i="22"/>
  <c r="P95" i="22"/>
  <c r="N96" i="22"/>
  <c r="O96" i="22"/>
  <c r="P96" i="22"/>
  <c r="Q96" i="22"/>
  <c r="R96" i="22"/>
  <c r="N97" i="22"/>
  <c r="S97" i="22" s="1"/>
  <c r="O97" i="22"/>
  <c r="P97" i="22"/>
  <c r="Q97" i="22"/>
  <c r="R97" i="22"/>
  <c r="N98" i="22"/>
  <c r="O98" i="22"/>
  <c r="P98" i="22"/>
  <c r="S98" i="22" s="1"/>
  <c r="Q98" i="22"/>
  <c r="R98" i="22"/>
  <c r="N99" i="22"/>
  <c r="O99" i="22"/>
  <c r="P99" i="22"/>
  <c r="Q99" i="22"/>
  <c r="N100" i="22"/>
  <c r="O100" i="22"/>
  <c r="P100" i="22"/>
  <c r="Q100" i="22"/>
  <c r="N101" i="22"/>
  <c r="S101" i="22" s="1"/>
  <c r="O101" i="22"/>
  <c r="P101" i="22"/>
  <c r="Q101" i="22"/>
  <c r="R101" i="22"/>
  <c r="N102" i="22"/>
  <c r="O102" i="22"/>
  <c r="P102" i="22"/>
  <c r="S102" i="22" s="1"/>
  <c r="N103" i="22"/>
  <c r="N104" i="22"/>
  <c r="N105" i="22"/>
  <c r="S105" i="22" s="1"/>
  <c r="N106" i="22"/>
  <c r="S106" i="22"/>
  <c r="N107" i="22"/>
  <c r="R67" i="22"/>
  <c r="Q67" i="22"/>
  <c r="P67" i="22"/>
  <c r="O67" i="22"/>
  <c r="S67" i="22" s="1"/>
  <c r="N67" i="22"/>
  <c r="S68" i="22"/>
  <c r="S71" i="22"/>
  <c r="S72" i="22"/>
  <c r="S75" i="22"/>
  <c r="S76" i="22"/>
  <c r="S79" i="22"/>
  <c r="S80" i="22"/>
  <c r="S83" i="22"/>
  <c r="S84" i="22"/>
  <c r="S87" i="22"/>
  <c r="S88" i="22"/>
  <c r="S91" i="22"/>
  <c r="S92" i="22"/>
  <c r="S95" i="22"/>
  <c r="S96" i="22"/>
  <c r="S99" i="22"/>
  <c r="S100" i="22"/>
  <c r="S103" i="22"/>
  <c r="S104" i="22"/>
  <c r="S10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H68" i="22"/>
  <c r="I68" i="22"/>
  <c r="J68" i="22"/>
  <c r="K68" i="22"/>
  <c r="L68" i="22"/>
  <c r="H69" i="22"/>
  <c r="I69" i="22"/>
  <c r="J69" i="22"/>
  <c r="K69" i="22"/>
  <c r="L69" i="22"/>
  <c r="H70" i="22"/>
  <c r="I70" i="22"/>
  <c r="J70" i="22"/>
  <c r="K70" i="22"/>
  <c r="L70" i="22"/>
  <c r="H71" i="22"/>
  <c r="I71" i="22"/>
  <c r="J71" i="22"/>
  <c r="K71" i="22"/>
  <c r="L71" i="22"/>
  <c r="H72" i="22"/>
  <c r="I72" i="22"/>
  <c r="J72" i="22"/>
  <c r="K72" i="22"/>
  <c r="L72" i="22"/>
  <c r="H73" i="22"/>
  <c r="I73" i="22"/>
  <c r="J73" i="22"/>
  <c r="K73" i="22"/>
  <c r="L73" i="22"/>
  <c r="H74" i="22"/>
  <c r="I74" i="22"/>
  <c r="J74" i="22"/>
  <c r="K74" i="22"/>
  <c r="L74" i="22"/>
  <c r="H75" i="22"/>
  <c r="I75" i="22"/>
  <c r="J75" i="22"/>
  <c r="K75" i="22"/>
  <c r="L75" i="22"/>
  <c r="H76" i="22"/>
  <c r="I76" i="22"/>
  <c r="J76" i="22"/>
  <c r="K76" i="22"/>
  <c r="L76" i="22"/>
  <c r="H77" i="22"/>
  <c r="I77" i="22"/>
  <c r="J77" i="22"/>
  <c r="K77" i="22"/>
  <c r="L77" i="22"/>
  <c r="H78" i="22"/>
  <c r="I78" i="22"/>
  <c r="J78" i="22"/>
  <c r="K78" i="22"/>
  <c r="L78" i="22"/>
  <c r="H79" i="22"/>
  <c r="I79" i="22"/>
  <c r="J79" i="22"/>
  <c r="K79" i="22"/>
  <c r="L79" i="22"/>
  <c r="H80" i="22"/>
  <c r="I80" i="22"/>
  <c r="J80" i="22"/>
  <c r="K80" i="22"/>
  <c r="L80" i="22"/>
  <c r="H81" i="22"/>
  <c r="I81" i="22"/>
  <c r="J81" i="22"/>
  <c r="K81" i="22"/>
  <c r="L81" i="22"/>
  <c r="H82" i="22"/>
  <c r="I82" i="22"/>
  <c r="J82" i="22"/>
  <c r="K82" i="22"/>
  <c r="L82" i="22"/>
  <c r="H83" i="22"/>
  <c r="I83" i="22"/>
  <c r="J83" i="22"/>
  <c r="K83" i="22"/>
  <c r="L83" i="22"/>
  <c r="H84" i="22"/>
  <c r="I84" i="22"/>
  <c r="J84" i="22"/>
  <c r="K84" i="22"/>
  <c r="L84" i="22"/>
  <c r="H85" i="22"/>
  <c r="I85" i="22"/>
  <c r="J85" i="22"/>
  <c r="K85" i="22"/>
  <c r="L85" i="22"/>
  <c r="H86" i="22"/>
  <c r="I86" i="22"/>
  <c r="J86" i="22"/>
  <c r="K86" i="22"/>
  <c r="L86" i="22"/>
  <c r="H87" i="22"/>
  <c r="I87" i="22"/>
  <c r="J87" i="22"/>
  <c r="K87" i="22"/>
  <c r="L87" i="22"/>
  <c r="H88" i="22"/>
  <c r="I88" i="22"/>
  <c r="J88" i="22"/>
  <c r="K88" i="22"/>
  <c r="L88" i="22"/>
  <c r="H89" i="22"/>
  <c r="I89" i="22"/>
  <c r="J89" i="22"/>
  <c r="K89" i="22"/>
  <c r="L89" i="22"/>
  <c r="H90" i="22"/>
  <c r="I90" i="22"/>
  <c r="J90" i="22"/>
  <c r="K90" i="22"/>
  <c r="L90" i="22"/>
  <c r="H91" i="22"/>
  <c r="I91" i="22"/>
  <c r="J91" i="22"/>
  <c r="K91" i="22"/>
  <c r="L91" i="22"/>
  <c r="H92" i="22"/>
  <c r="I92" i="22"/>
  <c r="J92" i="22"/>
  <c r="K92" i="22"/>
  <c r="L92" i="22"/>
  <c r="H93" i="22"/>
  <c r="I93" i="22"/>
  <c r="J93" i="22"/>
  <c r="K93" i="22"/>
  <c r="L93" i="22"/>
  <c r="H94" i="22"/>
  <c r="I94" i="22"/>
  <c r="J94" i="22"/>
  <c r="K94" i="22"/>
  <c r="L94" i="22"/>
  <c r="H95" i="22"/>
  <c r="I95" i="22"/>
  <c r="J95" i="22"/>
  <c r="H96" i="22"/>
  <c r="I96" i="22"/>
  <c r="J96" i="22"/>
  <c r="K96" i="22"/>
  <c r="L96" i="22"/>
  <c r="H97" i="22"/>
  <c r="I97" i="22"/>
  <c r="J97" i="22"/>
  <c r="K97" i="22"/>
  <c r="L97" i="22"/>
  <c r="H98" i="22"/>
  <c r="I98" i="22"/>
  <c r="J98" i="22"/>
  <c r="K98" i="22"/>
  <c r="L98" i="22"/>
  <c r="H99" i="22"/>
  <c r="I99" i="22"/>
  <c r="J99" i="22"/>
  <c r="K99" i="22"/>
  <c r="H100" i="22"/>
  <c r="I100" i="22"/>
  <c r="J100" i="22"/>
  <c r="K100" i="22"/>
  <c r="H101" i="22"/>
  <c r="I101" i="22"/>
  <c r="J101" i="22"/>
  <c r="K101" i="22"/>
  <c r="L101" i="22"/>
  <c r="H102" i="22"/>
  <c r="I102" i="22"/>
  <c r="J102" i="22"/>
  <c r="H103" i="22"/>
  <c r="H104" i="22"/>
  <c r="H105" i="22"/>
  <c r="H106" i="22"/>
  <c r="H107" i="22"/>
  <c r="I67" i="22"/>
  <c r="M67" i="22" s="1"/>
  <c r="J67" i="22"/>
  <c r="K67" i="22"/>
  <c r="L67" i="22"/>
  <c r="B61" i="22"/>
  <c r="H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67" i="22"/>
  <c r="F68" i="22"/>
  <c r="F69" i="22"/>
  <c r="F70" i="22"/>
  <c r="F71" i="22"/>
  <c r="F72" i="22"/>
  <c r="F73" i="22"/>
  <c r="F74" i="22"/>
  <c r="F75" i="22"/>
  <c r="F76" i="22"/>
  <c r="F77" i="22"/>
  <c r="X130" i="22" s="1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67" i="22"/>
  <c r="B16" i="23"/>
  <c r="D37" i="26" l="1"/>
  <c r="G15" i="26"/>
  <c r="H15" i="26"/>
  <c r="G14" i="25"/>
  <c r="S150" i="22"/>
  <c r="T150" i="22" s="1"/>
  <c r="S149" i="22"/>
  <c r="T149" i="22" s="1"/>
  <c r="S145" i="22"/>
  <c r="S153" i="22"/>
  <c r="S141" i="22"/>
  <c r="T141" i="22" s="1"/>
  <c r="S137" i="22"/>
  <c r="S142" i="22"/>
  <c r="T130" i="22"/>
  <c r="T125" i="22"/>
  <c r="T133" i="22"/>
  <c r="S154" i="22"/>
  <c r="T154" i="22" s="1"/>
  <c r="T126" i="22"/>
  <c r="T138" i="22"/>
  <c r="T146" i="22"/>
  <c r="T129" i="22"/>
  <c r="T120" i="22"/>
  <c r="T137" i="22"/>
  <c r="T145" i="22"/>
  <c r="T157" i="22"/>
  <c r="T134" i="22"/>
  <c r="T142" i="22"/>
  <c r="T153" i="22"/>
  <c r="T158" i="22"/>
  <c r="S121" i="22"/>
  <c r="T121" i="22" s="1"/>
  <c r="S122" i="22"/>
  <c r="T122" i="22" s="1"/>
  <c r="S123" i="22"/>
  <c r="T123" i="22" s="1"/>
  <c r="S124" i="22"/>
  <c r="T124" i="22" s="1"/>
  <c r="T148" i="22"/>
  <c r="T155" i="22"/>
  <c r="T127" i="22"/>
  <c r="V148" i="22"/>
  <c r="O53" i="26"/>
  <c r="V85" i="22"/>
  <c r="V122" i="22"/>
  <c r="V75" i="22"/>
  <c r="V124" i="22"/>
  <c r="V123" i="22"/>
  <c r="V152" i="22"/>
  <c r="V142" i="22"/>
  <c r="N52" i="26"/>
  <c r="V149" i="22"/>
  <c r="V81" i="22"/>
  <c r="H19" i="25"/>
  <c r="V70" i="22"/>
  <c r="V101" i="22"/>
  <c r="O46" i="26"/>
  <c r="V86" i="22"/>
  <c r="V145" i="22"/>
  <c r="V93" i="22"/>
  <c r="N44" i="26"/>
  <c r="V103" i="22"/>
  <c r="H36" i="25"/>
  <c r="O16" i="26"/>
  <c r="V71" i="22"/>
  <c r="V135" i="22"/>
  <c r="V80" i="22"/>
  <c r="O42" i="26"/>
  <c r="V128" i="22"/>
  <c r="H35" i="25"/>
  <c r="V96" i="22"/>
  <c r="O25" i="26"/>
  <c r="O18" i="26"/>
  <c r="O23" i="26"/>
  <c r="V159" i="22"/>
  <c r="V140" i="22"/>
  <c r="V79" i="22"/>
  <c r="V105" i="22"/>
  <c r="N50" i="26"/>
  <c r="H32" i="25"/>
  <c r="V121" i="22"/>
  <c r="V104" i="22"/>
  <c r="V100" i="22"/>
  <c r="O48" i="26"/>
  <c r="V73" i="22"/>
  <c r="N43" i="26"/>
  <c r="H31" i="25"/>
  <c r="V126" i="22"/>
  <c r="V78" i="22"/>
  <c r="O20" i="26"/>
  <c r="O24" i="26"/>
  <c r="V130" i="22"/>
  <c r="V95" i="22"/>
  <c r="V141" i="22"/>
  <c r="V139" i="22"/>
  <c r="N42" i="26"/>
  <c r="V136" i="22"/>
  <c r="V125" i="22"/>
  <c r="N45" i="26"/>
  <c r="N48" i="26"/>
  <c r="V143" i="22"/>
  <c r="H15" i="25"/>
  <c r="V137" i="22"/>
  <c r="H33" i="25"/>
  <c r="H16" i="25"/>
  <c r="O51" i="26"/>
  <c r="O21" i="26"/>
  <c r="O27" i="26"/>
  <c r="V77" i="22"/>
  <c r="V134" i="22"/>
  <c r="V97" i="22"/>
  <c r="V102" i="22"/>
  <c r="O44" i="26"/>
  <c r="V74" i="22"/>
  <c r="V99" i="22"/>
  <c r="V82" i="22"/>
  <c r="N41" i="26"/>
  <c r="V127" i="22"/>
  <c r="V87" i="22"/>
  <c r="V98" i="22"/>
  <c r="O50" i="26"/>
  <c r="V160" i="22"/>
  <c r="O43" i="26"/>
  <c r="N54" i="26"/>
  <c r="N53" i="26"/>
  <c r="V147" i="22"/>
  <c r="V107" i="22"/>
  <c r="V132" i="22"/>
  <c r="V89" i="22"/>
  <c r="V84" i="22"/>
  <c r="V67" i="22"/>
  <c r="V92" i="22"/>
  <c r="V120" i="22"/>
  <c r="V153" i="22"/>
  <c r="V90" i="22"/>
  <c r="N46" i="26"/>
  <c r="V154" i="22"/>
  <c r="V151" i="22"/>
  <c r="O15" i="26"/>
  <c r="O17" i="26"/>
  <c r="O26" i="26"/>
  <c r="V138" i="22"/>
  <c r="V156" i="22"/>
  <c r="V133" i="22"/>
  <c r="O49" i="26"/>
  <c r="N49" i="26"/>
  <c r="V129" i="22"/>
  <c r="O52" i="26"/>
  <c r="H34" i="25"/>
  <c r="V150" i="22"/>
  <c r="V158" i="22"/>
  <c r="V91" i="22"/>
  <c r="V68" i="22"/>
  <c r="V157" i="22"/>
  <c r="V88" i="22"/>
  <c r="V146" i="22"/>
  <c r="V69" i="22"/>
  <c r="O19" i="26"/>
  <c r="O47" i="26"/>
  <c r="V131" i="22"/>
  <c r="V83" i="22"/>
  <c r="V72" i="22"/>
  <c r="V106" i="22"/>
  <c r="O45" i="26"/>
  <c r="V155" i="22"/>
  <c r="V94" i="22"/>
  <c r="O54" i="26"/>
  <c r="O41" i="26"/>
  <c r="N47" i="26"/>
  <c r="O28" i="26"/>
  <c r="N51" i="26"/>
  <c r="V76" i="22"/>
  <c r="V144" i="22"/>
  <c r="H17" i="25"/>
  <c r="O22" i="26"/>
  <c r="I17" i="25" l="1"/>
  <c r="I16" i="25"/>
  <c r="W144" i="22"/>
  <c r="I15" i="25"/>
  <c r="W135" i="22"/>
  <c r="D11" i="26"/>
  <c r="I31" i="25"/>
  <c r="I19" i="25"/>
  <c r="K8" i="47" s="1"/>
  <c r="W151" i="22"/>
  <c r="W136" i="22"/>
  <c r="I36" i="25"/>
  <c r="I34" i="25"/>
  <c r="W140" i="22"/>
  <c r="I33" i="25"/>
  <c r="W156" i="22"/>
  <c r="W152" i="22"/>
  <c r="W143" i="22"/>
  <c r="I35" i="25"/>
  <c r="W132" i="22"/>
  <c r="W147" i="22"/>
  <c r="W128" i="22"/>
  <c r="W159" i="22"/>
  <c r="W139" i="22"/>
  <c r="W131" i="22"/>
  <c r="W160" i="22"/>
  <c r="W127" i="22"/>
  <c r="W148" i="22"/>
  <c r="W123" i="22"/>
  <c r="W121" i="22"/>
  <c r="W158" i="22"/>
  <c r="W142" i="22"/>
  <c r="W157" i="22"/>
  <c r="W137" i="22"/>
  <c r="W129" i="22"/>
  <c r="W138" i="22"/>
  <c r="W154" i="22"/>
  <c r="W125" i="22"/>
  <c r="W141" i="22"/>
  <c r="W150" i="22"/>
  <c r="W155" i="22"/>
  <c r="W124" i="22"/>
  <c r="W122" i="22"/>
  <c r="W153" i="22"/>
  <c r="W134" i="22"/>
  <c r="W145" i="22"/>
  <c r="W120" i="22"/>
  <c r="W146" i="22"/>
  <c r="W126" i="22"/>
  <c r="W133" i="22"/>
  <c r="W130" i="22"/>
  <c r="W149" i="22"/>
  <c r="J42" i="26"/>
  <c r="K42" i="26" s="1"/>
  <c r="J50" i="26"/>
  <c r="K50" i="26" s="1"/>
  <c r="J54" i="26"/>
  <c r="K54" i="26" s="1"/>
  <c r="J46" i="26"/>
  <c r="K46" i="26" s="1"/>
  <c r="J41" i="26"/>
  <c r="K41" i="26" s="1"/>
  <c r="J51" i="26"/>
  <c r="K51" i="26" s="1"/>
  <c r="J45" i="26"/>
  <c r="K45" i="26" s="1"/>
  <c r="J48" i="26"/>
  <c r="K48" i="26" s="1"/>
  <c r="J47" i="26"/>
  <c r="K47" i="26" s="1"/>
  <c r="J44" i="26"/>
  <c r="K44" i="26" s="1"/>
  <c r="J53" i="26"/>
  <c r="K53" i="26" s="1"/>
  <c r="J43" i="26"/>
  <c r="K43" i="26" s="1"/>
  <c r="L15" i="26"/>
  <c r="M15" i="26" s="1"/>
  <c r="I32" i="25"/>
  <c r="N25" i="26"/>
  <c r="N26" i="26"/>
  <c r="N17" i="26"/>
  <c r="N18" i="26"/>
  <c r="H18" i="25"/>
  <c r="N21" i="26"/>
  <c r="N15" i="26"/>
  <c r="N22" i="26"/>
  <c r="N19" i="26"/>
  <c r="N16" i="26"/>
  <c r="N27" i="26"/>
  <c r="N20" i="26"/>
  <c r="N24" i="26"/>
  <c r="H14" i="25"/>
  <c r="N23" i="26"/>
  <c r="N28" i="26"/>
  <c r="I18" i="25" l="1"/>
  <c r="K7" i="47" s="1"/>
  <c r="G9" i="47"/>
  <c r="I37" i="25"/>
  <c r="D23" i="23" s="1"/>
  <c r="D21" i="23"/>
  <c r="W161" i="22"/>
  <c r="F111" i="22" s="1"/>
  <c r="D22" i="23"/>
  <c r="J21" i="26"/>
  <c r="K21" i="26" s="1"/>
  <c r="J17" i="26"/>
  <c r="K17" i="26" s="1"/>
  <c r="J22" i="26"/>
  <c r="K22" i="26" s="1"/>
  <c r="J24" i="26"/>
  <c r="K24" i="26" s="1"/>
  <c r="J23" i="26"/>
  <c r="K23" i="26" s="1"/>
  <c r="J25" i="26"/>
  <c r="K25" i="26" s="1"/>
  <c r="J52" i="26"/>
  <c r="K52" i="26" s="1"/>
  <c r="J49" i="26"/>
  <c r="K49" i="26" s="1"/>
  <c r="J19" i="26"/>
  <c r="K19" i="26" s="1"/>
  <c r="J20" i="26"/>
  <c r="K20" i="26" s="1"/>
  <c r="J15" i="26"/>
  <c r="K15" i="26" s="1"/>
  <c r="I14" i="25"/>
  <c r="K55" i="26" l="1"/>
  <c r="D24" i="23" s="1"/>
  <c r="J18" i="26"/>
  <c r="K18" i="26" s="1"/>
  <c r="J27" i="26"/>
  <c r="K27" i="26" s="1"/>
  <c r="J28" i="26"/>
  <c r="K28" i="26" s="1"/>
  <c r="J26" i="26"/>
  <c r="K26" i="26" s="1"/>
  <c r="J16" i="26"/>
  <c r="K16" i="26" s="1"/>
  <c r="I20" i="25"/>
  <c r="E10" i="23" l="1"/>
  <c r="B8" i="23"/>
  <c r="F7" i="25"/>
  <c r="K29" i="26"/>
  <c r="D29" i="38" l="1"/>
  <c r="D22" i="38"/>
  <c r="F8" i="33"/>
  <c r="B9" i="23"/>
  <c r="F6" i="26"/>
  <c r="E22" i="38" s="1"/>
  <c r="B4" i="23"/>
  <c r="B9" i="24"/>
  <c r="B13" i="24" s="1"/>
  <c r="B18" i="23"/>
  <c r="R23" i="22"/>
  <c r="N22" i="22"/>
  <c r="P22" i="22"/>
  <c r="Q22" i="22"/>
  <c r="R22" i="22"/>
  <c r="R21" i="22"/>
  <c r="Q21" i="22"/>
  <c r="P21" i="22"/>
  <c r="N21" i="22"/>
  <c r="O20" i="22"/>
  <c r="P20" i="22"/>
  <c r="Q20" i="22"/>
  <c r="R20" i="22"/>
  <c r="R19" i="22"/>
  <c r="Q19" i="22"/>
  <c r="P19" i="22"/>
  <c r="O19" i="22"/>
  <c r="N19" i="22"/>
  <c r="S19" i="22" s="1"/>
  <c r="R18" i="22"/>
  <c r="Q18" i="22"/>
  <c r="P18" i="22"/>
  <c r="O18" i="22"/>
  <c r="N18" i="22"/>
  <c r="S18" i="22" s="1"/>
  <c r="R17" i="22"/>
  <c r="Q17" i="22"/>
  <c r="P17" i="22"/>
  <c r="O17" i="22"/>
  <c r="N17" i="22"/>
  <c r="S17" i="22" s="1"/>
  <c r="R16" i="22"/>
  <c r="Q16" i="22"/>
  <c r="P16" i="22"/>
  <c r="O16" i="22"/>
  <c r="N16" i="22"/>
  <c r="S16" i="22" s="1"/>
  <c r="R15" i="22"/>
  <c r="Q15" i="22"/>
  <c r="P15" i="22"/>
  <c r="O15" i="22"/>
  <c r="N15" i="22"/>
  <c r="S15" i="22" s="1"/>
  <c r="R14" i="22"/>
  <c r="Q14" i="22"/>
  <c r="E29" i="38" l="1"/>
  <c r="F7" i="37"/>
  <c r="P14" i="22"/>
  <c r="O14" i="22"/>
  <c r="N14" i="22"/>
  <c r="M17" i="22"/>
  <c r="H15" i="22"/>
  <c r="M15" i="22" s="1"/>
  <c r="L23" i="22"/>
  <c r="I22" i="22"/>
  <c r="H22" i="22" s="1"/>
  <c r="M22" i="22" s="1"/>
  <c r="J22" i="22"/>
  <c r="K22" i="22"/>
  <c r="L22" i="22"/>
  <c r="H21" i="22"/>
  <c r="M21" i="22" s="1"/>
  <c r="I21" i="22"/>
  <c r="J21" i="22"/>
  <c r="K21" i="22"/>
  <c r="L21" i="22"/>
  <c r="I20" i="22"/>
  <c r="J20" i="22"/>
  <c r="K20" i="22"/>
  <c r="L20" i="22"/>
  <c r="I14" i="22"/>
  <c r="J14" i="22"/>
  <c r="K14" i="22"/>
  <c r="L14" i="22"/>
  <c r="I15" i="22"/>
  <c r="J15" i="22"/>
  <c r="K15" i="22"/>
  <c r="L15" i="22"/>
  <c r="I16" i="22"/>
  <c r="J16" i="22"/>
  <c r="K16" i="22"/>
  <c r="L16" i="22"/>
  <c r="I17" i="22"/>
  <c r="J17" i="22"/>
  <c r="K17" i="22"/>
  <c r="L17" i="22"/>
  <c r="I18" i="22"/>
  <c r="J18" i="22"/>
  <c r="K18" i="22"/>
  <c r="L18" i="22"/>
  <c r="I19" i="22"/>
  <c r="J19" i="22"/>
  <c r="K19" i="22"/>
  <c r="L19" i="22"/>
  <c r="H16" i="22"/>
  <c r="M16" i="22" s="1"/>
  <c r="H17" i="22"/>
  <c r="H18" i="22"/>
  <c r="M18" i="22" s="1"/>
  <c r="H19" i="22"/>
  <c r="M19" i="22" s="1"/>
  <c r="H14" i="22"/>
  <c r="M14" i="22" s="1"/>
  <c r="G17" i="22"/>
  <c r="G21" i="22"/>
  <c r="G25" i="22"/>
  <c r="G29" i="22"/>
  <c r="G33" i="22"/>
  <c r="G37" i="22"/>
  <c r="G41" i="22"/>
  <c r="G45" i="22"/>
  <c r="G49" i="22"/>
  <c r="G53" i="22"/>
  <c r="E15" i="22"/>
  <c r="E16" i="22"/>
  <c r="E17" i="22"/>
  <c r="E18" i="22"/>
  <c r="E19" i="22"/>
  <c r="E20" i="22"/>
  <c r="E21" i="22"/>
  <c r="E22" i="22"/>
  <c r="E23" i="22"/>
  <c r="E24" i="22"/>
  <c r="E25" i="22"/>
  <c r="L25" i="22" s="1"/>
  <c r="K25" i="22" s="1"/>
  <c r="J25" i="22" s="1"/>
  <c r="I25" i="22" s="1"/>
  <c r="H25" i="22" s="1"/>
  <c r="M25" i="22" s="1"/>
  <c r="E26" i="22"/>
  <c r="E27" i="22"/>
  <c r="E28" i="22"/>
  <c r="L28" i="22" s="1"/>
  <c r="K28" i="22" s="1"/>
  <c r="J28" i="22" s="1"/>
  <c r="I28" i="22" s="1"/>
  <c r="H28" i="22" s="1"/>
  <c r="M28" i="22" s="1"/>
  <c r="E29" i="22"/>
  <c r="L29" i="22" s="1"/>
  <c r="K29" i="22" s="1"/>
  <c r="J29" i="22" s="1"/>
  <c r="I29" i="22" s="1"/>
  <c r="H29" i="22" s="1"/>
  <c r="M29" i="22" s="1"/>
  <c r="E30" i="22"/>
  <c r="L30" i="22" s="1"/>
  <c r="K30" i="22" s="1"/>
  <c r="J30" i="22" s="1"/>
  <c r="I30" i="22" s="1"/>
  <c r="H30" i="22" s="1"/>
  <c r="M30" i="22" s="1"/>
  <c r="E31" i="22"/>
  <c r="E32" i="22"/>
  <c r="E33" i="22"/>
  <c r="L33" i="22" s="1"/>
  <c r="K33" i="22" s="1"/>
  <c r="J33" i="22" s="1"/>
  <c r="I33" i="22" s="1"/>
  <c r="H33" i="22" s="1"/>
  <c r="M33" i="22" s="1"/>
  <c r="E34" i="22"/>
  <c r="L34" i="22" s="1"/>
  <c r="K34" i="22" s="1"/>
  <c r="J34" i="22" s="1"/>
  <c r="I34" i="22" s="1"/>
  <c r="H34" i="22" s="1"/>
  <c r="M34" i="22" s="1"/>
  <c r="E35" i="22"/>
  <c r="L35" i="22" s="1"/>
  <c r="K35" i="22" s="1"/>
  <c r="J35" i="22" s="1"/>
  <c r="I35" i="22" s="1"/>
  <c r="H35" i="22" s="1"/>
  <c r="M35" i="22" s="1"/>
  <c r="E36" i="22"/>
  <c r="L36" i="22" s="1"/>
  <c r="K36" i="22" s="1"/>
  <c r="J36" i="22" s="1"/>
  <c r="I36" i="22" s="1"/>
  <c r="H36" i="22" s="1"/>
  <c r="M36" i="22" s="1"/>
  <c r="E37" i="22"/>
  <c r="L37" i="22" s="1"/>
  <c r="K37" i="22" s="1"/>
  <c r="J37" i="22" s="1"/>
  <c r="I37" i="22" s="1"/>
  <c r="H37" i="22" s="1"/>
  <c r="M37" i="22" s="1"/>
  <c r="E38" i="22"/>
  <c r="E39" i="22"/>
  <c r="L39" i="22" s="1"/>
  <c r="K39" i="22" s="1"/>
  <c r="J39" i="22" s="1"/>
  <c r="I39" i="22" s="1"/>
  <c r="H39" i="22" s="1"/>
  <c r="M39" i="22" s="1"/>
  <c r="E40" i="22"/>
  <c r="L40" i="22" s="1"/>
  <c r="K40" i="22" s="1"/>
  <c r="J40" i="22" s="1"/>
  <c r="I40" i="22" s="1"/>
  <c r="H40" i="22" s="1"/>
  <c r="M40" i="22" s="1"/>
  <c r="E41" i="22"/>
  <c r="L41" i="22" s="1"/>
  <c r="K41" i="22" s="1"/>
  <c r="J41" i="22" s="1"/>
  <c r="I41" i="22" s="1"/>
  <c r="H41" i="22" s="1"/>
  <c r="M41" i="22" s="1"/>
  <c r="E42" i="22"/>
  <c r="L42" i="22" s="1"/>
  <c r="K42" i="22" s="1"/>
  <c r="J42" i="22" s="1"/>
  <c r="I42" i="22" s="1"/>
  <c r="H42" i="22" s="1"/>
  <c r="M42" i="22" s="1"/>
  <c r="E43" i="22"/>
  <c r="E44" i="22"/>
  <c r="L44" i="22" s="1"/>
  <c r="K44" i="22" s="1"/>
  <c r="J44" i="22" s="1"/>
  <c r="I44" i="22" s="1"/>
  <c r="H44" i="22" s="1"/>
  <c r="M44" i="22" s="1"/>
  <c r="E45" i="22"/>
  <c r="L45" i="22" s="1"/>
  <c r="K45" i="22" s="1"/>
  <c r="J45" i="22" s="1"/>
  <c r="I45" i="22" s="1"/>
  <c r="H45" i="22" s="1"/>
  <c r="M45" i="22" s="1"/>
  <c r="E46" i="22"/>
  <c r="E47" i="22"/>
  <c r="E48" i="22"/>
  <c r="E49" i="22"/>
  <c r="L49" i="22" s="1"/>
  <c r="K49" i="22" s="1"/>
  <c r="J49" i="22" s="1"/>
  <c r="I49" i="22" s="1"/>
  <c r="H49" i="22" s="1"/>
  <c r="M49" i="22" s="1"/>
  <c r="E50" i="22"/>
  <c r="E51" i="22"/>
  <c r="L51" i="22" s="1"/>
  <c r="K51" i="22" s="1"/>
  <c r="J51" i="22" s="1"/>
  <c r="I51" i="22" s="1"/>
  <c r="H51" i="22" s="1"/>
  <c r="M51" i="22" s="1"/>
  <c r="E52" i="22"/>
  <c r="L52" i="22" s="1"/>
  <c r="K52" i="22" s="1"/>
  <c r="J52" i="22" s="1"/>
  <c r="I52" i="22" s="1"/>
  <c r="H52" i="22" s="1"/>
  <c r="M52" i="22" s="1"/>
  <c r="E53" i="22"/>
  <c r="L53" i="22" s="1"/>
  <c r="K53" i="22" s="1"/>
  <c r="J53" i="22" s="1"/>
  <c r="I53" i="22" s="1"/>
  <c r="H53" i="22" s="1"/>
  <c r="M53" i="22" s="1"/>
  <c r="E54" i="22"/>
  <c r="E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14" i="22"/>
  <c r="C15" i="22"/>
  <c r="G15" i="22" s="1"/>
  <c r="C16" i="22"/>
  <c r="G16" i="22" s="1"/>
  <c r="C17" i="22"/>
  <c r="C18" i="22"/>
  <c r="G18" i="22" s="1"/>
  <c r="C19" i="22"/>
  <c r="G19" i="22" s="1"/>
  <c r="C20" i="22"/>
  <c r="G20" i="22" s="1"/>
  <c r="C21" i="22"/>
  <c r="C22" i="22"/>
  <c r="G22" i="22" s="1"/>
  <c r="C23" i="22"/>
  <c r="G23" i="22" s="1"/>
  <c r="C24" i="22"/>
  <c r="G24" i="22" s="1"/>
  <c r="C25" i="22"/>
  <c r="C26" i="22"/>
  <c r="G26" i="22" s="1"/>
  <c r="C27" i="22"/>
  <c r="G27" i="22" s="1"/>
  <c r="C28" i="22"/>
  <c r="G28" i="22" s="1"/>
  <c r="C29" i="22"/>
  <c r="C30" i="22"/>
  <c r="G30" i="22" s="1"/>
  <c r="C31" i="22"/>
  <c r="G31" i="22" s="1"/>
  <c r="C32" i="22"/>
  <c r="G32" i="22" s="1"/>
  <c r="C33" i="22"/>
  <c r="C34" i="22"/>
  <c r="G34" i="22" s="1"/>
  <c r="C35" i="22"/>
  <c r="G35" i="22" s="1"/>
  <c r="C36" i="22"/>
  <c r="G36" i="22" s="1"/>
  <c r="C37" i="22"/>
  <c r="C38" i="22"/>
  <c r="G38" i="22" s="1"/>
  <c r="C39" i="22"/>
  <c r="G39" i="22" s="1"/>
  <c r="C40" i="22"/>
  <c r="G40" i="22" s="1"/>
  <c r="C41" i="22"/>
  <c r="C42" i="22"/>
  <c r="G42" i="22" s="1"/>
  <c r="C43" i="22"/>
  <c r="G43" i="22" s="1"/>
  <c r="C44" i="22"/>
  <c r="G44" i="22" s="1"/>
  <c r="C45" i="22"/>
  <c r="C46" i="22"/>
  <c r="G46" i="22" s="1"/>
  <c r="C47" i="22"/>
  <c r="G47" i="22" s="1"/>
  <c r="C48" i="22"/>
  <c r="G48" i="22" s="1"/>
  <c r="C49" i="22"/>
  <c r="C50" i="22"/>
  <c r="G50" i="22" s="1"/>
  <c r="C51" i="22"/>
  <c r="G51" i="22" s="1"/>
  <c r="C52" i="22"/>
  <c r="G52" i="22" s="1"/>
  <c r="C53" i="22"/>
  <c r="C54" i="22"/>
  <c r="G54" i="22" s="1"/>
  <c r="C14" i="22"/>
  <c r="G14" i="22" s="1"/>
  <c r="B15" i="22"/>
  <c r="B16" i="22"/>
  <c r="B17" i="22"/>
  <c r="B18" i="22"/>
  <c r="F18" i="22" s="1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F46" i="22" s="1"/>
  <c r="B47" i="22"/>
  <c r="B48" i="22"/>
  <c r="B49" i="22"/>
  <c r="B50" i="22"/>
  <c r="F50" i="22" s="1"/>
  <c r="B51" i="22"/>
  <c r="B52" i="22"/>
  <c r="B53" i="22"/>
  <c r="B54" i="22"/>
  <c r="B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14" i="22"/>
  <c r="D112" i="22"/>
  <c r="D111" i="22"/>
  <c r="D60" i="22"/>
  <c r="D59" i="22"/>
  <c r="F54" i="22"/>
  <c r="L54" i="22" s="1"/>
  <c r="K54" i="22" s="1"/>
  <c r="J54" i="22" s="1"/>
  <c r="I54" i="22" s="1"/>
  <c r="H54" i="22" s="1"/>
  <c r="M54" i="22" s="1"/>
  <c r="F53" i="22"/>
  <c r="F52" i="22"/>
  <c r="F51" i="22"/>
  <c r="F49" i="22"/>
  <c r="F48" i="22"/>
  <c r="L48" i="22" s="1"/>
  <c r="K48" i="22" s="1"/>
  <c r="J48" i="22" s="1"/>
  <c r="I48" i="22" s="1"/>
  <c r="H48" i="22" s="1"/>
  <c r="M48" i="22" s="1"/>
  <c r="F47" i="22"/>
  <c r="F45" i="22"/>
  <c r="F44" i="22"/>
  <c r="F43" i="22"/>
  <c r="L43" i="22" s="1"/>
  <c r="K43" i="22" s="1"/>
  <c r="J43" i="22" s="1"/>
  <c r="I43" i="22" s="1"/>
  <c r="H43" i="22" s="1"/>
  <c r="M43" i="22" s="1"/>
  <c r="F42" i="22"/>
  <c r="F41" i="22"/>
  <c r="F40" i="22"/>
  <c r="F39" i="22"/>
  <c r="F38" i="22"/>
  <c r="F37" i="22"/>
  <c r="F36" i="22"/>
  <c r="F35" i="22"/>
  <c r="F34" i="22"/>
  <c r="F33" i="22"/>
  <c r="F32" i="22"/>
  <c r="L32" i="22" s="1"/>
  <c r="K32" i="22" s="1"/>
  <c r="J32" i="22" s="1"/>
  <c r="I32" i="22" s="1"/>
  <c r="H32" i="22" s="1"/>
  <c r="M32" i="22" s="1"/>
  <c r="F31" i="22"/>
  <c r="L31" i="22" s="1"/>
  <c r="K31" i="22" s="1"/>
  <c r="J31" i="22" s="1"/>
  <c r="I31" i="22" s="1"/>
  <c r="H31" i="22" s="1"/>
  <c r="M31" i="22" s="1"/>
  <c r="F30" i="22"/>
  <c r="F29" i="22"/>
  <c r="F28" i="22"/>
  <c r="F27" i="22"/>
  <c r="L27" i="22" s="1"/>
  <c r="K27" i="22" s="1"/>
  <c r="J27" i="22" s="1"/>
  <c r="I27" i="22" s="1"/>
  <c r="H27" i="22" s="1"/>
  <c r="M27" i="22" s="1"/>
  <c r="F26" i="22"/>
  <c r="L26" i="22" s="1"/>
  <c r="K26" i="22" s="1"/>
  <c r="J26" i="22" s="1"/>
  <c r="I26" i="22" s="1"/>
  <c r="H26" i="22" s="1"/>
  <c r="M26" i="22" s="1"/>
  <c r="F25" i="22"/>
  <c r="F23" i="22"/>
  <c r="S22" i="22"/>
  <c r="F22" i="22"/>
  <c r="S21" i="22"/>
  <c r="F21" i="22"/>
  <c r="S20" i="22"/>
  <c r="F20" i="22"/>
  <c r="F19" i="22"/>
  <c r="F17" i="22"/>
  <c r="F16" i="22"/>
  <c r="F15" i="22"/>
  <c r="F14" i="22"/>
  <c r="D7" i="22"/>
  <c r="D6" i="22"/>
  <c r="V18" i="22"/>
  <c r="V33" i="22"/>
  <c r="V44" i="22"/>
  <c r="V37" i="22"/>
  <c r="V43" i="22"/>
  <c r="V31" i="22"/>
  <c r="V39" i="22"/>
  <c r="V30" i="22"/>
  <c r="V52" i="22"/>
  <c r="V38" i="22"/>
  <c r="V32" i="22"/>
  <c r="V49" i="22"/>
  <c r="V27" i="22"/>
  <c r="V46" i="22"/>
  <c r="V35" i="22"/>
  <c r="V40" i="22"/>
  <c r="V21" i="22"/>
  <c r="V50" i="22"/>
  <c r="V22" i="22"/>
  <c r="V36" i="22"/>
  <c r="V15" i="22"/>
  <c r="V45" i="22"/>
  <c r="V29" i="22"/>
  <c r="V17" i="22"/>
  <c r="V54" i="22"/>
  <c r="V20" i="22"/>
  <c r="V34" i="22"/>
  <c r="V41" i="22"/>
  <c r="V24" i="22"/>
  <c r="V51" i="22"/>
  <c r="V53" i="22"/>
  <c r="V19" i="22"/>
  <c r="V25" i="22"/>
  <c r="V23" i="22"/>
  <c r="V42" i="22"/>
  <c r="V47" i="22"/>
  <c r="V28" i="22"/>
  <c r="V26" i="22"/>
  <c r="V16" i="22"/>
  <c r="V48" i="22"/>
  <c r="W90" i="22" l="1"/>
  <c r="W88" i="22"/>
  <c r="W68" i="22"/>
  <c r="W89" i="22"/>
  <c r="W87" i="22"/>
  <c r="W86" i="22"/>
  <c r="U50" i="22"/>
  <c r="Z50" i="22"/>
  <c r="Q50" i="22"/>
  <c r="P50" i="22" s="1"/>
  <c r="O50" i="22" s="1"/>
  <c r="N50" i="22" s="1"/>
  <c r="S50" i="22" s="1"/>
  <c r="U18" i="22"/>
  <c r="W18" i="22" s="1"/>
  <c r="Z18" i="22"/>
  <c r="T19" i="22"/>
  <c r="L50" i="22"/>
  <c r="K50" i="22" s="1"/>
  <c r="J50" i="22" s="1"/>
  <c r="I50" i="22" s="1"/>
  <c r="H50" i="22" s="1"/>
  <c r="M50" i="22" s="1"/>
  <c r="L46" i="22"/>
  <c r="K46" i="22" s="1"/>
  <c r="J46" i="22" s="1"/>
  <c r="I46" i="22" s="1"/>
  <c r="H46" i="22" s="1"/>
  <c r="M46" i="22" s="1"/>
  <c r="T18" i="22"/>
  <c r="U46" i="22"/>
  <c r="Z46" i="22"/>
  <c r="Q46" i="22"/>
  <c r="P46" i="22" s="1"/>
  <c r="O46" i="22" s="1"/>
  <c r="N46" i="22" s="1"/>
  <c r="S46" i="22" s="1"/>
  <c r="T46" i="22" s="1"/>
  <c r="X46" i="22" s="1"/>
  <c r="T15" i="22"/>
  <c r="U21" i="22"/>
  <c r="Z21" i="22"/>
  <c r="U30" i="22"/>
  <c r="Z30" i="22"/>
  <c r="Q30" i="22"/>
  <c r="P30" i="22" s="1"/>
  <c r="O30" i="22" s="1"/>
  <c r="N30" i="22" s="1"/>
  <c r="S30" i="22" s="1"/>
  <c r="T30" i="22" s="1"/>
  <c r="X30" i="22" s="1"/>
  <c r="U38" i="22"/>
  <c r="Z38" i="22"/>
  <c r="Q38" i="22"/>
  <c r="P38" i="22" s="1"/>
  <c r="O38" i="22" s="1"/>
  <c r="N38" i="22" s="1"/>
  <c r="S38" i="22" s="1"/>
  <c r="Z47" i="22"/>
  <c r="Q47" i="22"/>
  <c r="P47" i="22" s="1"/>
  <c r="O47" i="22" s="1"/>
  <c r="N47" i="22" s="1"/>
  <c r="S47" i="22" s="1"/>
  <c r="U47" i="22"/>
  <c r="L38" i="22"/>
  <c r="K38" i="22" s="1"/>
  <c r="J38" i="22" s="1"/>
  <c r="I38" i="22" s="1"/>
  <c r="H38" i="22" s="1"/>
  <c r="M38" i="22" s="1"/>
  <c r="U28" i="22"/>
  <c r="Z28" i="22"/>
  <c r="Q28" i="22"/>
  <c r="P28" i="22" s="1"/>
  <c r="O28" i="22" s="1"/>
  <c r="N28" i="22" s="1"/>
  <c r="S28" i="22" s="1"/>
  <c r="T28" i="22" s="1"/>
  <c r="X28" i="22" s="1"/>
  <c r="U36" i="22"/>
  <c r="Z36" i="22"/>
  <c r="Q36" i="22"/>
  <c r="P36" i="22" s="1"/>
  <c r="O36" i="22" s="1"/>
  <c r="N36" i="22" s="1"/>
  <c r="S36" i="22" s="1"/>
  <c r="U49" i="22"/>
  <c r="Z49" i="22"/>
  <c r="Q49" i="22"/>
  <c r="P49" i="22" s="1"/>
  <c r="O49" i="22" s="1"/>
  <c r="N49" i="22" s="1"/>
  <c r="S49" i="22" s="1"/>
  <c r="T49" i="22" s="1"/>
  <c r="X49" i="22" s="1"/>
  <c r="Z14" i="22"/>
  <c r="U14" i="22"/>
  <c r="U16" i="22"/>
  <c r="Z16" i="22"/>
  <c r="T16" i="22" s="1"/>
  <c r="U20" i="22"/>
  <c r="Z20" i="22"/>
  <c r="T22" i="22"/>
  <c r="X22" i="22" s="1"/>
  <c r="Z43" i="22"/>
  <c r="Q43" i="22"/>
  <c r="P43" i="22" s="1"/>
  <c r="O43" i="22" s="1"/>
  <c r="N43" i="22" s="1"/>
  <c r="S43" i="22" s="1"/>
  <c r="U43" i="22"/>
  <c r="U45" i="22"/>
  <c r="Z45" i="22"/>
  <c r="Q45" i="22"/>
  <c r="P45" i="22" s="1"/>
  <c r="O45" i="22" s="1"/>
  <c r="N45" i="22" s="1"/>
  <c r="S45" i="22" s="1"/>
  <c r="U52" i="22"/>
  <c r="Z52" i="22"/>
  <c r="Q52" i="22"/>
  <c r="P52" i="22" s="1"/>
  <c r="O52" i="22" s="1"/>
  <c r="N52" i="22" s="1"/>
  <c r="S52" i="22" s="1"/>
  <c r="T52" i="22" s="1"/>
  <c r="X52" i="22" s="1"/>
  <c r="L47" i="22"/>
  <c r="K47" i="22" s="1"/>
  <c r="J47" i="22" s="1"/>
  <c r="I47" i="22" s="1"/>
  <c r="H47" i="22" s="1"/>
  <c r="M47" i="22" s="1"/>
  <c r="U24" i="22"/>
  <c r="Q24" i="22"/>
  <c r="P24" i="22" s="1"/>
  <c r="O24" i="22" s="1"/>
  <c r="N24" i="22" s="1"/>
  <c r="Z24" i="22"/>
  <c r="U32" i="22"/>
  <c r="Z32" i="22"/>
  <c r="Q32" i="22"/>
  <c r="P32" i="22" s="1"/>
  <c r="O32" i="22" s="1"/>
  <c r="N32" i="22" s="1"/>
  <c r="S32" i="22" s="1"/>
  <c r="T32" i="22" s="1"/>
  <c r="X32" i="22" s="1"/>
  <c r="U40" i="22"/>
  <c r="Z40" i="22"/>
  <c r="Q40" i="22"/>
  <c r="P40" i="22" s="1"/>
  <c r="O40" i="22" s="1"/>
  <c r="N40" i="22" s="1"/>
  <c r="S40" i="22" s="1"/>
  <c r="T40" i="22" s="1"/>
  <c r="X40" i="22" s="1"/>
  <c r="U54" i="22"/>
  <c r="Z54" i="22"/>
  <c r="Q54" i="22"/>
  <c r="P54" i="22" s="1"/>
  <c r="O54" i="22" s="1"/>
  <c r="N54" i="22" s="1"/>
  <c r="S54" i="22" s="1"/>
  <c r="T54" i="22" s="1"/>
  <c r="X54" i="22" s="1"/>
  <c r="T21" i="22"/>
  <c r="X21" i="22" s="1"/>
  <c r="Z23" i="22"/>
  <c r="U23" i="22"/>
  <c r="U25" i="22"/>
  <c r="W25" i="22" s="1"/>
  <c r="Z25" i="22"/>
  <c r="Q25" i="22"/>
  <c r="P25" i="22" s="1"/>
  <c r="O25" i="22" s="1"/>
  <c r="N25" i="22" s="1"/>
  <c r="S25" i="22" s="1"/>
  <c r="T25" i="22" s="1"/>
  <c r="X25" i="22" s="1"/>
  <c r="Z27" i="22"/>
  <c r="Q27" i="22"/>
  <c r="P27" i="22" s="1"/>
  <c r="O27" i="22" s="1"/>
  <c r="N27" i="22" s="1"/>
  <c r="S27" i="22" s="1"/>
  <c r="T27" i="22" s="1"/>
  <c r="X27" i="22" s="1"/>
  <c r="U27" i="22"/>
  <c r="U29" i="22"/>
  <c r="Z29" i="22"/>
  <c r="Q29" i="22"/>
  <c r="P29" i="22" s="1"/>
  <c r="O29" i="22" s="1"/>
  <c r="N29" i="22" s="1"/>
  <c r="S29" i="22" s="1"/>
  <c r="T29" i="22" s="1"/>
  <c r="X29" i="22" s="1"/>
  <c r="Z31" i="22"/>
  <c r="Q31" i="22"/>
  <c r="P31" i="22" s="1"/>
  <c r="O31" i="22" s="1"/>
  <c r="N31" i="22" s="1"/>
  <c r="S31" i="22" s="1"/>
  <c r="T31" i="22" s="1"/>
  <c r="X31" i="22" s="1"/>
  <c r="U31" i="22"/>
  <c r="U33" i="22"/>
  <c r="Z33" i="22"/>
  <c r="Q33" i="22"/>
  <c r="P33" i="22" s="1"/>
  <c r="O33" i="22" s="1"/>
  <c r="N33" i="22" s="1"/>
  <c r="S33" i="22" s="1"/>
  <c r="T33" i="22" s="1"/>
  <c r="X33" i="22" s="1"/>
  <c r="Z35" i="22"/>
  <c r="Q35" i="22"/>
  <c r="P35" i="22" s="1"/>
  <c r="O35" i="22" s="1"/>
  <c r="N35" i="22" s="1"/>
  <c r="S35" i="22" s="1"/>
  <c r="T35" i="22" s="1"/>
  <c r="X35" i="22" s="1"/>
  <c r="U35" i="22"/>
  <c r="W35" i="22" s="1"/>
  <c r="U37" i="22"/>
  <c r="Z37" i="22"/>
  <c r="Q37" i="22"/>
  <c r="P37" i="22" s="1"/>
  <c r="O37" i="22" s="1"/>
  <c r="N37" i="22" s="1"/>
  <c r="S37" i="22" s="1"/>
  <c r="T37" i="22" s="1"/>
  <c r="X37" i="22" s="1"/>
  <c r="Z39" i="22"/>
  <c r="Q39" i="22"/>
  <c r="P39" i="22" s="1"/>
  <c r="O39" i="22" s="1"/>
  <c r="N39" i="22" s="1"/>
  <c r="S39" i="22" s="1"/>
  <c r="T39" i="22" s="1"/>
  <c r="X39" i="22" s="1"/>
  <c r="U39" i="22"/>
  <c r="U41" i="22"/>
  <c r="Z41" i="22"/>
  <c r="Q41" i="22"/>
  <c r="P41" i="22" s="1"/>
  <c r="O41" i="22" s="1"/>
  <c r="N41" i="22" s="1"/>
  <c r="S41" i="22" s="1"/>
  <c r="T41" i="22" s="1"/>
  <c r="X41" i="22" s="1"/>
  <c r="U48" i="22"/>
  <c r="Z48" i="22"/>
  <c r="Q48" i="22"/>
  <c r="P48" i="22" s="1"/>
  <c r="O48" i="22" s="1"/>
  <c r="N48" i="22" s="1"/>
  <c r="S48" i="22" s="1"/>
  <c r="T48" i="22" s="1"/>
  <c r="X48" i="22" s="1"/>
  <c r="U26" i="22"/>
  <c r="Z26" i="22"/>
  <c r="Q26" i="22"/>
  <c r="P26" i="22" s="1"/>
  <c r="O26" i="22" s="1"/>
  <c r="N26" i="22" s="1"/>
  <c r="S26" i="22" s="1"/>
  <c r="T26" i="22" s="1"/>
  <c r="X26" i="22" s="1"/>
  <c r="U34" i="22"/>
  <c r="Z34" i="22"/>
  <c r="Q34" i="22"/>
  <c r="P34" i="22" s="1"/>
  <c r="O34" i="22" s="1"/>
  <c r="N34" i="22" s="1"/>
  <c r="S34" i="22" s="1"/>
  <c r="Z15" i="22"/>
  <c r="U15" i="22"/>
  <c r="W15" i="22" s="1"/>
  <c r="U17" i="22"/>
  <c r="W17" i="22" s="1"/>
  <c r="Z17" i="22"/>
  <c r="T17" i="22" s="1"/>
  <c r="Z19" i="22"/>
  <c r="U19" i="22"/>
  <c r="U22" i="22"/>
  <c r="Z22" i="22"/>
  <c r="U42" i="22"/>
  <c r="Z42" i="22"/>
  <c r="Q42" i="22"/>
  <c r="P42" i="22" s="1"/>
  <c r="O42" i="22" s="1"/>
  <c r="N42" i="22" s="1"/>
  <c r="S42" i="22" s="1"/>
  <c r="U44" i="22"/>
  <c r="Z44" i="22"/>
  <c r="Q44" i="22"/>
  <c r="P44" i="22" s="1"/>
  <c r="O44" i="22" s="1"/>
  <c r="N44" i="22" s="1"/>
  <c r="S44" i="22" s="1"/>
  <c r="T44" i="22" s="1"/>
  <c r="X44" i="22" s="1"/>
  <c r="Z51" i="22"/>
  <c r="Q51" i="22"/>
  <c r="P51" i="22" s="1"/>
  <c r="O51" i="22" s="1"/>
  <c r="N51" i="22" s="1"/>
  <c r="S51" i="22" s="1"/>
  <c r="T51" i="22" s="1"/>
  <c r="X51" i="22" s="1"/>
  <c r="U51" i="22"/>
  <c r="U53" i="22"/>
  <c r="Z53" i="22"/>
  <c r="Q53" i="22"/>
  <c r="P53" i="22" s="1"/>
  <c r="O53" i="22" s="1"/>
  <c r="N53" i="22" s="1"/>
  <c r="S53" i="22" s="1"/>
  <c r="T53" i="22" s="1"/>
  <c r="X53" i="22" s="1"/>
  <c r="S14" i="22"/>
  <c r="T14" i="22" s="1"/>
  <c r="W106" i="22"/>
  <c r="W98" i="22"/>
  <c r="W100" i="22"/>
  <c r="W80" i="22"/>
  <c r="W84" i="22"/>
  <c r="W85" i="22"/>
  <c r="W67" i="22"/>
  <c r="W71" i="22"/>
  <c r="W92" i="22"/>
  <c r="W97" i="22"/>
  <c r="W77" i="22"/>
  <c r="W69" i="22"/>
  <c r="W72" i="22"/>
  <c r="W75" i="22"/>
  <c r="W78" i="22"/>
  <c r="W93" i="22"/>
  <c r="W94" i="22"/>
  <c r="W104" i="22"/>
  <c r="W83" i="22"/>
  <c r="W81" i="22"/>
  <c r="W70" i="22"/>
  <c r="W73" i="22"/>
  <c r="W74" i="22"/>
  <c r="W101" i="22"/>
  <c r="W99" i="22"/>
  <c r="W105" i="22"/>
  <c r="W91" i="22"/>
  <c r="W103" i="22"/>
  <c r="W96" i="22"/>
  <c r="W107" i="22"/>
  <c r="W102" i="22"/>
  <c r="W79" i="22"/>
  <c r="W76" i="22"/>
  <c r="W82" i="22"/>
  <c r="W95" i="22"/>
  <c r="H20" i="22"/>
  <c r="L24" i="22"/>
  <c r="K24" i="22" s="1"/>
  <c r="J24" i="22" s="1"/>
  <c r="I24" i="22" s="1"/>
  <c r="H24" i="22" s="1"/>
  <c r="M24" i="22" s="1"/>
  <c r="K23" i="22"/>
  <c r="J23" i="22" s="1"/>
  <c r="I23" i="22" s="1"/>
  <c r="H23" i="22" s="1"/>
  <c r="M23" i="22" s="1"/>
  <c r="P23" i="22"/>
  <c r="O23" i="22" s="1"/>
  <c r="N23" i="22" s="1"/>
  <c r="S23" i="22" s="1"/>
  <c r="M38" i="21"/>
  <c r="M39" i="21"/>
  <c r="M40" i="21"/>
  <c r="M41" i="21"/>
  <c r="M42" i="21"/>
  <c r="M43" i="21"/>
  <c r="M44" i="21"/>
  <c r="M45" i="21"/>
  <c r="M46" i="21"/>
  <c r="M37" i="21"/>
  <c r="D29" i="21"/>
  <c r="D28" i="21"/>
  <c r="B34" i="18"/>
  <c r="B31" i="18"/>
  <c r="F16" i="21"/>
  <c r="F38" i="21" s="1"/>
  <c r="F17" i="21"/>
  <c r="F39" i="21" s="1"/>
  <c r="F18" i="21"/>
  <c r="F40" i="21" s="1"/>
  <c r="F19" i="21"/>
  <c r="F41" i="21" s="1"/>
  <c r="F20" i="21"/>
  <c r="F42" i="21" s="1"/>
  <c r="F21" i="21"/>
  <c r="F43" i="21" s="1"/>
  <c r="F22" i="21"/>
  <c r="F44" i="21" s="1"/>
  <c r="F23" i="21"/>
  <c r="F45" i="21" s="1"/>
  <c r="F24" i="21"/>
  <c r="F46" i="21" s="1"/>
  <c r="F15" i="21"/>
  <c r="F37" i="21" s="1"/>
  <c r="B15" i="21"/>
  <c r="G15" i="21" s="1"/>
  <c r="G37" i="21" s="1"/>
  <c r="C15" i="21"/>
  <c r="D15" i="21"/>
  <c r="D37" i="21" s="1"/>
  <c r="E15" i="21"/>
  <c r="I15" i="21" s="1"/>
  <c r="B16" i="21"/>
  <c r="G16" i="21" s="1"/>
  <c r="G38" i="21" s="1"/>
  <c r="C16" i="21"/>
  <c r="D16" i="21"/>
  <c r="D38" i="21" s="1"/>
  <c r="E16" i="21"/>
  <c r="I16" i="21" s="1"/>
  <c r="B17" i="21"/>
  <c r="G17" i="21" s="1"/>
  <c r="G39" i="21" s="1"/>
  <c r="C17" i="21"/>
  <c r="D17" i="21"/>
  <c r="D39" i="21" s="1"/>
  <c r="E17" i="21"/>
  <c r="I17" i="21" s="1"/>
  <c r="B18" i="21"/>
  <c r="G18" i="21" s="1"/>
  <c r="G40" i="21" s="1"/>
  <c r="C18" i="21"/>
  <c r="D18" i="21"/>
  <c r="D40" i="21" s="1"/>
  <c r="E18" i="21"/>
  <c r="I18" i="21" s="1"/>
  <c r="B19" i="21"/>
  <c r="G19" i="21" s="1"/>
  <c r="G41" i="21" s="1"/>
  <c r="C19" i="21"/>
  <c r="D19" i="21"/>
  <c r="D41" i="21" s="1"/>
  <c r="E19" i="21"/>
  <c r="I19" i="21" s="1"/>
  <c r="B20" i="21"/>
  <c r="G20" i="21" s="1"/>
  <c r="G42" i="21" s="1"/>
  <c r="C20" i="21"/>
  <c r="D20" i="21"/>
  <c r="D42" i="21" s="1"/>
  <c r="E20" i="21"/>
  <c r="I20" i="21" s="1"/>
  <c r="B21" i="21"/>
  <c r="G21" i="21" s="1"/>
  <c r="G43" i="21" s="1"/>
  <c r="C21" i="21"/>
  <c r="D21" i="21"/>
  <c r="D43" i="21" s="1"/>
  <c r="E21" i="21"/>
  <c r="I21" i="21" s="1"/>
  <c r="B22" i="21"/>
  <c r="G22" i="21" s="1"/>
  <c r="G44" i="21" s="1"/>
  <c r="C22" i="21"/>
  <c r="D22" i="21"/>
  <c r="D44" i="21" s="1"/>
  <c r="E22" i="21"/>
  <c r="I22" i="21" s="1"/>
  <c r="B23" i="21"/>
  <c r="G23" i="21" s="1"/>
  <c r="G45" i="21" s="1"/>
  <c r="C23" i="21"/>
  <c r="D23" i="21"/>
  <c r="D45" i="21" s="1"/>
  <c r="E23" i="21"/>
  <c r="I23" i="21" s="1"/>
  <c r="B24" i="21"/>
  <c r="G24" i="21" s="1"/>
  <c r="G46" i="21" s="1"/>
  <c r="C24" i="21"/>
  <c r="D24" i="21"/>
  <c r="D46" i="21" s="1"/>
  <c r="E24" i="21"/>
  <c r="I24" i="21" s="1"/>
  <c r="A16" i="21"/>
  <c r="A38" i="21" s="1"/>
  <c r="A17" i="21"/>
  <c r="A39" i="21" s="1"/>
  <c r="A18" i="21"/>
  <c r="A40" i="21" s="1"/>
  <c r="A19" i="21"/>
  <c r="A41" i="21" s="1"/>
  <c r="A20" i="21"/>
  <c r="A42" i="21" s="1"/>
  <c r="A21" i="21"/>
  <c r="A43" i="21" s="1"/>
  <c r="A22" i="21"/>
  <c r="A44" i="21" s="1"/>
  <c r="A23" i="21"/>
  <c r="A45" i="21" s="1"/>
  <c r="A24" i="21"/>
  <c r="A46" i="21" s="1"/>
  <c r="A15" i="21"/>
  <c r="A37" i="21" s="1"/>
  <c r="D10" i="21"/>
  <c r="D11" i="21" s="1"/>
  <c r="D7" i="21"/>
  <c r="D6" i="21"/>
  <c r="G31" i="20"/>
  <c r="G32" i="20"/>
  <c r="G33" i="20"/>
  <c r="G34" i="20"/>
  <c r="G30" i="20"/>
  <c r="F31" i="20"/>
  <c r="F32" i="20"/>
  <c r="F33" i="20"/>
  <c r="F34" i="20"/>
  <c r="F30" i="20"/>
  <c r="D31" i="20"/>
  <c r="D32" i="20"/>
  <c r="D33" i="20"/>
  <c r="D34" i="20"/>
  <c r="D30" i="20"/>
  <c r="C31" i="20"/>
  <c r="C32" i="20"/>
  <c r="C33" i="20"/>
  <c r="C34" i="20"/>
  <c r="C30" i="20"/>
  <c r="B31" i="20"/>
  <c r="B32" i="20"/>
  <c r="B33" i="20"/>
  <c r="B34" i="20"/>
  <c r="B30" i="20"/>
  <c r="E30" i="20" s="1"/>
  <c r="A31" i="20"/>
  <c r="A32" i="20"/>
  <c r="A33" i="20"/>
  <c r="A34" i="20"/>
  <c r="A30" i="20"/>
  <c r="E34" i="20"/>
  <c r="E33" i="20"/>
  <c r="E32" i="20"/>
  <c r="E31" i="20"/>
  <c r="D23" i="20"/>
  <c r="D22" i="20"/>
  <c r="D7" i="20"/>
  <c r="D6" i="20"/>
  <c r="F17" i="20"/>
  <c r="C15" i="20"/>
  <c r="F15" i="20" s="1"/>
  <c r="C16" i="20"/>
  <c r="F16" i="20" s="1"/>
  <c r="C17" i="20"/>
  <c r="C18" i="20"/>
  <c r="F18" i="20" s="1"/>
  <c r="D16" i="20"/>
  <c r="D17" i="20"/>
  <c r="D18" i="20"/>
  <c r="D15" i="20"/>
  <c r="C14" i="20"/>
  <c r="F14" i="20" s="1"/>
  <c r="D14" i="20"/>
  <c r="B16" i="20"/>
  <c r="E16" i="20" s="1"/>
  <c r="G16" i="20" s="1"/>
  <c r="B17" i="20"/>
  <c r="E17" i="20" s="1"/>
  <c r="G17" i="20" s="1"/>
  <c r="B18" i="20"/>
  <c r="E18" i="20" s="1"/>
  <c r="G18" i="20" s="1"/>
  <c r="A18" i="20"/>
  <c r="A16" i="20"/>
  <c r="A17" i="20"/>
  <c r="A15" i="20"/>
  <c r="B15" i="20"/>
  <c r="E15" i="20" s="1"/>
  <c r="G15" i="20" s="1"/>
  <c r="B14" i="20"/>
  <c r="E14" i="20" s="1"/>
  <c r="G14" i="20" s="1"/>
  <c r="A14" i="20"/>
  <c r="D120" i="19"/>
  <c r="D119" i="19"/>
  <c r="K114" i="19"/>
  <c r="L114" i="19"/>
  <c r="D10" i="20"/>
  <c r="W16" i="22" l="1"/>
  <c r="W19" i="22"/>
  <c r="W51" i="22"/>
  <c r="W21" i="22"/>
  <c r="T50" i="22"/>
  <c r="X50" i="22" s="1"/>
  <c r="W53" i="22"/>
  <c r="W32" i="22"/>
  <c r="W39" i="22"/>
  <c r="W27" i="22"/>
  <c r="W52" i="22"/>
  <c r="W41" i="22"/>
  <c r="W28" i="22"/>
  <c r="W46" i="22"/>
  <c r="W48" i="22"/>
  <c r="W26" i="22"/>
  <c r="W37" i="22"/>
  <c r="W29" i="22"/>
  <c r="W54" i="22"/>
  <c r="C22" i="23"/>
  <c r="C21" i="23"/>
  <c r="T23" i="22"/>
  <c r="W30" i="22"/>
  <c r="W44" i="22"/>
  <c r="T38" i="22"/>
  <c r="W49" i="22"/>
  <c r="W33" i="22"/>
  <c r="W40" i="22"/>
  <c r="W31" i="22"/>
  <c r="M20" i="22"/>
  <c r="T20" i="22" s="1"/>
  <c r="W20" i="22" s="1"/>
  <c r="W22" i="22"/>
  <c r="T42" i="22"/>
  <c r="X42" i="22" s="1"/>
  <c r="T34" i="22"/>
  <c r="T45" i="22"/>
  <c r="X45" i="22" s="1"/>
  <c r="T43" i="22"/>
  <c r="X43" i="22" s="1"/>
  <c r="T36" i="22"/>
  <c r="X36" i="22" s="1"/>
  <c r="T47" i="22"/>
  <c r="S24" i="22"/>
  <c r="T24" i="22" s="1"/>
  <c r="X24" i="22" s="1"/>
  <c r="W50" i="22" l="1"/>
  <c r="W45" i="22"/>
  <c r="X47" i="22"/>
  <c r="W47" i="22"/>
  <c r="X34" i="22"/>
  <c r="W34" i="22"/>
  <c r="X20" i="22"/>
  <c r="W24" i="22"/>
  <c r="X23" i="22"/>
  <c r="W23" i="22"/>
  <c r="W43" i="22"/>
  <c r="X38" i="22"/>
  <c r="W38" i="22"/>
  <c r="W36" i="22"/>
  <c r="W42" i="22"/>
  <c r="Y51" i="22" l="1"/>
  <c r="Y47" i="22"/>
  <c r="Y25" i="22"/>
  <c r="Y36" i="22"/>
  <c r="Y15" i="22"/>
  <c r="Y19" i="22"/>
  <c r="Y16" i="22"/>
  <c r="Y17" i="22"/>
  <c r="Y18" i="22"/>
  <c r="Y42" i="22"/>
  <c r="Y30" i="22"/>
  <c r="Y32" i="22"/>
  <c r="Y28" i="22"/>
  <c r="Y24" i="22"/>
  <c r="Y26" i="22"/>
  <c r="Y53" i="22"/>
  <c r="Y49" i="22"/>
  <c r="Y46" i="22"/>
  <c r="Y50" i="22"/>
  <c r="Y38" i="22"/>
  <c r="Y43" i="22"/>
  <c r="Y39" i="22"/>
  <c r="Y34" i="22"/>
  <c r="Y31" i="22"/>
  <c r="Y23" i="22"/>
  <c r="Y52" i="22"/>
  <c r="Y22" i="22"/>
  <c r="Y29" i="22"/>
  <c r="Y45" i="22"/>
  <c r="Y41" i="22"/>
  <c r="Y37" i="22"/>
  <c r="Y54" i="22"/>
  <c r="Y48" i="22"/>
  <c r="Y21" i="22"/>
  <c r="Y20" i="22"/>
  <c r="Y35" i="22"/>
  <c r="Y27" i="22"/>
  <c r="Y44" i="22"/>
  <c r="Y40" i="22"/>
  <c r="Y33" i="22"/>
  <c r="H24" i="21"/>
  <c r="H46" i="21" s="1"/>
  <c r="H23" i="21"/>
  <c r="H45" i="21" s="1"/>
  <c r="H22" i="21"/>
  <c r="H44" i="21" s="1"/>
  <c r="H21" i="21"/>
  <c r="H43" i="21" s="1"/>
  <c r="H20" i="21"/>
  <c r="H42" i="21" s="1"/>
  <c r="H19" i="21"/>
  <c r="H41" i="21" s="1"/>
  <c r="H18" i="21"/>
  <c r="H40" i="21" s="1"/>
  <c r="H17" i="21"/>
  <c r="H39" i="21" s="1"/>
  <c r="H16" i="21"/>
  <c r="H38" i="21" s="1"/>
  <c r="H15" i="21"/>
  <c r="H37" i="21" s="1"/>
  <c r="B37" i="21"/>
  <c r="B43" i="21"/>
  <c r="B39" i="21"/>
  <c r="C45" i="21"/>
  <c r="C41" i="21"/>
  <c r="E45" i="21"/>
  <c r="I45" i="21" s="1"/>
  <c r="E41" i="21"/>
  <c r="I41" i="21" s="1"/>
  <c r="B46" i="21"/>
  <c r="B42" i="21"/>
  <c r="B38" i="21"/>
  <c r="C44" i="21"/>
  <c r="C40" i="21"/>
  <c r="E44" i="21"/>
  <c r="I44" i="21" s="1"/>
  <c r="E40" i="21"/>
  <c r="I40" i="21" s="1"/>
  <c r="B45" i="21"/>
  <c r="B41" i="21"/>
  <c r="C37" i="21"/>
  <c r="C43" i="21"/>
  <c r="C39" i="21"/>
  <c r="E37" i="21"/>
  <c r="I37" i="21" s="1"/>
  <c r="E43" i="21"/>
  <c r="I43" i="21" s="1"/>
  <c r="E39" i="21"/>
  <c r="I39" i="21" s="1"/>
  <c r="B44" i="21"/>
  <c r="B40" i="21"/>
  <c r="C46" i="21"/>
  <c r="C42" i="21"/>
  <c r="C38" i="21"/>
  <c r="E46" i="21"/>
  <c r="I46" i="21" s="1"/>
  <c r="E42" i="21"/>
  <c r="I42" i="21" s="1"/>
  <c r="E38" i="21"/>
  <c r="I38" i="21" s="1"/>
  <c r="L22" i="21"/>
  <c r="L18" i="21"/>
  <c r="L21" i="21"/>
  <c r="L24" i="21"/>
  <c r="L20" i="21"/>
  <c r="L16" i="21"/>
  <c r="L23" i="21"/>
  <c r="L19" i="21"/>
  <c r="D64" i="19"/>
  <c r="D63" i="19"/>
  <c r="D7" i="19"/>
  <c r="D6" i="19"/>
  <c r="D10" i="19"/>
  <c r="D123" i="19"/>
  <c r="N24" i="21"/>
  <c r="H16" i="20"/>
  <c r="N21" i="21"/>
  <c r="H15" i="20"/>
  <c r="O19" i="21"/>
  <c r="N23" i="21"/>
  <c r="O21" i="21"/>
  <c r="O23" i="21"/>
  <c r="O22" i="21"/>
  <c r="O20" i="21"/>
  <c r="H18" i="20"/>
  <c r="D67" i="19"/>
  <c r="N19" i="21"/>
  <c r="N16" i="21"/>
  <c r="D32" i="21"/>
  <c r="O16" i="21"/>
  <c r="V14" i="22"/>
  <c r="D26" i="20"/>
  <c r="O40" i="21"/>
  <c r="N20" i="21"/>
  <c r="H14" i="20"/>
  <c r="O44" i="21"/>
  <c r="N22" i="21"/>
  <c r="O43" i="21"/>
  <c r="O38" i="21"/>
  <c r="N18" i="21"/>
  <c r="H34" i="20"/>
  <c r="O18" i="21"/>
  <c r="H17" i="20"/>
  <c r="O24" i="21"/>
  <c r="O39" i="21"/>
  <c r="O41" i="21"/>
  <c r="O37" i="21"/>
  <c r="O45" i="21"/>
  <c r="O42" i="21"/>
  <c r="H33" i="20"/>
  <c r="H31" i="20"/>
  <c r="H30" i="20"/>
  <c r="H32" i="20"/>
  <c r="I31" i="20" l="1"/>
  <c r="D33" i="21"/>
  <c r="I18" i="20"/>
  <c r="I33" i="20"/>
  <c r="I17" i="20"/>
  <c r="I16" i="20"/>
  <c r="I34" i="20"/>
  <c r="W14" i="22"/>
  <c r="W55" i="22" s="1"/>
  <c r="Y14" i="22"/>
  <c r="Y55" i="22" s="1"/>
  <c r="Y56" i="22" s="1"/>
  <c r="B30" i="23" s="1"/>
  <c r="B32" i="23" s="1"/>
  <c r="I30" i="20"/>
  <c r="L15" i="21"/>
  <c r="M15" i="21" s="1"/>
  <c r="L17" i="21"/>
  <c r="L39" i="21" s="1"/>
  <c r="L45" i="21"/>
  <c r="L44" i="21"/>
  <c r="L38" i="21"/>
  <c r="L43" i="21"/>
  <c r="L42" i="21"/>
  <c r="L37" i="21"/>
  <c r="L41" i="21"/>
  <c r="L46" i="21"/>
  <c r="L40" i="21"/>
  <c r="M16" i="21"/>
  <c r="J16" i="21" s="1"/>
  <c r="K16" i="21" s="1"/>
  <c r="B3" i="48" s="1"/>
  <c r="C3" i="48" s="1"/>
  <c r="M21" i="21"/>
  <c r="J21" i="21" s="1"/>
  <c r="K21" i="21" s="1"/>
  <c r="B8" i="48" s="1"/>
  <c r="M20" i="21"/>
  <c r="J20" i="21" s="1"/>
  <c r="K20" i="21" s="1"/>
  <c r="B7" i="48" s="1"/>
  <c r="M19" i="21"/>
  <c r="J19" i="21" s="1"/>
  <c r="K19" i="21" s="1"/>
  <c r="B6" i="48" s="1"/>
  <c r="M24" i="21"/>
  <c r="J24" i="21" s="1"/>
  <c r="K24" i="21" s="1"/>
  <c r="B11" i="48" s="1"/>
  <c r="M18" i="21"/>
  <c r="J18" i="21" s="1"/>
  <c r="K18" i="21" s="1"/>
  <c r="B5" i="48" s="1"/>
  <c r="M23" i="21"/>
  <c r="J23" i="21" s="1"/>
  <c r="K23" i="21" s="1"/>
  <c r="B10" i="48" s="1"/>
  <c r="M17" i="21"/>
  <c r="M22" i="21"/>
  <c r="J22" i="21" s="1"/>
  <c r="K22" i="21" s="1"/>
  <c r="B9" i="48" s="1"/>
  <c r="I32" i="20"/>
  <c r="O17" i="21"/>
  <c r="N17" i="21"/>
  <c r="N40" i="21"/>
  <c r="N38" i="21"/>
  <c r="N15" i="21"/>
  <c r="N44" i="21"/>
  <c r="O15" i="21"/>
  <c r="O46" i="21"/>
  <c r="N41" i="21"/>
  <c r="N39" i="21"/>
  <c r="N42" i="21"/>
  <c r="N43" i="21"/>
  <c r="N46" i="21"/>
  <c r="N45" i="21"/>
  <c r="N37" i="21"/>
  <c r="C9" i="48" l="1"/>
  <c r="F9" i="48" s="1"/>
  <c r="K9" i="48" s="1"/>
  <c r="C10" i="48"/>
  <c r="F10" i="48" s="1"/>
  <c r="K10" i="48" s="1"/>
  <c r="C11" i="48"/>
  <c r="F11" i="48" s="1"/>
  <c r="K11" i="48" s="1"/>
  <c r="C7" i="48"/>
  <c r="F7" i="48" s="1"/>
  <c r="K7" i="48" s="1"/>
  <c r="F3" i="48"/>
  <c r="K3" i="48" s="1"/>
  <c r="C5" i="48"/>
  <c r="F5" i="48" s="1"/>
  <c r="K5" i="48" s="1"/>
  <c r="C6" i="48"/>
  <c r="F6" i="48" s="1"/>
  <c r="K6" i="48" s="1"/>
  <c r="C8" i="48"/>
  <c r="F8" i="48" s="1"/>
  <c r="K8" i="48" s="1"/>
  <c r="B5" i="47"/>
  <c r="C5" i="47" s="1"/>
  <c r="F5" i="47" s="1"/>
  <c r="B6" i="47"/>
  <c r="C6" i="47" s="1"/>
  <c r="F6" i="47" s="1"/>
  <c r="B4" i="47"/>
  <c r="C4" i="47" s="1"/>
  <c r="F4" i="47" s="1"/>
  <c r="B7" i="23"/>
  <c r="F8" i="22"/>
  <c r="C22" i="38" s="1"/>
  <c r="I35" i="20"/>
  <c r="J15" i="21"/>
  <c r="K15" i="21" s="1"/>
  <c r="B2" i="48" s="1"/>
  <c r="J17" i="21"/>
  <c r="K17" i="21" s="1"/>
  <c r="B4" i="48" s="1"/>
  <c r="J41" i="21"/>
  <c r="K41" i="21" s="1"/>
  <c r="J40" i="21"/>
  <c r="K40" i="21" s="1"/>
  <c r="J37" i="21"/>
  <c r="K37" i="21" s="1"/>
  <c r="J44" i="21"/>
  <c r="K44" i="21" s="1"/>
  <c r="J42" i="21"/>
  <c r="K42" i="21" s="1"/>
  <c r="J43" i="21"/>
  <c r="K43" i="21" s="1"/>
  <c r="J45" i="21"/>
  <c r="K45" i="21" s="1"/>
  <c r="J38" i="21"/>
  <c r="K38" i="21" s="1"/>
  <c r="J39" i="21"/>
  <c r="K39" i="21" s="1"/>
  <c r="C29" i="38" l="1"/>
  <c r="F29" i="38" s="1"/>
  <c r="G29" i="38" s="1"/>
  <c r="C4" i="48"/>
  <c r="F4" i="48" s="1"/>
  <c r="K4" i="48" s="1"/>
  <c r="F9" i="39"/>
  <c r="D23" i="18"/>
  <c r="B23" i="23"/>
  <c r="W108" i="22"/>
  <c r="F60" i="22" s="1"/>
  <c r="J46" i="21"/>
  <c r="K46" i="21" s="1"/>
  <c r="K47" i="21" s="1"/>
  <c r="L27" i="38" l="1"/>
  <c r="D24" i="18"/>
  <c r="B24" i="23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A129" i="19"/>
  <c r="B129" i="19"/>
  <c r="C129" i="19"/>
  <c r="D129" i="19"/>
  <c r="A130" i="19"/>
  <c r="B130" i="19"/>
  <c r="C130" i="19"/>
  <c r="D130" i="19"/>
  <c r="A131" i="19"/>
  <c r="B131" i="19"/>
  <c r="C131" i="19"/>
  <c r="D131" i="19"/>
  <c r="A132" i="19"/>
  <c r="B132" i="19"/>
  <c r="C132" i="19"/>
  <c r="D132" i="19"/>
  <c r="A133" i="19"/>
  <c r="B133" i="19"/>
  <c r="C133" i="19"/>
  <c r="D133" i="19"/>
  <c r="A134" i="19"/>
  <c r="B134" i="19"/>
  <c r="C134" i="19"/>
  <c r="D134" i="19"/>
  <c r="A135" i="19"/>
  <c r="B135" i="19"/>
  <c r="C135" i="19"/>
  <c r="D135" i="19"/>
  <c r="A136" i="19"/>
  <c r="B136" i="19"/>
  <c r="C136" i="19"/>
  <c r="D136" i="19"/>
  <c r="A137" i="19"/>
  <c r="B137" i="19"/>
  <c r="C137" i="19"/>
  <c r="D137" i="19"/>
  <c r="A138" i="19"/>
  <c r="B138" i="19"/>
  <c r="C138" i="19"/>
  <c r="D138" i="19"/>
  <c r="A139" i="19"/>
  <c r="B139" i="19"/>
  <c r="C139" i="19"/>
  <c r="D139" i="19"/>
  <c r="A140" i="19"/>
  <c r="B140" i="19"/>
  <c r="C140" i="19"/>
  <c r="D140" i="19"/>
  <c r="A141" i="19"/>
  <c r="B141" i="19"/>
  <c r="C141" i="19"/>
  <c r="D141" i="19"/>
  <c r="A142" i="19"/>
  <c r="B142" i="19"/>
  <c r="C142" i="19"/>
  <c r="D142" i="19"/>
  <c r="A143" i="19"/>
  <c r="B143" i="19"/>
  <c r="C143" i="19"/>
  <c r="D143" i="19"/>
  <c r="A144" i="19"/>
  <c r="B144" i="19"/>
  <c r="C144" i="19"/>
  <c r="D144" i="19"/>
  <c r="A145" i="19"/>
  <c r="B145" i="19"/>
  <c r="C145" i="19"/>
  <c r="D145" i="19"/>
  <c r="A146" i="19"/>
  <c r="B146" i="19"/>
  <c r="C146" i="19"/>
  <c r="D146" i="19"/>
  <c r="A147" i="19"/>
  <c r="B147" i="19"/>
  <c r="C147" i="19"/>
  <c r="D147" i="19"/>
  <c r="A148" i="19"/>
  <c r="B148" i="19"/>
  <c r="C148" i="19"/>
  <c r="D148" i="19"/>
  <c r="A149" i="19"/>
  <c r="B149" i="19"/>
  <c r="C149" i="19"/>
  <c r="D149" i="19"/>
  <c r="A150" i="19"/>
  <c r="B150" i="19"/>
  <c r="C150" i="19"/>
  <c r="D150" i="19"/>
  <c r="A151" i="19"/>
  <c r="B151" i="19"/>
  <c r="C151" i="19"/>
  <c r="D151" i="19"/>
  <c r="A152" i="19"/>
  <c r="B152" i="19"/>
  <c r="C152" i="19"/>
  <c r="D152" i="19"/>
  <c r="A153" i="19"/>
  <c r="B153" i="19"/>
  <c r="C153" i="19"/>
  <c r="D153" i="19"/>
  <c r="A154" i="19"/>
  <c r="B154" i="19"/>
  <c r="C154" i="19"/>
  <c r="D154" i="19"/>
  <c r="A155" i="19"/>
  <c r="B155" i="19"/>
  <c r="C155" i="19"/>
  <c r="D155" i="19"/>
  <c r="A156" i="19"/>
  <c r="B156" i="19"/>
  <c r="C156" i="19"/>
  <c r="D156" i="19"/>
  <c r="A157" i="19"/>
  <c r="B157" i="19"/>
  <c r="C157" i="19"/>
  <c r="D157" i="19"/>
  <c r="A158" i="19"/>
  <c r="B158" i="19"/>
  <c r="C158" i="19"/>
  <c r="D158" i="19"/>
  <c r="A159" i="19"/>
  <c r="B159" i="19"/>
  <c r="C159" i="19"/>
  <c r="D159" i="19"/>
  <c r="A160" i="19"/>
  <c r="B160" i="19"/>
  <c r="C160" i="19"/>
  <c r="D160" i="19"/>
  <c r="A161" i="19"/>
  <c r="B161" i="19"/>
  <c r="C161" i="19"/>
  <c r="D161" i="19"/>
  <c r="A162" i="19"/>
  <c r="B162" i="19"/>
  <c r="C162" i="19"/>
  <c r="D162" i="19"/>
  <c r="A163" i="19"/>
  <c r="B163" i="19"/>
  <c r="C163" i="19"/>
  <c r="D163" i="19"/>
  <c r="A164" i="19"/>
  <c r="B164" i="19"/>
  <c r="C164" i="19"/>
  <c r="D164" i="19"/>
  <c r="A165" i="19"/>
  <c r="B165" i="19"/>
  <c r="C165" i="19"/>
  <c r="D165" i="19"/>
  <c r="A166" i="19"/>
  <c r="B166" i="19"/>
  <c r="C166" i="19"/>
  <c r="D166" i="19"/>
  <c r="A167" i="19"/>
  <c r="B167" i="19"/>
  <c r="C167" i="19"/>
  <c r="D167" i="19"/>
  <c r="A168" i="19"/>
  <c r="B168" i="19"/>
  <c r="C168" i="19"/>
  <c r="D168" i="19"/>
  <c r="A169" i="19"/>
  <c r="B169" i="19"/>
  <c r="C169" i="19"/>
  <c r="D169" i="19"/>
  <c r="A170" i="19"/>
  <c r="B170" i="19"/>
  <c r="C170" i="19"/>
  <c r="D170" i="19"/>
  <c r="A171" i="19"/>
  <c r="B171" i="19"/>
  <c r="C171" i="19"/>
  <c r="D171" i="19"/>
  <c r="A172" i="19"/>
  <c r="B172" i="19"/>
  <c r="C172" i="19"/>
  <c r="D172" i="19"/>
  <c r="B128" i="19"/>
  <c r="C128" i="19"/>
  <c r="D128" i="19"/>
  <c r="E128" i="19"/>
  <c r="A128" i="19"/>
  <c r="A114" i="19"/>
  <c r="B114" i="19"/>
  <c r="C114" i="19"/>
  <c r="D114" i="19"/>
  <c r="E114" i="19"/>
  <c r="H114" i="19"/>
  <c r="H171" i="19" s="1"/>
  <c r="I114" i="19"/>
  <c r="I171" i="19" s="1"/>
  <c r="J114" i="19"/>
  <c r="J171" i="19" s="1"/>
  <c r="A115" i="19"/>
  <c r="B115" i="19"/>
  <c r="C115" i="19"/>
  <c r="D115" i="19"/>
  <c r="E115" i="19"/>
  <c r="H115" i="19"/>
  <c r="H172" i="19" s="1"/>
  <c r="I115" i="19"/>
  <c r="I172" i="19" s="1"/>
  <c r="N71" i="19"/>
  <c r="N128" i="19" s="1"/>
  <c r="H72" i="19"/>
  <c r="H129" i="19" s="1"/>
  <c r="I72" i="19"/>
  <c r="I129" i="19" s="1"/>
  <c r="J72" i="19"/>
  <c r="J129" i="19" s="1"/>
  <c r="K72" i="19"/>
  <c r="K129" i="19" s="1"/>
  <c r="L72" i="19"/>
  <c r="L129" i="19" s="1"/>
  <c r="H73" i="19"/>
  <c r="H130" i="19" s="1"/>
  <c r="I73" i="19"/>
  <c r="I130" i="19" s="1"/>
  <c r="J73" i="19"/>
  <c r="J130" i="19" s="1"/>
  <c r="K73" i="19"/>
  <c r="K130" i="19" s="1"/>
  <c r="L73" i="19"/>
  <c r="L130" i="19" s="1"/>
  <c r="H74" i="19"/>
  <c r="H131" i="19" s="1"/>
  <c r="I74" i="19"/>
  <c r="I131" i="19" s="1"/>
  <c r="J74" i="19"/>
  <c r="J131" i="19" s="1"/>
  <c r="K74" i="19"/>
  <c r="K131" i="19" s="1"/>
  <c r="L74" i="19"/>
  <c r="L131" i="19" s="1"/>
  <c r="H75" i="19"/>
  <c r="H132" i="19" s="1"/>
  <c r="I75" i="19"/>
  <c r="I132" i="19" s="1"/>
  <c r="J75" i="19"/>
  <c r="J132" i="19" s="1"/>
  <c r="K75" i="19"/>
  <c r="K132" i="19" s="1"/>
  <c r="L75" i="19"/>
  <c r="L132" i="19" s="1"/>
  <c r="H76" i="19"/>
  <c r="H133" i="19" s="1"/>
  <c r="I76" i="19"/>
  <c r="I133" i="19" s="1"/>
  <c r="J76" i="19"/>
  <c r="J133" i="19" s="1"/>
  <c r="K76" i="19"/>
  <c r="K133" i="19" s="1"/>
  <c r="L76" i="19"/>
  <c r="L133" i="19" s="1"/>
  <c r="H77" i="19"/>
  <c r="H134" i="19" s="1"/>
  <c r="I77" i="19"/>
  <c r="I134" i="19" s="1"/>
  <c r="J77" i="19"/>
  <c r="J134" i="19" s="1"/>
  <c r="K77" i="19"/>
  <c r="K134" i="19" s="1"/>
  <c r="L77" i="19"/>
  <c r="L134" i="19" s="1"/>
  <c r="H78" i="19"/>
  <c r="H135" i="19" s="1"/>
  <c r="I78" i="19"/>
  <c r="I135" i="19" s="1"/>
  <c r="J78" i="19"/>
  <c r="J135" i="19" s="1"/>
  <c r="K78" i="19"/>
  <c r="K135" i="19" s="1"/>
  <c r="L78" i="19"/>
  <c r="L135" i="19" s="1"/>
  <c r="H79" i="19"/>
  <c r="H136" i="19" s="1"/>
  <c r="I79" i="19"/>
  <c r="I136" i="19" s="1"/>
  <c r="J79" i="19"/>
  <c r="J136" i="19" s="1"/>
  <c r="K79" i="19"/>
  <c r="K136" i="19" s="1"/>
  <c r="L79" i="19"/>
  <c r="L136" i="19" s="1"/>
  <c r="H80" i="19"/>
  <c r="H137" i="19" s="1"/>
  <c r="I80" i="19"/>
  <c r="I137" i="19" s="1"/>
  <c r="J80" i="19"/>
  <c r="J137" i="19" s="1"/>
  <c r="K80" i="19"/>
  <c r="K137" i="19" s="1"/>
  <c r="L80" i="19"/>
  <c r="L137" i="19" s="1"/>
  <c r="H81" i="19"/>
  <c r="H138" i="19" s="1"/>
  <c r="I81" i="19"/>
  <c r="I138" i="19" s="1"/>
  <c r="J81" i="19"/>
  <c r="J138" i="19" s="1"/>
  <c r="K81" i="19"/>
  <c r="K138" i="19" s="1"/>
  <c r="L81" i="19"/>
  <c r="L138" i="19" s="1"/>
  <c r="H82" i="19"/>
  <c r="H139" i="19" s="1"/>
  <c r="I82" i="19"/>
  <c r="I139" i="19" s="1"/>
  <c r="J82" i="19"/>
  <c r="J139" i="19" s="1"/>
  <c r="K82" i="19"/>
  <c r="K139" i="19" s="1"/>
  <c r="L82" i="19"/>
  <c r="L139" i="19" s="1"/>
  <c r="H83" i="19"/>
  <c r="H140" i="19" s="1"/>
  <c r="I83" i="19"/>
  <c r="I140" i="19" s="1"/>
  <c r="J83" i="19"/>
  <c r="J140" i="19" s="1"/>
  <c r="K83" i="19"/>
  <c r="K140" i="19" s="1"/>
  <c r="L83" i="19"/>
  <c r="L140" i="19" s="1"/>
  <c r="H84" i="19"/>
  <c r="H141" i="19" s="1"/>
  <c r="I84" i="19"/>
  <c r="I141" i="19" s="1"/>
  <c r="J84" i="19"/>
  <c r="J141" i="19" s="1"/>
  <c r="K84" i="19"/>
  <c r="K141" i="19" s="1"/>
  <c r="L84" i="19"/>
  <c r="L141" i="19" s="1"/>
  <c r="H85" i="19"/>
  <c r="H142" i="19" s="1"/>
  <c r="I85" i="19"/>
  <c r="I142" i="19" s="1"/>
  <c r="J85" i="19"/>
  <c r="J142" i="19" s="1"/>
  <c r="K85" i="19"/>
  <c r="K142" i="19" s="1"/>
  <c r="L85" i="19"/>
  <c r="L142" i="19" s="1"/>
  <c r="H86" i="19"/>
  <c r="H143" i="19" s="1"/>
  <c r="I86" i="19"/>
  <c r="I143" i="19" s="1"/>
  <c r="J86" i="19"/>
  <c r="J143" i="19" s="1"/>
  <c r="K86" i="19"/>
  <c r="K143" i="19" s="1"/>
  <c r="L86" i="19"/>
  <c r="L143" i="19" s="1"/>
  <c r="H87" i="19"/>
  <c r="H144" i="19" s="1"/>
  <c r="I87" i="19"/>
  <c r="I144" i="19" s="1"/>
  <c r="J87" i="19"/>
  <c r="J144" i="19" s="1"/>
  <c r="K87" i="19"/>
  <c r="K144" i="19" s="1"/>
  <c r="L87" i="19"/>
  <c r="L144" i="19" s="1"/>
  <c r="H88" i="19"/>
  <c r="H145" i="19" s="1"/>
  <c r="I88" i="19"/>
  <c r="I145" i="19" s="1"/>
  <c r="J88" i="19"/>
  <c r="J145" i="19" s="1"/>
  <c r="K88" i="19"/>
  <c r="K145" i="19" s="1"/>
  <c r="L88" i="19"/>
  <c r="L145" i="19" s="1"/>
  <c r="H89" i="19"/>
  <c r="H146" i="19" s="1"/>
  <c r="I89" i="19"/>
  <c r="I146" i="19" s="1"/>
  <c r="J89" i="19"/>
  <c r="J146" i="19" s="1"/>
  <c r="K89" i="19"/>
  <c r="K146" i="19" s="1"/>
  <c r="L89" i="19"/>
  <c r="L146" i="19" s="1"/>
  <c r="H90" i="19"/>
  <c r="H147" i="19" s="1"/>
  <c r="I90" i="19"/>
  <c r="I147" i="19" s="1"/>
  <c r="J90" i="19"/>
  <c r="J147" i="19" s="1"/>
  <c r="K90" i="19"/>
  <c r="K147" i="19" s="1"/>
  <c r="L90" i="19"/>
  <c r="L147" i="19" s="1"/>
  <c r="H91" i="19"/>
  <c r="H148" i="19" s="1"/>
  <c r="I91" i="19"/>
  <c r="I148" i="19" s="1"/>
  <c r="J91" i="19"/>
  <c r="J148" i="19" s="1"/>
  <c r="K91" i="19"/>
  <c r="K148" i="19" s="1"/>
  <c r="L91" i="19"/>
  <c r="L148" i="19" s="1"/>
  <c r="H92" i="19"/>
  <c r="H149" i="19" s="1"/>
  <c r="I92" i="19"/>
  <c r="I149" i="19" s="1"/>
  <c r="J92" i="19"/>
  <c r="J149" i="19" s="1"/>
  <c r="K92" i="19"/>
  <c r="K149" i="19" s="1"/>
  <c r="L92" i="19"/>
  <c r="L149" i="19" s="1"/>
  <c r="H93" i="19"/>
  <c r="H150" i="19" s="1"/>
  <c r="I93" i="19"/>
  <c r="I150" i="19" s="1"/>
  <c r="J93" i="19"/>
  <c r="J150" i="19" s="1"/>
  <c r="K93" i="19"/>
  <c r="K150" i="19" s="1"/>
  <c r="L93" i="19"/>
  <c r="L150" i="19" s="1"/>
  <c r="H94" i="19"/>
  <c r="H151" i="19" s="1"/>
  <c r="I94" i="19"/>
  <c r="I151" i="19" s="1"/>
  <c r="J94" i="19"/>
  <c r="J151" i="19" s="1"/>
  <c r="K94" i="19"/>
  <c r="K151" i="19" s="1"/>
  <c r="L94" i="19"/>
  <c r="L151" i="19" s="1"/>
  <c r="H95" i="19"/>
  <c r="H152" i="19" s="1"/>
  <c r="I95" i="19"/>
  <c r="I152" i="19" s="1"/>
  <c r="J95" i="19"/>
  <c r="J152" i="19" s="1"/>
  <c r="K95" i="19"/>
  <c r="K152" i="19" s="1"/>
  <c r="L95" i="19"/>
  <c r="L152" i="19" s="1"/>
  <c r="H96" i="19"/>
  <c r="H153" i="19" s="1"/>
  <c r="I96" i="19"/>
  <c r="I153" i="19" s="1"/>
  <c r="J96" i="19"/>
  <c r="J153" i="19" s="1"/>
  <c r="K96" i="19"/>
  <c r="K153" i="19" s="1"/>
  <c r="L96" i="19"/>
  <c r="L153" i="19" s="1"/>
  <c r="H97" i="19"/>
  <c r="H154" i="19" s="1"/>
  <c r="I97" i="19"/>
  <c r="I154" i="19" s="1"/>
  <c r="J97" i="19"/>
  <c r="J154" i="19" s="1"/>
  <c r="K97" i="19"/>
  <c r="K154" i="19" s="1"/>
  <c r="L97" i="19"/>
  <c r="L154" i="19" s="1"/>
  <c r="H98" i="19"/>
  <c r="H155" i="19" s="1"/>
  <c r="I98" i="19"/>
  <c r="I155" i="19" s="1"/>
  <c r="J98" i="19"/>
  <c r="J155" i="19" s="1"/>
  <c r="K98" i="19"/>
  <c r="K155" i="19" s="1"/>
  <c r="L98" i="19"/>
  <c r="L155" i="19" s="1"/>
  <c r="H99" i="19"/>
  <c r="H156" i="19" s="1"/>
  <c r="I99" i="19"/>
  <c r="I156" i="19" s="1"/>
  <c r="J99" i="19"/>
  <c r="J156" i="19" s="1"/>
  <c r="K99" i="19"/>
  <c r="K156" i="19" s="1"/>
  <c r="L99" i="19"/>
  <c r="L156" i="19" s="1"/>
  <c r="H100" i="19"/>
  <c r="H157" i="19" s="1"/>
  <c r="I100" i="19"/>
  <c r="I157" i="19" s="1"/>
  <c r="J100" i="19"/>
  <c r="J157" i="19" s="1"/>
  <c r="K100" i="19"/>
  <c r="K157" i="19" s="1"/>
  <c r="L100" i="19"/>
  <c r="L157" i="19" s="1"/>
  <c r="H101" i="19"/>
  <c r="H158" i="19" s="1"/>
  <c r="I101" i="19"/>
  <c r="I158" i="19" s="1"/>
  <c r="J101" i="19"/>
  <c r="J158" i="19" s="1"/>
  <c r="K101" i="19"/>
  <c r="K158" i="19" s="1"/>
  <c r="L101" i="19"/>
  <c r="L158" i="19" s="1"/>
  <c r="H102" i="19"/>
  <c r="H159" i="19" s="1"/>
  <c r="I102" i="19"/>
  <c r="I159" i="19" s="1"/>
  <c r="J102" i="19"/>
  <c r="J159" i="19" s="1"/>
  <c r="K102" i="19"/>
  <c r="K159" i="19" s="1"/>
  <c r="L102" i="19"/>
  <c r="L159" i="19" s="1"/>
  <c r="H103" i="19"/>
  <c r="H160" i="19" s="1"/>
  <c r="I103" i="19"/>
  <c r="I160" i="19" s="1"/>
  <c r="J103" i="19"/>
  <c r="J160" i="19" s="1"/>
  <c r="K103" i="19"/>
  <c r="K160" i="19" s="1"/>
  <c r="L103" i="19"/>
  <c r="L160" i="19" s="1"/>
  <c r="H104" i="19"/>
  <c r="H161" i="19" s="1"/>
  <c r="I104" i="19"/>
  <c r="I161" i="19" s="1"/>
  <c r="J104" i="19"/>
  <c r="J161" i="19" s="1"/>
  <c r="K104" i="19"/>
  <c r="K161" i="19" s="1"/>
  <c r="L104" i="19"/>
  <c r="L161" i="19" s="1"/>
  <c r="H105" i="19"/>
  <c r="H162" i="19" s="1"/>
  <c r="I105" i="19"/>
  <c r="I162" i="19" s="1"/>
  <c r="J105" i="19"/>
  <c r="J162" i="19" s="1"/>
  <c r="K105" i="19"/>
  <c r="K162" i="19" s="1"/>
  <c r="H106" i="19"/>
  <c r="H163" i="19" s="1"/>
  <c r="I106" i="19"/>
  <c r="I163" i="19" s="1"/>
  <c r="J106" i="19"/>
  <c r="J163" i="19" s="1"/>
  <c r="K106" i="19"/>
  <c r="K163" i="19" s="1"/>
  <c r="L106" i="19"/>
  <c r="L163" i="19" s="1"/>
  <c r="H107" i="19"/>
  <c r="H164" i="19" s="1"/>
  <c r="I107" i="19"/>
  <c r="I164" i="19" s="1"/>
  <c r="H108" i="19"/>
  <c r="H165" i="19" s="1"/>
  <c r="I108" i="19"/>
  <c r="I165" i="19" s="1"/>
  <c r="J108" i="19"/>
  <c r="J165" i="19" s="1"/>
  <c r="K108" i="19"/>
  <c r="K165" i="19" s="1"/>
  <c r="L108" i="19"/>
  <c r="L165" i="19" s="1"/>
  <c r="H109" i="19"/>
  <c r="H166" i="19" s="1"/>
  <c r="I109" i="19"/>
  <c r="I166" i="19" s="1"/>
  <c r="J109" i="19"/>
  <c r="J166" i="19" s="1"/>
  <c r="K109" i="19"/>
  <c r="K166" i="19" s="1"/>
  <c r="H110" i="19"/>
  <c r="H167" i="19" s="1"/>
  <c r="I110" i="19"/>
  <c r="I167" i="19" s="1"/>
  <c r="J110" i="19"/>
  <c r="J167" i="19" s="1"/>
  <c r="K110" i="19"/>
  <c r="K167" i="19" s="1"/>
  <c r="L110" i="19"/>
  <c r="L167" i="19" s="1"/>
  <c r="H111" i="19"/>
  <c r="H168" i="19" s="1"/>
  <c r="I111" i="19"/>
  <c r="I168" i="19" s="1"/>
  <c r="J111" i="19"/>
  <c r="J168" i="19" s="1"/>
  <c r="H112" i="19"/>
  <c r="H169" i="19" s="1"/>
  <c r="I112" i="19"/>
  <c r="I169" i="19" s="1"/>
  <c r="J112" i="19"/>
  <c r="J169" i="19" s="1"/>
  <c r="K112" i="19"/>
  <c r="K169" i="19" s="1"/>
  <c r="L112" i="19"/>
  <c r="L169" i="19" s="1"/>
  <c r="H113" i="19"/>
  <c r="H170" i="19" s="1"/>
  <c r="I113" i="19"/>
  <c r="I170" i="19" s="1"/>
  <c r="J113" i="19"/>
  <c r="J170" i="19" s="1"/>
  <c r="I71" i="19"/>
  <c r="I128" i="19" s="1"/>
  <c r="J71" i="19"/>
  <c r="J128" i="19" s="1"/>
  <c r="K71" i="19"/>
  <c r="K128" i="19" s="1"/>
  <c r="L71" i="19"/>
  <c r="L128" i="19" s="1"/>
  <c r="H71" i="19"/>
  <c r="H128" i="19" s="1"/>
  <c r="M163" i="19" l="1"/>
  <c r="M168" i="19"/>
  <c r="M167" i="19"/>
  <c r="N115" i="19"/>
  <c r="N114" i="19"/>
  <c r="N164" i="19"/>
  <c r="N167" i="19"/>
  <c r="N162" i="19"/>
  <c r="M169" i="19"/>
  <c r="M115" i="19"/>
  <c r="M172" i="19"/>
  <c r="N172" i="19"/>
  <c r="N169" i="19"/>
  <c r="N165" i="19"/>
  <c r="N163" i="19"/>
  <c r="N171" i="19"/>
  <c r="N168" i="19"/>
  <c r="N166" i="19"/>
  <c r="M114" i="19"/>
  <c r="M171" i="19"/>
  <c r="N170" i="19"/>
  <c r="M166" i="19"/>
  <c r="M165" i="19"/>
  <c r="M162" i="19"/>
  <c r="M164" i="19"/>
  <c r="M170" i="19"/>
  <c r="M113" i="19"/>
  <c r="M111" i="19"/>
  <c r="M107" i="19"/>
  <c r="M105" i="19"/>
  <c r="M102" i="19"/>
  <c r="M159" i="19" s="1"/>
  <c r="M98" i="19"/>
  <c r="M155" i="19" s="1"/>
  <c r="M94" i="19"/>
  <c r="M151" i="19" s="1"/>
  <c r="M90" i="19"/>
  <c r="M147" i="19" s="1"/>
  <c r="M86" i="19"/>
  <c r="M143" i="19" s="1"/>
  <c r="M82" i="19"/>
  <c r="M139" i="19" s="1"/>
  <c r="M78" i="19"/>
  <c r="M135" i="19" s="1"/>
  <c r="M74" i="19"/>
  <c r="M131" i="19" s="1"/>
  <c r="M110" i="19"/>
  <c r="M109" i="19"/>
  <c r="M106" i="19"/>
  <c r="M101" i="19"/>
  <c r="M158" i="19" s="1"/>
  <c r="M97" i="19"/>
  <c r="M154" i="19" s="1"/>
  <c r="M71" i="19"/>
  <c r="M128" i="19" s="1"/>
  <c r="M108" i="19"/>
  <c r="M104" i="19"/>
  <c r="M161" i="19" s="1"/>
  <c r="M100" i="19"/>
  <c r="M157" i="19" s="1"/>
  <c r="M96" i="19"/>
  <c r="M153" i="19" s="1"/>
  <c r="M92" i="19"/>
  <c r="M149" i="19" s="1"/>
  <c r="M88" i="19"/>
  <c r="M145" i="19" s="1"/>
  <c r="M84" i="19"/>
  <c r="M141" i="19" s="1"/>
  <c r="M80" i="19"/>
  <c r="M137" i="19" s="1"/>
  <c r="M76" i="19"/>
  <c r="M133" i="19" s="1"/>
  <c r="M72" i="19"/>
  <c r="M129" i="19" s="1"/>
  <c r="N76" i="19"/>
  <c r="N133" i="19" s="1"/>
  <c r="N80" i="19"/>
  <c r="N137" i="19" s="1"/>
  <c r="N84" i="19"/>
  <c r="N141" i="19" s="1"/>
  <c r="N88" i="19"/>
  <c r="N145" i="19" s="1"/>
  <c r="N92" i="19"/>
  <c r="N149" i="19" s="1"/>
  <c r="N96" i="19"/>
  <c r="N153" i="19" s="1"/>
  <c r="N100" i="19"/>
  <c r="N157" i="19" s="1"/>
  <c r="N104" i="19"/>
  <c r="N161" i="19" s="1"/>
  <c r="N112" i="19"/>
  <c r="N73" i="19"/>
  <c r="N130" i="19" s="1"/>
  <c r="N77" i="19"/>
  <c r="N134" i="19" s="1"/>
  <c r="N81" i="19"/>
  <c r="N138" i="19" s="1"/>
  <c r="N85" i="19"/>
  <c r="N142" i="19" s="1"/>
  <c r="N89" i="19"/>
  <c r="N146" i="19" s="1"/>
  <c r="N93" i="19"/>
  <c r="N150" i="19" s="1"/>
  <c r="N97" i="19"/>
  <c r="N154" i="19" s="1"/>
  <c r="N101" i="19"/>
  <c r="N158" i="19" s="1"/>
  <c r="N105" i="19"/>
  <c r="N109" i="19"/>
  <c r="N113" i="19"/>
  <c r="N74" i="19"/>
  <c r="N131" i="19" s="1"/>
  <c r="N78" i="19"/>
  <c r="N135" i="19" s="1"/>
  <c r="N82" i="19"/>
  <c r="N139" i="19" s="1"/>
  <c r="N86" i="19"/>
  <c r="N143" i="19" s="1"/>
  <c r="N90" i="19"/>
  <c r="N147" i="19" s="1"/>
  <c r="N94" i="19"/>
  <c r="N151" i="19" s="1"/>
  <c r="N98" i="19"/>
  <c r="N155" i="19" s="1"/>
  <c r="N102" i="19"/>
  <c r="N159" i="19" s="1"/>
  <c r="N106" i="19"/>
  <c r="N110" i="19"/>
  <c r="N108" i="19"/>
  <c r="N75" i="19"/>
  <c r="N132" i="19" s="1"/>
  <c r="N79" i="19"/>
  <c r="N136" i="19" s="1"/>
  <c r="N83" i="19"/>
  <c r="N140" i="19" s="1"/>
  <c r="N87" i="19"/>
  <c r="N144" i="19" s="1"/>
  <c r="N91" i="19"/>
  <c r="N148" i="19" s="1"/>
  <c r="N95" i="19"/>
  <c r="N152" i="19" s="1"/>
  <c r="N99" i="19"/>
  <c r="N156" i="19" s="1"/>
  <c r="N103" i="19"/>
  <c r="N160" i="19" s="1"/>
  <c r="N107" i="19"/>
  <c r="N111" i="19"/>
  <c r="N72" i="19"/>
  <c r="N129" i="19" s="1"/>
  <c r="M103" i="19"/>
  <c r="M160" i="19" s="1"/>
  <c r="M99" i="19"/>
  <c r="M156" i="19" s="1"/>
  <c r="M95" i="19"/>
  <c r="M152" i="19" s="1"/>
  <c r="M91" i="19"/>
  <c r="M148" i="19" s="1"/>
  <c r="M87" i="19"/>
  <c r="M144" i="19" s="1"/>
  <c r="M83" i="19"/>
  <c r="M140" i="19" s="1"/>
  <c r="M79" i="19"/>
  <c r="M136" i="19" s="1"/>
  <c r="M75" i="19"/>
  <c r="M132" i="19" s="1"/>
  <c r="M112" i="19"/>
  <c r="M93" i="19"/>
  <c r="M150" i="19" s="1"/>
  <c r="M89" i="19"/>
  <c r="M146" i="19" s="1"/>
  <c r="M85" i="19"/>
  <c r="M142" i="19" s="1"/>
  <c r="M81" i="19"/>
  <c r="M138" i="19" s="1"/>
  <c r="M77" i="19"/>
  <c r="M134" i="19" s="1"/>
  <c r="M73" i="19"/>
  <c r="M130" i="19" s="1"/>
  <c r="E71" i="19" l="1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71" i="19"/>
  <c r="A110" i="19"/>
  <c r="A111" i="19"/>
  <c r="A112" i="19"/>
  <c r="A113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72" i="19"/>
  <c r="A73" i="19"/>
  <c r="A74" i="19"/>
  <c r="A75" i="19"/>
  <c r="A76" i="19"/>
  <c r="A77" i="19"/>
  <c r="A78" i="19"/>
  <c r="A79" i="19"/>
  <c r="A71" i="19"/>
  <c r="R21" i="19" l="1"/>
  <c r="R20" i="19"/>
  <c r="R19" i="19"/>
  <c r="Q19" i="19"/>
  <c r="Q22" i="19"/>
  <c r="P22" i="19" s="1"/>
  <c r="O22" i="19" s="1"/>
  <c r="N22" i="19" s="1"/>
  <c r="S22" i="19" s="1"/>
  <c r="P21" i="19"/>
  <c r="O21" i="19" s="1"/>
  <c r="N21" i="19" s="1"/>
  <c r="P20" i="19"/>
  <c r="O20" i="19" s="1"/>
  <c r="N20" i="19" s="1"/>
  <c r="O19" i="19"/>
  <c r="N19" i="19" s="1"/>
  <c r="R18" i="19"/>
  <c r="Q18" i="19"/>
  <c r="P18" i="19"/>
  <c r="N18" i="19"/>
  <c r="R17" i="19"/>
  <c r="Q17" i="19"/>
  <c r="P17" i="19"/>
  <c r="O17" i="19"/>
  <c r="N15" i="19"/>
  <c r="O15" i="19"/>
  <c r="P15" i="19"/>
  <c r="Q15" i="19"/>
  <c r="R15" i="19"/>
  <c r="N16" i="19"/>
  <c r="O16" i="19"/>
  <c r="P16" i="19"/>
  <c r="Q16" i="19"/>
  <c r="R16" i="19"/>
  <c r="R14" i="19"/>
  <c r="R71" i="19" s="1"/>
  <c r="Q14" i="19"/>
  <c r="Q71" i="19" s="1"/>
  <c r="Q128" i="19" s="1"/>
  <c r="P14" i="19"/>
  <c r="P71" i="19" s="1"/>
  <c r="P128" i="19" s="1"/>
  <c r="O14" i="19"/>
  <c r="O71" i="19" s="1"/>
  <c r="O128" i="19" s="1"/>
  <c r="N14" i="19"/>
  <c r="L21" i="19"/>
  <c r="K21" i="19" s="1"/>
  <c r="J21" i="19" s="1"/>
  <c r="I21" i="19" s="1"/>
  <c r="H21" i="19" s="1"/>
  <c r="M21" i="19" s="1"/>
  <c r="L20" i="19"/>
  <c r="K20" i="19" s="1"/>
  <c r="J20" i="19" s="1"/>
  <c r="I20" i="19" s="1"/>
  <c r="H20" i="19" s="1"/>
  <c r="M20" i="19" s="1"/>
  <c r="K19" i="19"/>
  <c r="J19" i="19" s="1"/>
  <c r="I19" i="19" s="1"/>
  <c r="H19" i="19" s="1"/>
  <c r="L19" i="19"/>
  <c r="J18" i="19"/>
  <c r="I18" i="19" s="1"/>
  <c r="H18" i="19" s="1"/>
  <c r="K18" i="19"/>
  <c r="L18" i="19"/>
  <c r="I17" i="19"/>
  <c r="H17" i="19" s="1"/>
  <c r="J17" i="19"/>
  <c r="K17" i="19"/>
  <c r="L17" i="19"/>
  <c r="R128" i="19" l="1"/>
  <c r="R114" i="19"/>
  <c r="Q170" i="19"/>
  <c r="Q162" i="19"/>
  <c r="Q172" i="19"/>
  <c r="Q169" i="19"/>
  <c r="Q165" i="19"/>
  <c r="Q163" i="19"/>
  <c r="Q167" i="19"/>
  <c r="Q166" i="19"/>
  <c r="Q164" i="19"/>
  <c r="Q171" i="19"/>
  <c r="Q168" i="19"/>
  <c r="R172" i="19"/>
  <c r="R169" i="19"/>
  <c r="R165" i="19"/>
  <c r="R163" i="19"/>
  <c r="R171" i="19"/>
  <c r="R168" i="19"/>
  <c r="R166" i="19"/>
  <c r="R162" i="19"/>
  <c r="R167" i="19"/>
  <c r="R164" i="19"/>
  <c r="R170" i="19"/>
  <c r="O172" i="19"/>
  <c r="O171" i="19"/>
  <c r="O168" i="19"/>
  <c r="O166" i="19"/>
  <c r="O167" i="19"/>
  <c r="O164" i="19"/>
  <c r="O162" i="19"/>
  <c r="O169" i="19"/>
  <c r="O163" i="19"/>
  <c r="O170" i="19"/>
  <c r="O165" i="19"/>
  <c r="P167" i="19"/>
  <c r="P164" i="19"/>
  <c r="P170" i="19"/>
  <c r="P162" i="19"/>
  <c r="P171" i="19"/>
  <c r="P168" i="19"/>
  <c r="P169" i="19"/>
  <c r="P163" i="19"/>
  <c r="P172" i="19"/>
  <c r="P165" i="19"/>
  <c r="P166" i="19"/>
  <c r="P114" i="19"/>
  <c r="Q114" i="19"/>
  <c r="O114" i="19"/>
  <c r="O115" i="19"/>
  <c r="S115" i="19" s="1"/>
  <c r="R76" i="19"/>
  <c r="R133" i="19" s="1"/>
  <c r="R80" i="19"/>
  <c r="R137" i="19" s="1"/>
  <c r="R84" i="19"/>
  <c r="R141" i="19" s="1"/>
  <c r="R88" i="19"/>
  <c r="R145" i="19" s="1"/>
  <c r="R92" i="19"/>
  <c r="R149" i="19" s="1"/>
  <c r="R96" i="19"/>
  <c r="R153" i="19" s="1"/>
  <c r="R100" i="19"/>
  <c r="R157" i="19" s="1"/>
  <c r="R104" i="19"/>
  <c r="R161" i="19" s="1"/>
  <c r="R112" i="19"/>
  <c r="R73" i="19"/>
  <c r="R130" i="19" s="1"/>
  <c r="R77" i="19"/>
  <c r="R134" i="19" s="1"/>
  <c r="R81" i="19"/>
  <c r="R138" i="19" s="1"/>
  <c r="R85" i="19"/>
  <c r="R142" i="19" s="1"/>
  <c r="R89" i="19"/>
  <c r="R146" i="19" s="1"/>
  <c r="R93" i="19"/>
  <c r="R150" i="19" s="1"/>
  <c r="R97" i="19"/>
  <c r="R154" i="19" s="1"/>
  <c r="R101" i="19"/>
  <c r="R158" i="19" s="1"/>
  <c r="R74" i="19"/>
  <c r="R131" i="19" s="1"/>
  <c r="R78" i="19"/>
  <c r="R135" i="19" s="1"/>
  <c r="R82" i="19"/>
  <c r="R139" i="19" s="1"/>
  <c r="R86" i="19"/>
  <c r="R143" i="19" s="1"/>
  <c r="R90" i="19"/>
  <c r="R147" i="19" s="1"/>
  <c r="R94" i="19"/>
  <c r="R151" i="19" s="1"/>
  <c r="R98" i="19"/>
  <c r="R155" i="19" s="1"/>
  <c r="R102" i="19"/>
  <c r="R159" i="19" s="1"/>
  <c r="R106" i="19"/>
  <c r="R110" i="19"/>
  <c r="R75" i="19"/>
  <c r="R132" i="19" s="1"/>
  <c r="R79" i="19"/>
  <c r="R136" i="19" s="1"/>
  <c r="R83" i="19"/>
  <c r="R140" i="19" s="1"/>
  <c r="R87" i="19"/>
  <c r="R144" i="19" s="1"/>
  <c r="R91" i="19"/>
  <c r="R148" i="19" s="1"/>
  <c r="R95" i="19"/>
  <c r="R152" i="19" s="1"/>
  <c r="R99" i="19"/>
  <c r="R156" i="19" s="1"/>
  <c r="R103" i="19"/>
  <c r="R160" i="19" s="1"/>
  <c r="R72" i="19"/>
  <c r="R129" i="19" s="1"/>
  <c r="R108" i="19"/>
  <c r="O75" i="19"/>
  <c r="O132" i="19" s="1"/>
  <c r="O79" i="19"/>
  <c r="O136" i="19" s="1"/>
  <c r="O83" i="19"/>
  <c r="O140" i="19" s="1"/>
  <c r="O87" i="19"/>
  <c r="O144" i="19" s="1"/>
  <c r="O91" i="19"/>
  <c r="O148" i="19" s="1"/>
  <c r="O95" i="19"/>
  <c r="O152" i="19" s="1"/>
  <c r="O99" i="19"/>
  <c r="O156" i="19" s="1"/>
  <c r="O103" i="19"/>
  <c r="O160" i="19" s="1"/>
  <c r="O107" i="19"/>
  <c r="O111" i="19"/>
  <c r="O72" i="19"/>
  <c r="O129" i="19" s="1"/>
  <c r="O76" i="19"/>
  <c r="O133" i="19" s="1"/>
  <c r="O80" i="19"/>
  <c r="O137" i="19" s="1"/>
  <c r="O84" i="19"/>
  <c r="O141" i="19" s="1"/>
  <c r="O88" i="19"/>
  <c r="O145" i="19" s="1"/>
  <c r="O92" i="19"/>
  <c r="O149" i="19" s="1"/>
  <c r="O96" i="19"/>
  <c r="O153" i="19" s="1"/>
  <c r="O100" i="19"/>
  <c r="O157" i="19" s="1"/>
  <c r="O104" i="19"/>
  <c r="O161" i="19" s="1"/>
  <c r="O108" i="19"/>
  <c r="O112" i="19"/>
  <c r="O73" i="19"/>
  <c r="O130" i="19" s="1"/>
  <c r="O77" i="19"/>
  <c r="O134" i="19" s="1"/>
  <c r="O81" i="19"/>
  <c r="O138" i="19" s="1"/>
  <c r="O85" i="19"/>
  <c r="O142" i="19" s="1"/>
  <c r="O89" i="19"/>
  <c r="O146" i="19" s="1"/>
  <c r="O93" i="19"/>
  <c r="O150" i="19" s="1"/>
  <c r="O97" i="19"/>
  <c r="O154" i="19" s="1"/>
  <c r="O101" i="19"/>
  <c r="O158" i="19" s="1"/>
  <c r="O105" i="19"/>
  <c r="O109" i="19"/>
  <c r="O113" i="19"/>
  <c r="O74" i="19"/>
  <c r="O131" i="19" s="1"/>
  <c r="O78" i="19"/>
  <c r="O135" i="19" s="1"/>
  <c r="O82" i="19"/>
  <c r="O139" i="19" s="1"/>
  <c r="O86" i="19"/>
  <c r="O143" i="19" s="1"/>
  <c r="O90" i="19"/>
  <c r="O147" i="19" s="1"/>
  <c r="O94" i="19"/>
  <c r="O151" i="19" s="1"/>
  <c r="O98" i="19"/>
  <c r="O155" i="19" s="1"/>
  <c r="O102" i="19"/>
  <c r="O159" i="19" s="1"/>
  <c r="O106" i="19"/>
  <c r="O110" i="19"/>
  <c r="S71" i="19"/>
  <c r="Q73" i="19"/>
  <c r="Q130" i="19" s="1"/>
  <c r="Q77" i="19"/>
  <c r="Q134" i="19" s="1"/>
  <c r="Q81" i="19"/>
  <c r="Q138" i="19" s="1"/>
  <c r="Q85" i="19"/>
  <c r="Q142" i="19" s="1"/>
  <c r="Q89" i="19"/>
  <c r="Q146" i="19" s="1"/>
  <c r="Q93" i="19"/>
  <c r="Q150" i="19" s="1"/>
  <c r="Q97" i="19"/>
  <c r="Q154" i="19" s="1"/>
  <c r="Q101" i="19"/>
  <c r="Q158" i="19" s="1"/>
  <c r="Q105" i="19"/>
  <c r="Q109" i="19"/>
  <c r="Q74" i="19"/>
  <c r="Q131" i="19" s="1"/>
  <c r="Q78" i="19"/>
  <c r="Q135" i="19" s="1"/>
  <c r="Q82" i="19"/>
  <c r="Q139" i="19" s="1"/>
  <c r="Q86" i="19"/>
  <c r="Q143" i="19" s="1"/>
  <c r="Q90" i="19"/>
  <c r="Q147" i="19" s="1"/>
  <c r="Q94" i="19"/>
  <c r="Q151" i="19" s="1"/>
  <c r="Q98" i="19"/>
  <c r="Q155" i="19" s="1"/>
  <c r="Q102" i="19"/>
  <c r="Q159" i="19" s="1"/>
  <c r="Q106" i="19"/>
  <c r="Q110" i="19"/>
  <c r="Q75" i="19"/>
  <c r="Q132" i="19" s="1"/>
  <c r="Q79" i="19"/>
  <c r="Q136" i="19" s="1"/>
  <c r="Q83" i="19"/>
  <c r="Q140" i="19" s="1"/>
  <c r="Q87" i="19"/>
  <c r="Q144" i="19" s="1"/>
  <c r="Q91" i="19"/>
  <c r="Q148" i="19" s="1"/>
  <c r="Q95" i="19"/>
  <c r="Q152" i="19" s="1"/>
  <c r="Q99" i="19"/>
  <c r="Q156" i="19" s="1"/>
  <c r="Q103" i="19"/>
  <c r="Q160" i="19" s="1"/>
  <c r="Q72" i="19"/>
  <c r="Q129" i="19" s="1"/>
  <c r="Q76" i="19"/>
  <c r="Q133" i="19" s="1"/>
  <c r="Q80" i="19"/>
  <c r="Q137" i="19" s="1"/>
  <c r="Q84" i="19"/>
  <c r="Q141" i="19" s="1"/>
  <c r="Q88" i="19"/>
  <c r="Q145" i="19" s="1"/>
  <c r="Q92" i="19"/>
  <c r="Q149" i="19" s="1"/>
  <c r="Q96" i="19"/>
  <c r="Q153" i="19" s="1"/>
  <c r="Q100" i="19"/>
  <c r="Q157" i="19" s="1"/>
  <c r="Q104" i="19"/>
  <c r="Q161" i="19" s="1"/>
  <c r="Q108" i="19"/>
  <c r="Q112" i="19"/>
  <c r="P74" i="19"/>
  <c r="P131" i="19" s="1"/>
  <c r="P78" i="19"/>
  <c r="P135" i="19" s="1"/>
  <c r="P82" i="19"/>
  <c r="P139" i="19" s="1"/>
  <c r="P86" i="19"/>
  <c r="P143" i="19" s="1"/>
  <c r="P90" i="19"/>
  <c r="P147" i="19" s="1"/>
  <c r="P94" i="19"/>
  <c r="P151" i="19" s="1"/>
  <c r="P98" i="19"/>
  <c r="P155" i="19" s="1"/>
  <c r="P102" i="19"/>
  <c r="P159" i="19" s="1"/>
  <c r="P106" i="19"/>
  <c r="P110" i="19"/>
  <c r="P75" i="19"/>
  <c r="P132" i="19" s="1"/>
  <c r="P79" i="19"/>
  <c r="P136" i="19" s="1"/>
  <c r="P83" i="19"/>
  <c r="P140" i="19" s="1"/>
  <c r="P87" i="19"/>
  <c r="P144" i="19" s="1"/>
  <c r="P91" i="19"/>
  <c r="P148" i="19" s="1"/>
  <c r="P95" i="19"/>
  <c r="P152" i="19" s="1"/>
  <c r="P99" i="19"/>
  <c r="P156" i="19" s="1"/>
  <c r="P103" i="19"/>
  <c r="P160" i="19" s="1"/>
  <c r="P111" i="19"/>
  <c r="P72" i="19"/>
  <c r="P129" i="19" s="1"/>
  <c r="P76" i="19"/>
  <c r="P133" i="19" s="1"/>
  <c r="P80" i="19"/>
  <c r="P137" i="19" s="1"/>
  <c r="P84" i="19"/>
  <c r="P141" i="19" s="1"/>
  <c r="P88" i="19"/>
  <c r="P145" i="19" s="1"/>
  <c r="P92" i="19"/>
  <c r="P149" i="19" s="1"/>
  <c r="P96" i="19"/>
  <c r="P153" i="19" s="1"/>
  <c r="P100" i="19"/>
  <c r="P157" i="19" s="1"/>
  <c r="P104" i="19"/>
  <c r="P161" i="19" s="1"/>
  <c r="P108" i="19"/>
  <c r="P112" i="19"/>
  <c r="P73" i="19"/>
  <c r="P130" i="19" s="1"/>
  <c r="P77" i="19"/>
  <c r="P134" i="19" s="1"/>
  <c r="P81" i="19"/>
  <c r="P138" i="19" s="1"/>
  <c r="P85" i="19"/>
  <c r="P142" i="19" s="1"/>
  <c r="P89" i="19"/>
  <c r="P146" i="19" s="1"/>
  <c r="P93" i="19"/>
  <c r="P150" i="19" s="1"/>
  <c r="P97" i="19"/>
  <c r="P154" i="19" s="1"/>
  <c r="P101" i="19"/>
  <c r="P158" i="19" s="1"/>
  <c r="P105" i="19"/>
  <c r="P109" i="19"/>
  <c r="P113" i="19"/>
  <c r="S20" i="19"/>
  <c r="S18" i="19"/>
  <c r="S19" i="19"/>
  <c r="S14" i="19"/>
  <c r="S16" i="19"/>
  <c r="S15" i="19"/>
  <c r="S21" i="19"/>
  <c r="S17" i="19"/>
  <c r="M18" i="19"/>
  <c r="M17" i="19"/>
  <c r="M19" i="19"/>
  <c r="S109" i="19" l="1"/>
  <c r="S113" i="19"/>
  <c r="S128" i="19"/>
  <c r="S111" i="19"/>
  <c r="S114" i="19"/>
  <c r="S163" i="19"/>
  <c r="S168" i="19"/>
  <c r="S169" i="19"/>
  <c r="S171" i="19"/>
  <c r="S162" i="19"/>
  <c r="S166" i="19"/>
  <c r="S165" i="19"/>
  <c r="S164" i="19"/>
  <c r="S170" i="19"/>
  <c r="S167" i="19"/>
  <c r="S172" i="19"/>
  <c r="S98" i="19"/>
  <c r="S82" i="19"/>
  <c r="S97" i="19"/>
  <c r="S81" i="19"/>
  <c r="S108" i="19"/>
  <c r="S92" i="19"/>
  <c r="S76" i="19"/>
  <c r="S103" i="19"/>
  <c r="S87" i="19"/>
  <c r="S110" i="19"/>
  <c r="S94" i="19"/>
  <c r="S78" i="19"/>
  <c r="S93" i="19"/>
  <c r="S77" i="19"/>
  <c r="S104" i="19"/>
  <c r="S88" i="19"/>
  <c r="S72" i="19"/>
  <c r="S99" i="19"/>
  <c r="S83" i="19"/>
  <c r="S106" i="19"/>
  <c r="S90" i="19"/>
  <c r="S74" i="19"/>
  <c r="S105" i="19"/>
  <c r="S89" i="19"/>
  <c r="S73" i="19"/>
  <c r="S100" i="19"/>
  <c r="S84" i="19"/>
  <c r="S95" i="19"/>
  <c r="S79" i="19"/>
  <c r="S102" i="19"/>
  <c r="S86" i="19"/>
  <c r="S101" i="19"/>
  <c r="S85" i="19"/>
  <c r="S112" i="19"/>
  <c r="S96" i="19"/>
  <c r="S80" i="19"/>
  <c r="S107" i="19"/>
  <c r="S91" i="19"/>
  <c r="S75" i="19"/>
  <c r="H15" i="19"/>
  <c r="I15" i="19"/>
  <c r="J15" i="19"/>
  <c r="K15" i="19"/>
  <c r="L15" i="19"/>
  <c r="H16" i="19"/>
  <c r="I16" i="19"/>
  <c r="J16" i="19"/>
  <c r="K16" i="19"/>
  <c r="L16" i="19"/>
  <c r="I14" i="19"/>
  <c r="J14" i="19"/>
  <c r="K14" i="19"/>
  <c r="L14" i="19"/>
  <c r="H14" i="19"/>
  <c r="B14" i="19"/>
  <c r="F14" i="19" s="1"/>
  <c r="C14" i="19"/>
  <c r="D14" i="19"/>
  <c r="E14" i="19"/>
  <c r="B15" i="19"/>
  <c r="C15" i="19"/>
  <c r="D15" i="19"/>
  <c r="E15" i="19"/>
  <c r="B16" i="19"/>
  <c r="C16" i="19"/>
  <c r="G16" i="19" s="1"/>
  <c r="G73" i="19" s="1"/>
  <c r="G130" i="19" s="1"/>
  <c r="D16" i="19"/>
  <c r="E16" i="19"/>
  <c r="B17" i="19"/>
  <c r="F17" i="19" s="1"/>
  <c r="F131" i="19" s="1"/>
  <c r="C17" i="19"/>
  <c r="G17" i="19" s="1"/>
  <c r="G74" i="19" s="1"/>
  <c r="G131" i="19" s="1"/>
  <c r="D17" i="19"/>
  <c r="E17" i="19"/>
  <c r="B18" i="19"/>
  <c r="F18" i="19" s="1"/>
  <c r="F132" i="19" s="1"/>
  <c r="C18" i="19"/>
  <c r="G18" i="19" s="1"/>
  <c r="G75" i="19" s="1"/>
  <c r="G132" i="19" s="1"/>
  <c r="D18" i="19"/>
  <c r="E18" i="19"/>
  <c r="B19" i="19"/>
  <c r="F19" i="19" s="1"/>
  <c r="F133" i="19" s="1"/>
  <c r="C19" i="19"/>
  <c r="G19" i="19" s="1"/>
  <c r="G76" i="19" s="1"/>
  <c r="G133" i="19" s="1"/>
  <c r="D19" i="19"/>
  <c r="E19" i="19"/>
  <c r="B20" i="19"/>
  <c r="F20" i="19" s="1"/>
  <c r="F134" i="19" s="1"/>
  <c r="C20" i="19"/>
  <c r="G20" i="19" s="1"/>
  <c r="G77" i="19" s="1"/>
  <c r="G134" i="19" s="1"/>
  <c r="D20" i="19"/>
  <c r="E20" i="19"/>
  <c r="B21" i="19"/>
  <c r="F21" i="19" s="1"/>
  <c r="F135" i="19" s="1"/>
  <c r="C21" i="19"/>
  <c r="G21" i="19" s="1"/>
  <c r="G78" i="19" s="1"/>
  <c r="G135" i="19" s="1"/>
  <c r="D21" i="19"/>
  <c r="E21" i="19"/>
  <c r="B22" i="19"/>
  <c r="F22" i="19" s="1"/>
  <c r="F136" i="19" s="1"/>
  <c r="C22" i="19"/>
  <c r="G22" i="19" s="1"/>
  <c r="G79" i="19" s="1"/>
  <c r="G136" i="19" s="1"/>
  <c r="D22" i="19"/>
  <c r="E22" i="19"/>
  <c r="B23" i="19"/>
  <c r="F23" i="19" s="1"/>
  <c r="C23" i="19"/>
  <c r="G23" i="19" s="1"/>
  <c r="G80" i="19" s="1"/>
  <c r="G137" i="19" s="1"/>
  <c r="D23" i="19"/>
  <c r="E23" i="19"/>
  <c r="B24" i="19"/>
  <c r="F24" i="19" s="1"/>
  <c r="C24" i="19"/>
  <c r="G24" i="19" s="1"/>
  <c r="G81" i="19" s="1"/>
  <c r="G138" i="19" s="1"/>
  <c r="D24" i="19"/>
  <c r="E24" i="19"/>
  <c r="B25" i="19"/>
  <c r="F25" i="19" s="1"/>
  <c r="C25" i="19"/>
  <c r="G25" i="19" s="1"/>
  <c r="G82" i="19" s="1"/>
  <c r="G139" i="19" s="1"/>
  <c r="D25" i="19"/>
  <c r="E25" i="19"/>
  <c r="B26" i="19"/>
  <c r="F26" i="19" s="1"/>
  <c r="C26" i="19"/>
  <c r="G26" i="19" s="1"/>
  <c r="G83" i="19" s="1"/>
  <c r="G140" i="19" s="1"/>
  <c r="D26" i="19"/>
  <c r="E26" i="19"/>
  <c r="B27" i="19"/>
  <c r="F27" i="19" s="1"/>
  <c r="C27" i="19"/>
  <c r="G27" i="19" s="1"/>
  <c r="G84" i="19" s="1"/>
  <c r="G141" i="19" s="1"/>
  <c r="D27" i="19"/>
  <c r="E27" i="19"/>
  <c r="B28" i="19"/>
  <c r="F28" i="19" s="1"/>
  <c r="C28" i="19"/>
  <c r="G28" i="19" s="1"/>
  <c r="G85" i="19" s="1"/>
  <c r="G142" i="19" s="1"/>
  <c r="D28" i="19"/>
  <c r="E28" i="19"/>
  <c r="B29" i="19"/>
  <c r="F29" i="19" s="1"/>
  <c r="C29" i="19"/>
  <c r="G29" i="19" s="1"/>
  <c r="G86" i="19" s="1"/>
  <c r="G143" i="19" s="1"/>
  <c r="D29" i="19"/>
  <c r="E29" i="19"/>
  <c r="B30" i="19"/>
  <c r="F30" i="19" s="1"/>
  <c r="C30" i="19"/>
  <c r="G30" i="19" s="1"/>
  <c r="G87" i="19" s="1"/>
  <c r="G144" i="19" s="1"/>
  <c r="D30" i="19"/>
  <c r="E30" i="19"/>
  <c r="B31" i="19"/>
  <c r="F31" i="19" s="1"/>
  <c r="C31" i="19"/>
  <c r="G31" i="19" s="1"/>
  <c r="G88" i="19" s="1"/>
  <c r="G145" i="19" s="1"/>
  <c r="D31" i="19"/>
  <c r="E31" i="19"/>
  <c r="B32" i="19"/>
  <c r="F32" i="19" s="1"/>
  <c r="C32" i="19"/>
  <c r="G32" i="19" s="1"/>
  <c r="G89" i="19" s="1"/>
  <c r="G146" i="19" s="1"/>
  <c r="D32" i="19"/>
  <c r="E32" i="19"/>
  <c r="B33" i="19"/>
  <c r="F33" i="19" s="1"/>
  <c r="C33" i="19"/>
  <c r="G33" i="19" s="1"/>
  <c r="G90" i="19" s="1"/>
  <c r="G147" i="19" s="1"/>
  <c r="D33" i="19"/>
  <c r="E33" i="19"/>
  <c r="B34" i="19"/>
  <c r="F34" i="19" s="1"/>
  <c r="C34" i="19"/>
  <c r="G34" i="19" s="1"/>
  <c r="G91" i="19" s="1"/>
  <c r="G148" i="19" s="1"/>
  <c r="D34" i="19"/>
  <c r="E34" i="19"/>
  <c r="B35" i="19"/>
  <c r="F35" i="19" s="1"/>
  <c r="C35" i="19"/>
  <c r="G35" i="19" s="1"/>
  <c r="G92" i="19" s="1"/>
  <c r="G149" i="19" s="1"/>
  <c r="D35" i="19"/>
  <c r="E35" i="19"/>
  <c r="B36" i="19"/>
  <c r="F36" i="19" s="1"/>
  <c r="C36" i="19"/>
  <c r="G36" i="19" s="1"/>
  <c r="G93" i="19" s="1"/>
  <c r="G150" i="19" s="1"/>
  <c r="D36" i="19"/>
  <c r="E36" i="19"/>
  <c r="B37" i="19"/>
  <c r="F37" i="19" s="1"/>
  <c r="C37" i="19"/>
  <c r="G37" i="19" s="1"/>
  <c r="G94" i="19" s="1"/>
  <c r="G151" i="19" s="1"/>
  <c r="D37" i="19"/>
  <c r="E37" i="19"/>
  <c r="B38" i="19"/>
  <c r="F38" i="19" s="1"/>
  <c r="C38" i="19"/>
  <c r="G38" i="19" s="1"/>
  <c r="G95" i="19" s="1"/>
  <c r="G152" i="19" s="1"/>
  <c r="D38" i="19"/>
  <c r="E38" i="19"/>
  <c r="B39" i="19"/>
  <c r="F39" i="19" s="1"/>
  <c r="C39" i="19"/>
  <c r="G39" i="19" s="1"/>
  <c r="G96" i="19" s="1"/>
  <c r="G153" i="19" s="1"/>
  <c r="D39" i="19"/>
  <c r="E39" i="19"/>
  <c r="B40" i="19"/>
  <c r="F40" i="19" s="1"/>
  <c r="C40" i="19"/>
  <c r="G40" i="19" s="1"/>
  <c r="G97" i="19" s="1"/>
  <c r="G154" i="19" s="1"/>
  <c r="D40" i="19"/>
  <c r="E40" i="19"/>
  <c r="B41" i="19"/>
  <c r="F41" i="19" s="1"/>
  <c r="C41" i="19"/>
  <c r="G41" i="19" s="1"/>
  <c r="G98" i="19" s="1"/>
  <c r="G155" i="19" s="1"/>
  <c r="D41" i="19"/>
  <c r="E41" i="19"/>
  <c r="B42" i="19"/>
  <c r="F42" i="19" s="1"/>
  <c r="C42" i="19"/>
  <c r="G42" i="19" s="1"/>
  <c r="G99" i="19" s="1"/>
  <c r="G156" i="19" s="1"/>
  <c r="D42" i="19"/>
  <c r="E42" i="19"/>
  <c r="B43" i="19"/>
  <c r="F43" i="19" s="1"/>
  <c r="C43" i="19"/>
  <c r="G43" i="19" s="1"/>
  <c r="G100" i="19" s="1"/>
  <c r="G157" i="19" s="1"/>
  <c r="D43" i="19"/>
  <c r="E43" i="19"/>
  <c r="B44" i="19"/>
  <c r="F44" i="19" s="1"/>
  <c r="C44" i="19"/>
  <c r="G44" i="19" s="1"/>
  <c r="G101" i="19" s="1"/>
  <c r="G158" i="19" s="1"/>
  <c r="D44" i="19"/>
  <c r="E44" i="19"/>
  <c r="B45" i="19"/>
  <c r="F45" i="19" s="1"/>
  <c r="C45" i="19"/>
  <c r="G45" i="19" s="1"/>
  <c r="G102" i="19" s="1"/>
  <c r="G159" i="19" s="1"/>
  <c r="D45" i="19"/>
  <c r="E45" i="19"/>
  <c r="B46" i="19"/>
  <c r="F46" i="19" s="1"/>
  <c r="C46" i="19"/>
  <c r="G46" i="19" s="1"/>
  <c r="G103" i="19" s="1"/>
  <c r="G160" i="19" s="1"/>
  <c r="D46" i="19"/>
  <c r="E46" i="19"/>
  <c r="B47" i="19"/>
  <c r="F47" i="19" s="1"/>
  <c r="C47" i="19"/>
  <c r="G47" i="19" s="1"/>
  <c r="G104" i="19" s="1"/>
  <c r="G161" i="19" s="1"/>
  <c r="D47" i="19"/>
  <c r="E47" i="19"/>
  <c r="B48" i="19"/>
  <c r="F48" i="19" s="1"/>
  <c r="C48" i="19"/>
  <c r="G48" i="19" s="1"/>
  <c r="G105" i="19" s="1"/>
  <c r="G162" i="19" s="1"/>
  <c r="D48" i="19"/>
  <c r="E48" i="19"/>
  <c r="B49" i="19"/>
  <c r="F49" i="19" s="1"/>
  <c r="C49" i="19"/>
  <c r="G49" i="19" s="1"/>
  <c r="G106" i="19" s="1"/>
  <c r="G163" i="19" s="1"/>
  <c r="D49" i="19"/>
  <c r="E49" i="19"/>
  <c r="B50" i="19"/>
  <c r="F50" i="19" s="1"/>
  <c r="C50" i="19"/>
  <c r="G50" i="19" s="1"/>
  <c r="G107" i="19" s="1"/>
  <c r="G164" i="19" s="1"/>
  <c r="D50" i="19"/>
  <c r="E50" i="19"/>
  <c r="B51" i="19"/>
  <c r="F51" i="19" s="1"/>
  <c r="C51" i="19"/>
  <c r="G51" i="19" s="1"/>
  <c r="G108" i="19" s="1"/>
  <c r="G165" i="19" s="1"/>
  <c r="D51" i="19"/>
  <c r="E51" i="19"/>
  <c r="B52" i="19"/>
  <c r="F52" i="19" s="1"/>
  <c r="C52" i="19"/>
  <c r="G52" i="19" s="1"/>
  <c r="G109" i="19" s="1"/>
  <c r="G166" i="19" s="1"/>
  <c r="D52" i="19"/>
  <c r="E52" i="19"/>
  <c r="B53" i="19"/>
  <c r="F53" i="19" s="1"/>
  <c r="C53" i="19"/>
  <c r="G53" i="19" s="1"/>
  <c r="G110" i="19" s="1"/>
  <c r="G167" i="19" s="1"/>
  <c r="D53" i="19"/>
  <c r="E53" i="19"/>
  <c r="B54" i="19"/>
  <c r="F54" i="19" s="1"/>
  <c r="C54" i="19"/>
  <c r="G54" i="19" s="1"/>
  <c r="G111" i="19" s="1"/>
  <c r="G168" i="19" s="1"/>
  <c r="D54" i="19"/>
  <c r="E54" i="19"/>
  <c r="B55" i="19"/>
  <c r="F55" i="19" s="1"/>
  <c r="C55" i="19"/>
  <c r="G55" i="19" s="1"/>
  <c r="G112" i="19" s="1"/>
  <c r="G169" i="19" s="1"/>
  <c r="D55" i="19"/>
  <c r="E55" i="19"/>
  <c r="B56" i="19"/>
  <c r="F56" i="19" s="1"/>
  <c r="C56" i="19"/>
  <c r="G56" i="19" s="1"/>
  <c r="G113" i="19" s="1"/>
  <c r="G170" i="19" s="1"/>
  <c r="D56" i="19"/>
  <c r="E56" i="19"/>
  <c r="B57" i="19"/>
  <c r="F57" i="19" s="1"/>
  <c r="C57" i="19"/>
  <c r="G57" i="19" s="1"/>
  <c r="G114" i="19" s="1"/>
  <c r="G171" i="19" s="1"/>
  <c r="D57" i="19"/>
  <c r="E57" i="19"/>
  <c r="B58" i="19"/>
  <c r="F58" i="19" s="1"/>
  <c r="C58" i="19"/>
  <c r="G58" i="19" s="1"/>
  <c r="G115" i="19" s="1"/>
  <c r="G172" i="19" s="1"/>
  <c r="D58" i="19"/>
  <c r="E58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36" i="19"/>
  <c r="A37" i="19"/>
  <c r="A38" i="19"/>
  <c r="A39" i="19"/>
  <c r="A40" i="19"/>
  <c r="A41" i="19"/>
  <c r="A42" i="19"/>
  <c r="A43" i="19"/>
  <c r="A44" i="19"/>
  <c r="A45" i="19"/>
  <c r="A46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15" i="19"/>
  <c r="A16" i="19"/>
  <c r="A17" i="19"/>
  <c r="A18" i="19"/>
  <c r="A19" i="19"/>
  <c r="A20" i="19"/>
  <c r="A14" i="19"/>
  <c r="I15" i="20"/>
  <c r="V149" i="19"/>
  <c r="V139" i="19"/>
  <c r="V144" i="19"/>
  <c r="V150" i="19"/>
  <c r="V170" i="19"/>
  <c r="V128" i="19"/>
  <c r="V151" i="19"/>
  <c r="V135" i="19"/>
  <c r="V133" i="19"/>
  <c r="V172" i="19"/>
  <c r="V134" i="19"/>
  <c r="V145" i="19"/>
  <c r="V137" i="19"/>
  <c r="V152" i="19"/>
  <c r="V169" i="19"/>
  <c r="V132" i="19"/>
  <c r="V163" i="19"/>
  <c r="V159" i="19"/>
  <c r="V154" i="19"/>
  <c r="V131" i="19"/>
  <c r="V168" i="19"/>
  <c r="V146" i="19"/>
  <c r="V171" i="19"/>
  <c r="V162" i="19"/>
  <c r="V157" i="19"/>
  <c r="V142" i="19"/>
  <c r="V143" i="19"/>
  <c r="V160" i="19"/>
  <c r="V147" i="19"/>
  <c r="V153" i="19"/>
  <c r="V136" i="19"/>
  <c r="V164" i="19"/>
  <c r="V140" i="19"/>
  <c r="V71" i="19"/>
  <c r="V138" i="19"/>
  <c r="V156" i="19"/>
  <c r="V158" i="19"/>
  <c r="V165" i="19"/>
  <c r="V148" i="19"/>
  <c r="V155" i="19"/>
  <c r="V141" i="19"/>
  <c r="V167" i="19"/>
  <c r="V161" i="19"/>
  <c r="V166" i="19"/>
  <c r="B3" i="47" l="1"/>
  <c r="U78" i="19"/>
  <c r="U135" i="19"/>
  <c r="U77" i="19"/>
  <c r="U134" i="19"/>
  <c r="U76" i="19"/>
  <c r="U133" i="19"/>
  <c r="U75" i="19"/>
  <c r="U132" i="19"/>
  <c r="U74" i="19"/>
  <c r="U131" i="19"/>
  <c r="U79" i="19"/>
  <c r="U136" i="19"/>
  <c r="V111" i="19"/>
  <c r="V105" i="19"/>
  <c r="V34" i="19"/>
  <c r="V25" i="19"/>
  <c r="V91" i="19"/>
  <c r="V52" i="19"/>
  <c r="V55" i="19"/>
  <c r="V92" i="19"/>
  <c r="V75" i="19"/>
  <c r="V87" i="19"/>
  <c r="V40" i="19"/>
  <c r="V97" i="19"/>
  <c r="V112" i="19"/>
  <c r="V113" i="19"/>
  <c r="V83" i="19"/>
  <c r="V19" i="19"/>
  <c r="V28" i="19"/>
  <c r="V78" i="19"/>
  <c r="V76" i="19"/>
  <c r="V104" i="19"/>
  <c r="V85" i="19"/>
  <c r="V95" i="19"/>
  <c r="V79" i="19"/>
  <c r="V102" i="19"/>
  <c r="V57" i="19"/>
  <c r="V27" i="19"/>
  <c r="V47" i="19"/>
  <c r="V22" i="19"/>
  <c r="V30" i="19"/>
  <c r="V89" i="19"/>
  <c r="V110" i="19"/>
  <c r="V17" i="19"/>
  <c r="V29" i="19"/>
  <c r="V36" i="19"/>
  <c r="V108" i="19"/>
  <c r="V93" i="19"/>
  <c r="V81" i="19"/>
  <c r="V48" i="19"/>
  <c r="V94" i="19"/>
  <c r="V21" i="19"/>
  <c r="V54" i="19"/>
  <c r="V103" i="19"/>
  <c r="V23" i="19"/>
  <c r="V99" i="19"/>
  <c r="V88" i="19"/>
  <c r="V46" i="19"/>
  <c r="V100" i="19"/>
  <c r="V42" i="19"/>
  <c r="V74" i="19"/>
  <c r="V24" i="19"/>
  <c r="V26" i="19"/>
  <c r="V20" i="19"/>
  <c r="V18" i="19"/>
  <c r="V45" i="19"/>
  <c r="V53" i="19"/>
  <c r="V114" i="19"/>
  <c r="V82" i="19"/>
  <c r="V109" i="19"/>
  <c r="V98" i="19"/>
  <c r="V14" i="19"/>
  <c r="V37" i="19"/>
  <c r="V31" i="19"/>
  <c r="V84" i="19"/>
  <c r="V56" i="19"/>
  <c r="V115" i="19"/>
  <c r="V51" i="19"/>
  <c r="V33" i="19"/>
  <c r="V106" i="19"/>
  <c r="V80" i="19"/>
  <c r="V86" i="19"/>
  <c r="V107" i="19"/>
  <c r="V35" i="19"/>
  <c r="V43" i="19"/>
  <c r="V90" i="19"/>
  <c r="V41" i="19"/>
  <c r="V50" i="19"/>
  <c r="V49" i="19"/>
  <c r="V101" i="19"/>
  <c r="V77" i="19"/>
  <c r="V96" i="19"/>
  <c r="V58" i="19"/>
  <c r="V44" i="19"/>
  <c r="V32" i="19"/>
  <c r="V38" i="19"/>
  <c r="V39" i="19"/>
  <c r="C3" i="47" l="1"/>
  <c r="F3" i="47" s="1"/>
  <c r="K3" i="47" s="1"/>
  <c r="K9" i="47" s="1"/>
  <c r="D14" i="38" s="1"/>
  <c r="T107" i="19"/>
  <c r="T164" i="19" s="1"/>
  <c r="S142" i="19"/>
  <c r="T85" i="19"/>
  <c r="T142" i="19" s="1"/>
  <c r="T79" i="19"/>
  <c r="T136" i="19" s="1"/>
  <c r="W136" i="19" s="1"/>
  <c r="S136" i="19"/>
  <c r="S130" i="19"/>
  <c r="T73" i="19"/>
  <c r="T130" i="19" s="1"/>
  <c r="S147" i="19"/>
  <c r="T90" i="19"/>
  <c r="T147" i="19" s="1"/>
  <c r="S129" i="19"/>
  <c r="S150" i="19"/>
  <c r="T93" i="19"/>
  <c r="T150" i="19" s="1"/>
  <c r="T87" i="19"/>
  <c r="T144" i="19" s="1"/>
  <c r="S144" i="19"/>
  <c r="T108" i="19"/>
  <c r="T165" i="19" s="1"/>
  <c r="S139" i="19"/>
  <c r="T82" i="19"/>
  <c r="T139" i="19" s="1"/>
  <c r="T109" i="19"/>
  <c r="T166" i="19" s="1"/>
  <c r="S137" i="19"/>
  <c r="T80" i="19"/>
  <c r="T137" i="19" s="1"/>
  <c r="S158" i="19"/>
  <c r="T101" i="19"/>
  <c r="T158" i="19" s="1"/>
  <c r="S152" i="19"/>
  <c r="T95" i="19"/>
  <c r="T152" i="19" s="1"/>
  <c r="S146" i="19"/>
  <c r="T89" i="19"/>
  <c r="T146" i="19" s="1"/>
  <c r="S145" i="19"/>
  <c r="T88" i="19"/>
  <c r="T145" i="19" s="1"/>
  <c r="S135" i="19"/>
  <c r="T78" i="19"/>
  <c r="T135" i="19" s="1"/>
  <c r="W135" i="19" s="1"/>
  <c r="S160" i="19"/>
  <c r="T103" i="19"/>
  <c r="T160" i="19" s="1"/>
  <c r="S138" i="19"/>
  <c r="T81" i="19"/>
  <c r="T138" i="19" s="1"/>
  <c r="S155" i="19"/>
  <c r="T98" i="19"/>
  <c r="T155" i="19" s="1"/>
  <c r="T115" i="19"/>
  <c r="T172" i="19" s="1"/>
  <c r="T106" i="19"/>
  <c r="T163" i="19" s="1"/>
  <c r="S132" i="19"/>
  <c r="T75" i="19"/>
  <c r="T132" i="19" s="1"/>
  <c r="W132" i="19" s="1"/>
  <c r="S153" i="19"/>
  <c r="T96" i="19"/>
  <c r="T153" i="19" s="1"/>
  <c r="T86" i="19"/>
  <c r="T143" i="19" s="1"/>
  <c r="S143" i="19"/>
  <c r="S141" i="19"/>
  <c r="T84" i="19"/>
  <c r="T141" i="19" s="1"/>
  <c r="T105" i="19"/>
  <c r="T162" i="19" s="1"/>
  <c r="S140" i="19"/>
  <c r="T83" i="19"/>
  <c r="T140" i="19" s="1"/>
  <c r="S161" i="19"/>
  <c r="T104" i="19"/>
  <c r="T161" i="19" s="1"/>
  <c r="S151" i="19"/>
  <c r="T94" i="19"/>
  <c r="T151" i="19" s="1"/>
  <c r="S133" i="19"/>
  <c r="T76" i="19"/>
  <c r="T133" i="19" s="1"/>
  <c r="W133" i="19" s="1"/>
  <c r="S154" i="19"/>
  <c r="T97" i="19"/>
  <c r="T154" i="19" s="1"/>
  <c r="T114" i="19"/>
  <c r="T171" i="19" s="1"/>
  <c r="T91" i="19"/>
  <c r="T148" i="19" s="1"/>
  <c r="S148" i="19"/>
  <c r="T112" i="19"/>
  <c r="T169" i="19" s="1"/>
  <c r="T102" i="19"/>
  <c r="T159" i="19" s="1"/>
  <c r="S159" i="19"/>
  <c r="S157" i="19"/>
  <c r="T100" i="19"/>
  <c r="T157" i="19" s="1"/>
  <c r="S131" i="19"/>
  <c r="T74" i="19"/>
  <c r="T131" i="19" s="1"/>
  <c r="W131" i="19" s="1"/>
  <c r="T99" i="19"/>
  <c r="T156" i="19" s="1"/>
  <c r="S156" i="19"/>
  <c r="S134" i="19"/>
  <c r="T77" i="19"/>
  <c r="T134" i="19" s="1"/>
  <c r="W134" i="19" s="1"/>
  <c r="T110" i="19"/>
  <c r="T167" i="19" s="1"/>
  <c r="S149" i="19"/>
  <c r="T92" i="19"/>
  <c r="T149" i="19" s="1"/>
  <c r="T113" i="19"/>
  <c r="T170" i="19" s="1"/>
  <c r="T111" i="19"/>
  <c r="T168" i="19" s="1"/>
  <c r="F115" i="19"/>
  <c r="F172" i="19"/>
  <c r="F114" i="19"/>
  <c r="F171" i="19"/>
  <c r="F113" i="19"/>
  <c r="F170" i="19"/>
  <c r="F112" i="19"/>
  <c r="F169" i="19"/>
  <c r="F111" i="19"/>
  <c r="F168" i="19"/>
  <c r="F110" i="19"/>
  <c r="F167" i="19"/>
  <c r="F109" i="19"/>
  <c r="F166" i="19"/>
  <c r="F108" i="19"/>
  <c r="F165" i="19"/>
  <c r="F107" i="19"/>
  <c r="F164" i="19"/>
  <c r="F106" i="19"/>
  <c r="F163" i="19"/>
  <c r="F105" i="19"/>
  <c r="F162" i="19"/>
  <c r="F104" i="19"/>
  <c r="F161" i="19"/>
  <c r="F103" i="19"/>
  <c r="F160" i="19"/>
  <c r="F102" i="19"/>
  <c r="F159" i="19"/>
  <c r="F101" i="19"/>
  <c r="F158" i="19"/>
  <c r="F100" i="19"/>
  <c r="F157" i="19"/>
  <c r="F99" i="19"/>
  <c r="F156" i="19"/>
  <c r="F98" i="19"/>
  <c r="F155" i="19"/>
  <c r="F97" i="19"/>
  <c r="F154" i="19"/>
  <c r="F96" i="19"/>
  <c r="F153" i="19"/>
  <c r="F95" i="19"/>
  <c r="F152" i="19"/>
  <c r="F94" i="19"/>
  <c r="F151" i="19"/>
  <c r="F93" i="19"/>
  <c r="F150" i="19"/>
  <c r="F92" i="19"/>
  <c r="F149" i="19"/>
  <c r="F91" i="19"/>
  <c r="F148" i="19"/>
  <c r="F90" i="19"/>
  <c r="F147" i="19"/>
  <c r="F89" i="19"/>
  <c r="F146" i="19"/>
  <c r="F88" i="19"/>
  <c r="F145" i="19"/>
  <c r="F87" i="19"/>
  <c r="F144" i="19"/>
  <c r="F86" i="19"/>
  <c r="F143" i="19"/>
  <c r="F85" i="19"/>
  <c r="F142" i="19"/>
  <c r="F84" i="19"/>
  <c r="F141" i="19"/>
  <c r="F83" i="19"/>
  <c r="F140" i="19"/>
  <c r="F82" i="19"/>
  <c r="F139" i="19"/>
  <c r="F81" i="19"/>
  <c r="F138" i="19"/>
  <c r="F80" i="19"/>
  <c r="F137" i="19"/>
  <c r="F71" i="19"/>
  <c r="F128" i="19"/>
  <c r="T21" i="19"/>
  <c r="T20" i="19"/>
  <c r="T19" i="19"/>
  <c r="T18" i="19"/>
  <c r="T17" i="19"/>
  <c r="U22" i="19"/>
  <c r="F79" i="19"/>
  <c r="U21" i="19"/>
  <c r="F78" i="19"/>
  <c r="U20" i="19"/>
  <c r="F77" i="19"/>
  <c r="U19" i="19"/>
  <c r="F76" i="19"/>
  <c r="U18" i="19"/>
  <c r="F75" i="19"/>
  <c r="U17" i="19"/>
  <c r="F74" i="19"/>
  <c r="Q58" i="19"/>
  <c r="P58" i="19" s="1"/>
  <c r="O58" i="19" s="1"/>
  <c r="N58" i="19" s="1"/>
  <c r="S58" i="19" s="1"/>
  <c r="U58" i="19"/>
  <c r="U56" i="19"/>
  <c r="Q56" i="19"/>
  <c r="P56" i="19" s="1"/>
  <c r="O56" i="19" s="1"/>
  <c r="N56" i="19" s="1"/>
  <c r="S56" i="19" s="1"/>
  <c r="U54" i="19"/>
  <c r="Q54" i="19"/>
  <c r="P54" i="19" s="1"/>
  <c r="O54" i="19" s="1"/>
  <c r="N54" i="19" s="1"/>
  <c r="S54" i="19" s="1"/>
  <c r="U51" i="19"/>
  <c r="Q51" i="19"/>
  <c r="P51" i="19" s="1"/>
  <c r="O51" i="19" s="1"/>
  <c r="N51" i="19" s="1"/>
  <c r="S51" i="19" s="1"/>
  <c r="U47" i="19"/>
  <c r="Q47" i="19"/>
  <c r="P47" i="19" s="1"/>
  <c r="O47" i="19" s="1"/>
  <c r="N47" i="19" s="1"/>
  <c r="S47" i="19" s="1"/>
  <c r="Q57" i="19"/>
  <c r="P57" i="19" s="1"/>
  <c r="O57" i="19" s="1"/>
  <c r="N57" i="19" s="1"/>
  <c r="S57" i="19" s="1"/>
  <c r="U57" i="19"/>
  <c r="U55" i="19"/>
  <c r="Q55" i="19"/>
  <c r="P55" i="19" s="1"/>
  <c r="O55" i="19" s="1"/>
  <c r="N55" i="19" s="1"/>
  <c r="S55" i="19" s="1"/>
  <c r="Q53" i="19"/>
  <c r="P53" i="19" s="1"/>
  <c r="O53" i="19" s="1"/>
  <c r="N53" i="19" s="1"/>
  <c r="S53" i="19" s="1"/>
  <c r="U53" i="19"/>
  <c r="Q52" i="19"/>
  <c r="P52" i="19" s="1"/>
  <c r="O52" i="19" s="1"/>
  <c r="N52" i="19" s="1"/>
  <c r="S52" i="19" s="1"/>
  <c r="U52" i="19"/>
  <c r="Q50" i="19"/>
  <c r="P50" i="19" s="1"/>
  <c r="O50" i="19" s="1"/>
  <c r="N50" i="19" s="1"/>
  <c r="S50" i="19" s="1"/>
  <c r="U50" i="19"/>
  <c r="U49" i="19"/>
  <c r="Q49" i="19"/>
  <c r="P49" i="19" s="1"/>
  <c r="O49" i="19" s="1"/>
  <c r="N49" i="19" s="1"/>
  <c r="S49" i="19" s="1"/>
  <c r="U48" i="19"/>
  <c r="Q48" i="19"/>
  <c r="P48" i="19" s="1"/>
  <c r="O48" i="19" s="1"/>
  <c r="N48" i="19" s="1"/>
  <c r="S48" i="19" s="1"/>
  <c r="Q46" i="19"/>
  <c r="P46" i="19" s="1"/>
  <c r="O46" i="19" s="1"/>
  <c r="N46" i="19" s="1"/>
  <c r="S46" i="19" s="1"/>
  <c r="U46" i="19"/>
  <c r="U45" i="19"/>
  <c r="Q45" i="19"/>
  <c r="P45" i="19" s="1"/>
  <c r="O45" i="19" s="1"/>
  <c r="N45" i="19" s="1"/>
  <c r="S45" i="19" s="1"/>
  <c r="U44" i="19"/>
  <c r="Q44" i="19"/>
  <c r="P44" i="19" s="1"/>
  <c r="O44" i="19" s="1"/>
  <c r="N44" i="19" s="1"/>
  <c r="S44" i="19" s="1"/>
  <c r="U43" i="19"/>
  <c r="Q43" i="19"/>
  <c r="P43" i="19" s="1"/>
  <c r="O43" i="19" s="1"/>
  <c r="N43" i="19" s="1"/>
  <c r="S43" i="19" s="1"/>
  <c r="Q42" i="19"/>
  <c r="P42" i="19" s="1"/>
  <c r="O42" i="19" s="1"/>
  <c r="N42" i="19" s="1"/>
  <c r="S42" i="19" s="1"/>
  <c r="U42" i="19"/>
  <c r="Q41" i="19"/>
  <c r="P41" i="19" s="1"/>
  <c r="O41" i="19" s="1"/>
  <c r="N41" i="19" s="1"/>
  <c r="S41" i="19" s="1"/>
  <c r="U41" i="19"/>
  <c r="U40" i="19"/>
  <c r="Q40" i="19"/>
  <c r="P40" i="19" s="1"/>
  <c r="O40" i="19" s="1"/>
  <c r="N40" i="19" s="1"/>
  <c r="S40" i="19" s="1"/>
  <c r="U39" i="19"/>
  <c r="Q39" i="19"/>
  <c r="P39" i="19" s="1"/>
  <c r="O39" i="19" s="1"/>
  <c r="N39" i="19" s="1"/>
  <c r="S39" i="19" s="1"/>
  <c r="U38" i="19"/>
  <c r="Q38" i="19"/>
  <c r="P38" i="19" s="1"/>
  <c r="O38" i="19" s="1"/>
  <c r="N38" i="19" s="1"/>
  <c r="S38" i="19" s="1"/>
  <c r="Q37" i="19"/>
  <c r="P37" i="19" s="1"/>
  <c r="O37" i="19" s="1"/>
  <c r="N37" i="19" s="1"/>
  <c r="S37" i="19" s="1"/>
  <c r="U37" i="19"/>
  <c r="Q36" i="19"/>
  <c r="P36" i="19" s="1"/>
  <c r="O36" i="19" s="1"/>
  <c r="N36" i="19" s="1"/>
  <c r="S36" i="19" s="1"/>
  <c r="U36" i="19"/>
  <c r="U35" i="19"/>
  <c r="Q35" i="19"/>
  <c r="P35" i="19" s="1"/>
  <c r="O35" i="19" s="1"/>
  <c r="N35" i="19" s="1"/>
  <c r="S35" i="19" s="1"/>
  <c r="Q34" i="19"/>
  <c r="P34" i="19" s="1"/>
  <c r="O34" i="19" s="1"/>
  <c r="N34" i="19" s="1"/>
  <c r="S34" i="19" s="1"/>
  <c r="U34" i="19"/>
  <c r="U33" i="19"/>
  <c r="Q33" i="19"/>
  <c r="P33" i="19" s="1"/>
  <c r="O33" i="19" s="1"/>
  <c r="N33" i="19" s="1"/>
  <c r="S33" i="19" s="1"/>
  <c r="U32" i="19"/>
  <c r="Q32" i="19"/>
  <c r="P32" i="19" s="1"/>
  <c r="O32" i="19" s="1"/>
  <c r="N32" i="19" s="1"/>
  <c r="S32" i="19" s="1"/>
  <c r="U31" i="19"/>
  <c r="Q31" i="19"/>
  <c r="P31" i="19" s="1"/>
  <c r="O31" i="19" s="1"/>
  <c r="N31" i="19" s="1"/>
  <c r="S31" i="19" s="1"/>
  <c r="Q30" i="19"/>
  <c r="P30" i="19" s="1"/>
  <c r="O30" i="19" s="1"/>
  <c r="N30" i="19" s="1"/>
  <c r="S30" i="19" s="1"/>
  <c r="U30" i="19"/>
  <c r="U29" i="19"/>
  <c r="Q29" i="19"/>
  <c r="P29" i="19" s="1"/>
  <c r="O29" i="19" s="1"/>
  <c r="N29" i="19" s="1"/>
  <c r="S29" i="19" s="1"/>
  <c r="U28" i="19"/>
  <c r="Q28" i="19"/>
  <c r="P28" i="19" s="1"/>
  <c r="O28" i="19" s="1"/>
  <c r="N28" i="19" s="1"/>
  <c r="S28" i="19" s="1"/>
  <c r="U27" i="19"/>
  <c r="Q27" i="19"/>
  <c r="P27" i="19" s="1"/>
  <c r="O27" i="19" s="1"/>
  <c r="N27" i="19" s="1"/>
  <c r="S27" i="19" s="1"/>
  <c r="U26" i="19"/>
  <c r="Q26" i="19"/>
  <c r="P26" i="19" s="1"/>
  <c r="O26" i="19" s="1"/>
  <c r="N26" i="19" s="1"/>
  <c r="S26" i="19" s="1"/>
  <c r="U25" i="19"/>
  <c r="Q25" i="19"/>
  <c r="P25" i="19" s="1"/>
  <c r="O25" i="19" s="1"/>
  <c r="N25" i="19" s="1"/>
  <c r="S25" i="19" s="1"/>
  <c r="Q24" i="19"/>
  <c r="P24" i="19" s="1"/>
  <c r="O24" i="19" s="1"/>
  <c r="N24" i="19" s="1"/>
  <c r="S24" i="19" s="1"/>
  <c r="U24" i="19"/>
  <c r="U23" i="19"/>
  <c r="Q23" i="19"/>
  <c r="P23" i="19" s="1"/>
  <c r="O23" i="19" s="1"/>
  <c r="N23" i="19" s="1"/>
  <c r="S23" i="19" s="1"/>
  <c r="F16" i="19"/>
  <c r="F15" i="19"/>
  <c r="M15" i="19"/>
  <c r="L58" i="19"/>
  <c r="K58" i="19" s="1"/>
  <c r="J58" i="19" s="1"/>
  <c r="I58" i="19" s="1"/>
  <c r="H58" i="19" s="1"/>
  <c r="M58" i="19" s="1"/>
  <c r="L57" i="19"/>
  <c r="K57" i="19" s="1"/>
  <c r="J57" i="19" s="1"/>
  <c r="I57" i="19" s="1"/>
  <c r="H57" i="19" s="1"/>
  <c r="M57" i="19" s="1"/>
  <c r="L56" i="19"/>
  <c r="K56" i="19" s="1"/>
  <c r="J56" i="19" s="1"/>
  <c r="I56" i="19" s="1"/>
  <c r="H56" i="19" s="1"/>
  <c r="M56" i="19" s="1"/>
  <c r="L55" i="19"/>
  <c r="K55" i="19" s="1"/>
  <c r="J55" i="19" s="1"/>
  <c r="I55" i="19" s="1"/>
  <c r="H55" i="19" s="1"/>
  <c r="M55" i="19" s="1"/>
  <c r="L54" i="19"/>
  <c r="K54" i="19" s="1"/>
  <c r="J54" i="19" s="1"/>
  <c r="I54" i="19" s="1"/>
  <c r="H54" i="19" s="1"/>
  <c r="M54" i="19" s="1"/>
  <c r="L53" i="19"/>
  <c r="K53" i="19" s="1"/>
  <c r="J53" i="19" s="1"/>
  <c r="I53" i="19" s="1"/>
  <c r="H53" i="19" s="1"/>
  <c r="M53" i="19" s="1"/>
  <c r="L52" i="19"/>
  <c r="K52" i="19" s="1"/>
  <c r="J52" i="19" s="1"/>
  <c r="I52" i="19" s="1"/>
  <c r="H52" i="19" s="1"/>
  <c r="M52" i="19" s="1"/>
  <c r="L51" i="19"/>
  <c r="K51" i="19" s="1"/>
  <c r="J51" i="19" s="1"/>
  <c r="I51" i="19" s="1"/>
  <c r="H51" i="19" s="1"/>
  <c r="M51" i="19" s="1"/>
  <c r="L50" i="19"/>
  <c r="K50" i="19" s="1"/>
  <c r="J50" i="19" s="1"/>
  <c r="I50" i="19" s="1"/>
  <c r="H50" i="19" s="1"/>
  <c r="M50" i="19" s="1"/>
  <c r="L49" i="19"/>
  <c r="K49" i="19" s="1"/>
  <c r="J49" i="19" s="1"/>
  <c r="I49" i="19" s="1"/>
  <c r="H49" i="19" s="1"/>
  <c r="M49" i="19" s="1"/>
  <c r="L48" i="19"/>
  <c r="K48" i="19" s="1"/>
  <c r="J48" i="19" s="1"/>
  <c r="I48" i="19" s="1"/>
  <c r="H48" i="19" s="1"/>
  <c r="M48" i="19" s="1"/>
  <c r="L47" i="19"/>
  <c r="K47" i="19" s="1"/>
  <c r="J47" i="19" s="1"/>
  <c r="I47" i="19" s="1"/>
  <c r="H47" i="19" s="1"/>
  <c r="M47" i="19" s="1"/>
  <c r="L46" i="19"/>
  <c r="K46" i="19" s="1"/>
  <c r="J46" i="19" s="1"/>
  <c r="I46" i="19" s="1"/>
  <c r="H46" i="19" s="1"/>
  <c r="M46" i="19" s="1"/>
  <c r="L45" i="19"/>
  <c r="K45" i="19" s="1"/>
  <c r="J45" i="19" s="1"/>
  <c r="I45" i="19" s="1"/>
  <c r="H45" i="19" s="1"/>
  <c r="M45" i="19" s="1"/>
  <c r="L44" i="19"/>
  <c r="K44" i="19" s="1"/>
  <c r="J44" i="19" s="1"/>
  <c r="I44" i="19" s="1"/>
  <c r="H44" i="19" s="1"/>
  <c r="M44" i="19" s="1"/>
  <c r="L43" i="19"/>
  <c r="K43" i="19" s="1"/>
  <c r="J43" i="19" s="1"/>
  <c r="I43" i="19" s="1"/>
  <c r="H43" i="19" s="1"/>
  <c r="M43" i="19" s="1"/>
  <c r="L42" i="19"/>
  <c r="K42" i="19" s="1"/>
  <c r="J42" i="19" s="1"/>
  <c r="I42" i="19" s="1"/>
  <c r="H42" i="19" s="1"/>
  <c r="M42" i="19" s="1"/>
  <c r="L41" i="19"/>
  <c r="K41" i="19" s="1"/>
  <c r="J41" i="19" s="1"/>
  <c r="I41" i="19" s="1"/>
  <c r="H41" i="19" s="1"/>
  <c r="M41" i="19" s="1"/>
  <c r="L40" i="19"/>
  <c r="K40" i="19" s="1"/>
  <c r="J40" i="19" s="1"/>
  <c r="I40" i="19" s="1"/>
  <c r="H40" i="19" s="1"/>
  <c r="M40" i="19" s="1"/>
  <c r="L39" i="19"/>
  <c r="K39" i="19" s="1"/>
  <c r="J39" i="19" s="1"/>
  <c r="I39" i="19" s="1"/>
  <c r="H39" i="19" s="1"/>
  <c r="M39" i="19" s="1"/>
  <c r="L38" i="19"/>
  <c r="K38" i="19" s="1"/>
  <c r="J38" i="19" s="1"/>
  <c r="I38" i="19" s="1"/>
  <c r="H38" i="19" s="1"/>
  <c r="M38" i="19" s="1"/>
  <c r="L37" i="19"/>
  <c r="K37" i="19" s="1"/>
  <c r="J37" i="19" s="1"/>
  <c r="I37" i="19" s="1"/>
  <c r="H37" i="19" s="1"/>
  <c r="M37" i="19" s="1"/>
  <c r="L36" i="19"/>
  <c r="K36" i="19" s="1"/>
  <c r="J36" i="19" s="1"/>
  <c r="I36" i="19" s="1"/>
  <c r="H36" i="19" s="1"/>
  <c r="M36" i="19" s="1"/>
  <c r="L35" i="19"/>
  <c r="K35" i="19" s="1"/>
  <c r="J35" i="19" s="1"/>
  <c r="I35" i="19" s="1"/>
  <c r="H35" i="19" s="1"/>
  <c r="M35" i="19" s="1"/>
  <c r="L34" i="19"/>
  <c r="K34" i="19" s="1"/>
  <c r="J34" i="19" s="1"/>
  <c r="I34" i="19" s="1"/>
  <c r="H34" i="19" s="1"/>
  <c r="M34" i="19" s="1"/>
  <c r="L33" i="19"/>
  <c r="K33" i="19" s="1"/>
  <c r="J33" i="19" s="1"/>
  <c r="I33" i="19" s="1"/>
  <c r="H33" i="19" s="1"/>
  <c r="M33" i="19" s="1"/>
  <c r="L32" i="19"/>
  <c r="K32" i="19" s="1"/>
  <c r="J32" i="19" s="1"/>
  <c r="I32" i="19" s="1"/>
  <c r="H32" i="19" s="1"/>
  <c r="M32" i="19" s="1"/>
  <c r="L31" i="19"/>
  <c r="K31" i="19" s="1"/>
  <c r="J31" i="19" s="1"/>
  <c r="I31" i="19" s="1"/>
  <c r="H31" i="19" s="1"/>
  <c r="M31" i="19" s="1"/>
  <c r="L30" i="19"/>
  <c r="K30" i="19" s="1"/>
  <c r="J30" i="19" s="1"/>
  <c r="I30" i="19" s="1"/>
  <c r="H30" i="19" s="1"/>
  <c r="M30" i="19" s="1"/>
  <c r="L29" i="19"/>
  <c r="K29" i="19" s="1"/>
  <c r="J29" i="19" s="1"/>
  <c r="I29" i="19" s="1"/>
  <c r="H29" i="19" s="1"/>
  <c r="M29" i="19" s="1"/>
  <c r="L28" i="19"/>
  <c r="K28" i="19" s="1"/>
  <c r="J28" i="19" s="1"/>
  <c r="I28" i="19" s="1"/>
  <c r="H28" i="19" s="1"/>
  <c r="M28" i="19" s="1"/>
  <c r="L27" i="19"/>
  <c r="K27" i="19" s="1"/>
  <c r="J27" i="19" s="1"/>
  <c r="I27" i="19" s="1"/>
  <c r="H27" i="19" s="1"/>
  <c r="M27" i="19" s="1"/>
  <c r="L26" i="19"/>
  <c r="K26" i="19" s="1"/>
  <c r="J26" i="19" s="1"/>
  <c r="I26" i="19" s="1"/>
  <c r="H26" i="19" s="1"/>
  <c r="M26" i="19" s="1"/>
  <c r="L25" i="19"/>
  <c r="K25" i="19" s="1"/>
  <c r="J25" i="19" s="1"/>
  <c r="I25" i="19" s="1"/>
  <c r="H25" i="19" s="1"/>
  <c r="M25" i="19" s="1"/>
  <c r="L24" i="19"/>
  <c r="K24" i="19" s="1"/>
  <c r="J24" i="19" s="1"/>
  <c r="I24" i="19" s="1"/>
  <c r="H24" i="19" s="1"/>
  <c r="M24" i="19" s="1"/>
  <c r="L23" i="19"/>
  <c r="K23" i="19" s="1"/>
  <c r="J23" i="19" s="1"/>
  <c r="I23" i="19" s="1"/>
  <c r="H23" i="19" s="1"/>
  <c r="M23" i="19" s="1"/>
  <c r="L22" i="19"/>
  <c r="K22" i="19" s="1"/>
  <c r="J22" i="19" s="1"/>
  <c r="I22" i="19" s="1"/>
  <c r="H22" i="19" s="1"/>
  <c r="M22" i="19" s="1"/>
  <c r="T22" i="19" s="1"/>
  <c r="M14" i="19"/>
  <c r="M16" i="19"/>
  <c r="T16" i="19" s="1"/>
  <c r="G15" i="19"/>
  <c r="G72" i="19" s="1"/>
  <c r="G129" i="19" s="1"/>
  <c r="G14" i="19"/>
  <c r="I14" i="20"/>
  <c r="B18" i="48" s="1"/>
  <c r="V15" i="19"/>
  <c r="V130" i="19"/>
  <c r="V73" i="19"/>
  <c r="V129" i="19"/>
  <c r="V72" i="19"/>
  <c r="V16" i="19"/>
  <c r="C2" i="48" l="1"/>
  <c r="F2" i="48" s="1"/>
  <c r="K2" i="48" s="1"/>
  <c r="H9" i="47"/>
  <c r="I19" i="20"/>
  <c r="B8" i="18" s="1"/>
  <c r="B2" i="47"/>
  <c r="B9" i="47" s="1"/>
  <c r="V117" i="19"/>
  <c r="W20" i="19"/>
  <c r="T30" i="19"/>
  <c r="W30" i="19" s="1"/>
  <c r="T42" i="19"/>
  <c r="T34" i="19"/>
  <c r="T46" i="19"/>
  <c r="X46" i="19" s="1"/>
  <c r="Y46" i="19" s="1"/>
  <c r="T49" i="19"/>
  <c r="W49" i="19" s="1"/>
  <c r="F22" i="38"/>
  <c r="G22" i="38" s="1"/>
  <c r="L20" i="38" s="1"/>
  <c r="E3" i="46"/>
  <c r="U83" i="19"/>
  <c r="U140" i="19"/>
  <c r="W140" i="19" s="1"/>
  <c r="U85" i="19"/>
  <c r="U142" i="19"/>
  <c r="W142" i="19" s="1"/>
  <c r="U93" i="19"/>
  <c r="U150" i="19"/>
  <c r="W150" i="19" s="1"/>
  <c r="U80" i="19"/>
  <c r="U137" i="19"/>
  <c r="W137" i="19" s="1"/>
  <c r="U82" i="19"/>
  <c r="U139" i="19"/>
  <c r="W139" i="19" s="1"/>
  <c r="U84" i="19"/>
  <c r="U141" i="19"/>
  <c r="W141" i="19" s="1"/>
  <c r="U86" i="19"/>
  <c r="U143" i="19"/>
  <c r="U88" i="19"/>
  <c r="U145" i="19"/>
  <c r="U90" i="19"/>
  <c r="U147" i="19"/>
  <c r="U92" i="19"/>
  <c r="U149" i="19"/>
  <c r="U94" i="19"/>
  <c r="U151" i="19"/>
  <c r="W151" i="19" s="1"/>
  <c r="U96" i="19"/>
  <c r="U153" i="19"/>
  <c r="U98" i="19"/>
  <c r="U155" i="19"/>
  <c r="U100" i="19"/>
  <c r="U157" i="19"/>
  <c r="U102" i="19"/>
  <c r="U159" i="19"/>
  <c r="W159" i="19" s="1"/>
  <c r="U104" i="19"/>
  <c r="W104" i="19" s="1"/>
  <c r="U161" i="19"/>
  <c r="W161" i="19" s="1"/>
  <c r="U110" i="19"/>
  <c r="W110" i="19" s="1"/>
  <c r="W167" i="19"/>
  <c r="U112" i="19"/>
  <c r="W112" i="19" s="1"/>
  <c r="W169" i="19"/>
  <c r="U114" i="19"/>
  <c r="W155" i="19"/>
  <c r="W145" i="19"/>
  <c r="W143" i="19"/>
  <c r="U71" i="19"/>
  <c r="U128" i="19"/>
  <c r="U87" i="19"/>
  <c r="W87" i="19" s="1"/>
  <c r="U144" i="19"/>
  <c r="W144" i="19" s="1"/>
  <c r="U89" i="19"/>
  <c r="U146" i="19"/>
  <c r="U91" i="19"/>
  <c r="W91" i="19" s="1"/>
  <c r="U148" i="19"/>
  <c r="W148" i="19" s="1"/>
  <c r="U95" i="19"/>
  <c r="U152" i="19"/>
  <c r="W152" i="19" s="1"/>
  <c r="U97" i="19"/>
  <c r="U154" i="19"/>
  <c r="W154" i="19" s="1"/>
  <c r="U99" i="19"/>
  <c r="W99" i="19" s="1"/>
  <c r="U156" i="19"/>
  <c r="W156" i="19" s="1"/>
  <c r="U101" i="19"/>
  <c r="U158" i="19"/>
  <c r="W158" i="19" s="1"/>
  <c r="U103" i="19"/>
  <c r="W103" i="19" s="1"/>
  <c r="U160" i="19"/>
  <c r="W160" i="19" s="1"/>
  <c r="U105" i="19"/>
  <c r="U162" i="19"/>
  <c r="W162" i="19" s="1"/>
  <c r="U111" i="19"/>
  <c r="W111" i="19" s="1"/>
  <c r="W168" i="19"/>
  <c r="U113" i="19"/>
  <c r="W113" i="19" s="1"/>
  <c r="W170" i="19"/>
  <c r="U115" i="19"/>
  <c r="W115" i="19" s="1"/>
  <c r="W149" i="19"/>
  <c r="W171" i="19"/>
  <c r="W153" i="19"/>
  <c r="W146" i="19"/>
  <c r="U81" i="19"/>
  <c r="U138" i="19"/>
  <c r="W138" i="19" s="1"/>
  <c r="W157" i="19"/>
  <c r="W172" i="19"/>
  <c r="W147" i="19"/>
  <c r="W105" i="19"/>
  <c r="W166" i="19"/>
  <c r="U109" i="19"/>
  <c r="W109" i="19" s="1"/>
  <c r="W114" i="19"/>
  <c r="T72" i="19"/>
  <c r="T129" i="19" s="1"/>
  <c r="W164" i="19"/>
  <c r="U107" i="19"/>
  <c r="W107" i="19" s="1"/>
  <c r="W163" i="19"/>
  <c r="U106" i="19"/>
  <c r="W106" i="19" s="1"/>
  <c r="W165" i="19"/>
  <c r="U108" i="19"/>
  <c r="W108" i="19" s="1"/>
  <c r="Y16" i="19"/>
  <c r="T47" i="19"/>
  <c r="X47" i="19" s="1"/>
  <c r="Y47" i="19" s="1"/>
  <c r="W19" i="19"/>
  <c r="X21" i="19"/>
  <c r="Y21" i="19" s="1"/>
  <c r="W78" i="19"/>
  <c r="X22" i="19"/>
  <c r="Y22" i="19" s="1"/>
  <c r="W79" i="19"/>
  <c r="X30" i="19"/>
  <c r="Y30" i="19" s="1"/>
  <c r="X34" i="19"/>
  <c r="Y34" i="19" s="1"/>
  <c r="X42" i="19"/>
  <c r="Y42" i="19" s="1"/>
  <c r="W21" i="19"/>
  <c r="W17" i="19"/>
  <c r="X18" i="19"/>
  <c r="Y18" i="19" s="1"/>
  <c r="W75" i="19"/>
  <c r="T23" i="19"/>
  <c r="W23" i="19" s="1"/>
  <c r="T27" i="19"/>
  <c r="W27" i="19" s="1"/>
  <c r="T31" i="19"/>
  <c r="W31" i="19" s="1"/>
  <c r="T35" i="19"/>
  <c r="W35" i="19" s="1"/>
  <c r="T39" i="19"/>
  <c r="W39" i="19" s="1"/>
  <c r="T43" i="19"/>
  <c r="W43" i="19" s="1"/>
  <c r="X19" i="19"/>
  <c r="Y19" i="19" s="1"/>
  <c r="W76" i="19"/>
  <c r="F73" i="19"/>
  <c r="F130" i="19"/>
  <c r="X17" i="19"/>
  <c r="Y17" i="19" s="1"/>
  <c r="W74" i="19"/>
  <c r="W16" i="19"/>
  <c r="F72" i="19"/>
  <c r="F129" i="19"/>
  <c r="W18" i="19"/>
  <c r="X20" i="19"/>
  <c r="Y20" i="19" s="1"/>
  <c r="W77" i="19"/>
  <c r="G71" i="19"/>
  <c r="T50" i="19"/>
  <c r="T54" i="19"/>
  <c r="X54" i="19" s="1"/>
  <c r="Y54" i="19" s="1"/>
  <c r="T58" i="19"/>
  <c r="X58" i="19" s="1"/>
  <c r="Y58" i="19" s="1"/>
  <c r="T51" i="19"/>
  <c r="T55" i="19"/>
  <c r="X55" i="19" s="1"/>
  <c r="Y55" i="19" s="1"/>
  <c r="T26" i="19"/>
  <c r="T38" i="19"/>
  <c r="T24" i="19"/>
  <c r="W24" i="19" s="1"/>
  <c r="T36" i="19"/>
  <c r="T52" i="19"/>
  <c r="T14" i="19"/>
  <c r="T37" i="19"/>
  <c r="T41" i="19"/>
  <c r="T53" i="19"/>
  <c r="X53" i="19" s="1"/>
  <c r="Y53" i="19" s="1"/>
  <c r="T57" i="19"/>
  <c r="X57" i="19" s="1"/>
  <c r="Y57" i="19" s="1"/>
  <c r="W34" i="19"/>
  <c r="W42" i="19"/>
  <c r="T15" i="19"/>
  <c r="Y15" i="19"/>
  <c r="T28" i="19"/>
  <c r="T32" i="19"/>
  <c r="T40" i="19"/>
  <c r="T44" i="19"/>
  <c r="T48" i="19"/>
  <c r="T56" i="19"/>
  <c r="W22" i="19"/>
  <c r="T29" i="19"/>
  <c r="W86" i="19" s="1"/>
  <c r="T45" i="19"/>
  <c r="W102" i="19" s="1"/>
  <c r="Y14" i="19"/>
  <c r="T25" i="19"/>
  <c r="W82" i="19" s="1"/>
  <c r="T33" i="19"/>
  <c r="W90" i="19" s="1"/>
  <c r="K18" i="48" l="1"/>
  <c r="C18" i="48"/>
  <c r="F18" i="48"/>
  <c r="D4" i="38"/>
  <c r="D6" i="38" s="1"/>
  <c r="E45" i="46"/>
  <c r="E43" i="46"/>
  <c r="B23" i="46"/>
  <c r="C23" i="46" s="1"/>
  <c r="B10" i="46"/>
  <c r="C10" i="46" s="1"/>
  <c r="B22" i="46"/>
  <c r="E41" i="46"/>
  <c r="B12" i="46"/>
  <c r="C12" i="46" s="1"/>
  <c r="E42" i="46"/>
  <c r="E8" i="46"/>
  <c r="B4" i="46"/>
  <c r="C4" i="46" s="1"/>
  <c r="F4" i="46" s="1"/>
  <c r="J4" i="46" s="1"/>
  <c r="E5" i="46"/>
  <c r="E7" i="46"/>
  <c r="B27" i="46"/>
  <c r="C27" i="46" s="1"/>
  <c r="B19" i="46"/>
  <c r="C19" i="46" s="1"/>
  <c r="B11" i="46"/>
  <c r="C11" i="46" s="1"/>
  <c r="E6" i="46"/>
  <c r="B9" i="46"/>
  <c r="C9" i="46" s="1"/>
  <c r="E22" i="46"/>
  <c r="B7" i="46"/>
  <c r="C7" i="46" s="1"/>
  <c r="B37" i="46"/>
  <c r="C37" i="46" s="1"/>
  <c r="B18" i="46"/>
  <c r="C18" i="46" s="1"/>
  <c r="B30" i="46"/>
  <c r="C30" i="46" s="1"/>
  <c r="E46" i="46"/>
  <c r="B6" i="46"/>
  <c r="C6" i="46" s="1"/>
  <c r="B31" i="46"/>
  <c r="C31" i="46" s="1"/>
  <c r="B15" i="46"/>
  <c r="C15" i="46" s="1"/>
  <c r="B5" i="46"/>
  <c r="C5" i="46" s="1"/>
  <c r="E30" i="46"/>
  <c r="E18" i="46"/>
  <c r="E10" i="46"/>
  <c r="E9" i="46"/>
  <c r="E35" i="46"/>
  <c r="E34" i="46"/>
  <c r="B8" i="46"/>
  <c r="C8" i="46" s="1"/>
  <c r="X49" i="19"/>
  <c r="Y49" i="19" s="1"/>
  <c r="W46" i="19"/>
  <c r="C22" i="46"/>
  <c r="D22" i="18"/>
  <c r="U73" i="19"/>
  <c r="U130" i="19"/>
  <c r="W130" i="19" s="1"/>
  <c r="U72" i="19"/>
  <c r="W72" i="19" s="1"/>
  <c r="U129" i="19"/>
  <c r="W129" i="19" s="1"/>
  <c r="W47" i="19"/>
  <c r="G128" i="19"/>
  <c r="T71" i="19"/>
  <c r="T128" i="19" s="1"/>
  <c r="W54" i="19"/>
  <c r="X40" i="19"/>
  <c r="Y40" i="19" s="1"/>
  <c r="W97" i="19"/>
  <c r="X52" i="19"/>
  <c r="Y52" i="19" s="1"/>
  <c r="X51" i="19"/>
  <c r="Y51" i="19" s="1"/>
  <c r="X35" i="19"/>
  <c r="Y35" i="19" s="1"/>
  <c r="W92" i="19"/>
  <c r="W14" i="19"/>
  <c r="X38" i="19"/>
  <c r="Y38" i="19" s="1"/>
  <c r="W95" i="19"/>
  <c r="X32" i="19"/>
  <c r="Y32" i="19" s="1"/>
  <c r="W89" i="19"/>
  <c r="W15" i="19"/>
  <c r="X36" i="19"/>
  <c r="Y36" i="19" s="1"/>
  <c r="W93" i="19"/>
  <c r="X50" i="19"/>
  <c r="Y50" i="19" s="1"/>
  <c r="X31" i="19"/>
  <c r="Y31" i="19" s="1"/>
  <c r="W88" i="19"/>
  <c r="X48" i="19"/>
  <c r="Y48" i="19" s="1"/>
  <c r="X41" i="19"/>
  <c r="Y41" i="19" s="1"/>
  <c r="W98" i="19"/>
  <c r="X24" i="19"/>
  <c r="Y24" i="19" s="1"/>
  <c r="W81" i="19"/>
  <c r="X26" i="19"/>
  <c r="Y26" i="19" s="1"/>
  <c r="W83" i="19"/>
  <c r="X43" i="19"/>
  <c r="Y43" i="19" s="1"/>
  <c r="W100" i="19"/>
  <c r="X27" i="19"/>
  <c r="Y27" i="19" s="1"/>
  <c r="W84" i="19"/>
  <c r="X28" i="19"/>
  <c r="Y28" i="19" s="1"/>
  <c r="W85" i="19"/>
  <c r="X44" i="19"/>
  <c r="Y44" i="19" s="1"/>
  <c r="W101" i="19"/>
  <c r="X37" i="19"/>
  <c r="Y37" i="19" s="1"/>
  <c r="W94" i="19"/>
  <c r="W73" i="19"/>
  <c r="X39" i="19"/>
  <c r="Y39" i="19" s="1"/>
  <c r="W96" i="19"/>
  <c r="X23" i="19"/>
  <c r="Y23" i="19" s="1"/>
  <c r="W80" i="19"/>
  <c r="W58" i="19"/>
  <c r="W50" i="19"/>
  <c r="W52" i="19"/>
  <c r="W36" i="19"/>
  <c r="W26" i="19"/>
  <c r="W37" i="19"/>
  <c r="W55" i="19"/>
  <c r="W51" i="19"/>
  <c r="W57" i="19"/>
  <c r="W38" i="19"/>
  <c r="W53" i="19"/>
  <c r="W41" i="19"/>
  <c r="X29" i="19"/>
  <c r="Y29" i="19" s="1"/>
  <c r="W29" i="19"/>
  <c r="W40" i="19"/>
  <c r="W32" i="19"/>
  <c r="X33" i="19"/>
  <c r="Y33" i="19" s="1"/>
  <c r="W33" i="19"/>
  <c r="X45" i="19"/>
  <c r="Y45" i="19" s="1"/>
  <c r="W45" i="19"/>
  <c r="X56" i="19"/>
  <c r="Y56" i="19" s="1"/>
  <c r="W56" i="19"/>
  <c r="W28" i="19"/>
  <c r="X25" i="19"/>
  <c r="Y25" i="19" s="1"/>
  <c r="W25" i="19"/>
  <c r="W44" i="19"/>
  <c r="W48" i="19"/>
  <c r="F5" i="46" l="1"/>
  <c r="J5" i="46" s="1"/>
  <c r="F6" i="46"/>
  <c r="F7" i="46"/>
  <c r="F18" i="46"/>
  <c r="F10" i="46"/>
  <c r="F22" i="46"/>
  <c r="F30" i="46"/>
  <c r="F9" i="46"/>
  <c r="F8" i="46"/>
  <c r="B13" i="46"/>
  <c r="C13" i="46" s="1"/>
  <c r="E44" i="46"/>
  <c r="E21" i="46"/>
  <c r="E17" i="46"/>
  <c r="B41" i="46"/>
  <c r="C41" i="46" s="1"/>
  <c r="F41" i="46" s="1"/>
  <c r="B43" i="46"/>
  <c r="C43" i="46" s="1"/>
  <c r="F43" i="46" s="1"/>
  <c r="B14" i="46"/>
  <c r="C14" i="46" s="1"/>
  <c r="B46" i="46"/>
  <c r="C46" i="46" s="1"/>
  <c r="F46" i="46" s="1"/>
  <c r="E27" i="46"/>
  <c r="F27" i="46" s="1"/>
  <c r="B32" i="46"/>
  <c r="C32" i="46" s="1"/>
  <c r="E13" i="46"/>
  <c r="B44" i="46"/>
  <c r="C44" i="46" s="1"/>
  <c r="B33" i="46"/>
  <c r="C33" i="46" s="1"/>
  <c r="B21" i="46"/>
  <c r="C21" i="46" s="1"/>
  <c r="B20" i="46"/>
  <c r="C20" i="46" s="1"/>
  <c r="B17" i="46"/>
  <c r="C17" i="46" s="1"/>
  <c r="F17" i="46" s="1"/>
  <c r="B29" i="46"/>
  <c r="C29" i="46" s="1"/>
  <c r="B26" i="46"/>
  <c r="C26" i="46" s="1"/>
  <c r="B39" i="46"/>
  <c r="C39" i="46" s="1"/>
  <c r="B25" i="46"/>
  <c r="C25" i="46" s="1"/>
  <c r="B24" i="46"/>
  <c r="C24" i="46" s="1"/>
  <c r="B38" i="46"/>
  <c r="C38" i="46" s="1"/>
  <c r="E25" i="46"/>
  <c r="E32" i="46"/>
  <c r="E16" i="46"/>
  <c r="E15" i="46"/>
  <c r="F15" i="46" s="1"/>
  <c r="J15" i="46" s="1"/>
  <c r="E31" i="46"/>
  <c r="F31" i="46" s="1"/>
  <c r="E14" i="46"/>
  <c r="E12" i="46"/>
  <c r="F12" i="46" s="1"/>
  <c r="E29" i="46"/>
  <c r="E38" i="46"/>
  <c r="E24" i="46"/>
  <c r="B2" i="46"/>
  <c r="C2" i="46" s="1"/>
  <c r="E23" i="46"/>
  <c r="E40" i="46"/>
  <c r="E28" i="46"/>
  <c r="B35" i="46"/>
  <c r="C35" i="46" s="1"/>
  <c r="F35" i="46" s="1"/>
  <c r="E37" i="46"/>
  <c r="F37" i="46" s="1"/>
  <c r="K37" i="46" s="1"/>
  <c r="B36" i="46"/>
  <c r="C36" i="46" s="1"/>
  <c r="B16" i="46"/>
  <c r="C16" i="46" s="1"/>
  <c r="E33" i="46"/>
  <c r="B28" i="46"/>
  <c r="C28" i="46" s="1"/>
  <c r="B45" i="46"/>
  <c r="C45" i="46" s="1"/>
  <c r="F45" i="46" s="1"/>
  <c r="B40" i="46"/>
  <c r="C40" i="46" s="1"/>
  <c r="E11" i="46"/>
  <c r="F11" i="46" s="1"/>
  <c r="J11" i="46" s="1"/>
  <c r="E36" i="46"/>
  <c r="E19" i="46"/>
  <c r="F19" i="46" s="1"/>
  <c r="B3" i="46"/>
  <c r="C3" i="46" s="1"/>
  <c r="F3" i="46" s="1"/>
  <c r="I3" i="46" s="1"/>
  <c r="I52" i="46" s="1"/>
  <c r="C13" i="38" s="1"/>
  <c r="F13" i="38" s="1"/>
  <c r="G13" i="38" s="1"/>
  <c r="E20" i="46"/>
  <c r="E26" i="46"/>
  <c r="E39" i="46"/>
  <c r="B42" i="46"/>
  <c r="C42" i="46" s="1"/>
  <c r="F42" i="46" s="1"/>
  <c r="B34" i="46"/>
  <c r="C34" i="46" s="1"/>
  <c r="F34" i="46" s="1"/>
  <c r="F23" i="46"/>
  <c r="B22" i="23"/>
  <c r="K25" i="21"/>
  <c r="F8" i="45" s="1"/>
  <c r="W128" i="19"/>
  <c r="C22" i="18"/>
  <c r="W71" i="19"/>
  <c r="W59" i="19"/>
  <c r="C4" i="38" s="1"/>
  <c r="Y59" i="19"/>
  <c r="Y60" i="19" s="1"/>
  <c r="C10" i="38" l="1"/>
  <c r="F10" i="38" s="1"/>
  <c r="G10" i="38" s="1"/>
  <c r="L9" i="38" s="1"/>
  <c r="F44" i="46"/>
  <c r="F32" i="46"/>
  <c r="F14" i="46"/>
  <c r="F21" i="46"/>
  <c r="F29" i="46"/>
  <c r="F13" i="46"/>
  <c r="F33" i="46"/>
  <c r="F24" i="46"/>
  <c r="F40" i="46"/>
  <c r="F16" i="46"/>
  <c r="F25" i="46"/>
  <c r="F38" i="46"/>
  <c r="F28" i="46"/>
  <c r="F36" i="46"/>
  <c r="F20" i="46"/>
  <c r="F26" i="46"/>
  <c r="K26" i="46" s="1"/>
  <c r="K52" i="46" s="1"/>
  <c r="C14" i="38" s="1"/>
  <c r="F14" i="38" s="1"/>
  <c r="G14" i="38" s="1"/>
  <c r="L12" i="38" s="1"/>
  <c r="E52" i="46"/>
  <c r="C8" i="38" s="1"/>
  <c r="F8" i="38" s="1"/>
  <c r="G8" i="38" s="1"/>
  <c r="B52" i="46"/>
  <c r="F39" i="46"/>
  <c r="C2" i="47"/>
  <c r="E15" i="38"/>
  <c r="F15" i="38" s="1"/>
  <c r="G15" i="38" s="1"/>
  <c r="L13" i="38" s="1"/>
  <c r="F9" i="38"/>
  <c r="G9" i="38" s="1"/>
  <c r="F2" i="46"/>
  <c r="C52" i="46"/>
  <c r="E4" i="38"/>
  <c r="E6" i="38" s="1"/>
  <c r="C6" i="38"/>
  <c r="C21" i="18"/>
  <c r="B30" i="18"/>
  <c r="W173" i="19"/>
  <c r="D25" i="23"/>
  <c r="B7" i="18"/>
  <c r="B9" i="18"/>
  <c r="D21" i="18"/>
  <c r="W116" i="19"/>
  <c r="B35" i="18"/>
  <c r="B24" i="18"/>
  <c r="B23" i="18"/>
  <c r="B18" i="18"/>
  <c r="AH124" i="16"/>
  <c r="AB124" i="16"/>
  <c r="V124" i="16"/>
  <c r="P124" i="16"/>
  <c r="J124" i="16"/>
  <c r="D124" i="16"/>
  <c r="AH123" i="16"/>
  <c r="AB123" i="16"/>
  <c r="V123" i="16"/>
  <c r="P123" i="16"/>
  <c r="J123" i="16"/>
  <c r="D123" i="16"/>
  <c r="AH122" i="16"/>
  <c r="AB122" i="16"/>
  <c r="V122" i="16"/>
  <c r="P122" i="16"/>
  <c r="J122" i="16"/>
  <c r="D122" i="16"/>
  <c r="AH121" i="16"/>
  <c r="AB121" i="16"/>
  <c r="V121" i="16"/>
  <c r="P121" i="16"/>
  <c r="J121" i="16"/>
  <c r="D121" i="16"/>
  <c r="AH120" i="16"/>
  <c r="AB120" i="16"/>
  <c r="V120" i="16"/>
  <c r="P120" i="16"/>
  <c r="J120" i="16"/>
  <c r="D120" i="16"/>
  <c r="AH119" i="16"/>
  <c r="AB119" i="16"/>
  <c r="V119" i="16"/>
  <c r="P119" i="16"/>
  <c r="J119" i="16"/>
  <c r="D119" i="16"/>
  <c r="AH118" i="16"/>
  <c r="AB118" i="16"/>
  <c r="V118" i="16"/>
  <c r="P118" i="16"/>
  <c r="J118" i="16"/>
  <c r="D118" i="16"/>
  <c r="AH117" i="16"/>
  <c r="AB117" i="16"/>
  <c r="V117" i="16"/>
  <c r="P117" i="16"/>
  <c r="J117" i="16"/>
  <c r="D117" i="16"/>
  <c r="AH116" i="16"/>
  <c r="AB116" i="16"/>
  <c r="V116" i="16"/>
  <c r="P116" i="16"/>
  <c r="J116" i="16"/>
  <c r="D116" i="16"/>
  <c r="AH115" i="16"/>
  <c r="AB115" i="16"/>
  <c r="V115" i="16"/>
  <c r="P115" i="16"/>
  <c r="J115" i="16"/>
  <c r="D115" i="16"/>
  <c r="AH114" i="16"/>
  <c r="AB114" i="16"/>
  <c r="V114" i="16"/>
  <c r="P114" i="16"/>
  <c r="J114" i="16"/>
  <c r="D114" i="16"/>
  <c r="AH113" i="16"/>
  <c r="AB113" i="16"/>
  <c r="V113" i="16"/>
  <c r="P113" i="16"/>
  <c r="J113" i="16"/>
  <c r="D113" i="16"/>
  <c r="AH112" i="16"/>
  <c r="AB112" i="16"/>
  <c r="V112" i="16"/>
  <c r="P112" i="16"/>
  <c r="J112" i="16"/>
  <c r="D112" i="16"/>
  <c r="AH111" i="16"/>
  <c r="AB111" i="16"/>
  <c r="V111" i="16"/>
  <c r="P111" i="16"/>
  <c r="J111" i="16"/>
  <c r="D111" i="16"/>
  <c r="AH110" i="16"/>
  <c r="AB110" i="16"/>
  <c r="V110" i="16"/>
  <c r="P110" i="16"/>
  <c r="J110" i="16"/>
  <c r="D110" i="16"/>
  <c r="AH109" i="16"/>
  <c r="AB109" i="16"/>
  <c r="V109" i="16"/>
  <c r="P109" i="16"/>
  <c r="J109" i="16"/>
  <c r="D109" i="16"/>
  <c r="AH108" i="16"/>
  <c r="AB108" i="16"/>
  <c r="V108" i="16"/>
  <c r="P108" i="16"/>
  <c r="J108" i="16"/>
  <c r="D108" i="16"/>
  <c r="AH107" i="16"/>
  <c r="AB107" i="16"/>
  <c r="V107" i="16"/>
  <c r="P107" i="16"/>
  <c r="J107" i="16"/>
  <c r="D107" i="16"/>
  <c r="AH106" i="16"/>
  <c r="AB106" i="16"/>
  <c r="V106" i="16"/>
  <c r="P106" i="16"/>
  <c r="J106" i="16"/>
  <c r="D106" i="16"/>
  <c r="AH105" i="16"/>
  <c r="AB105" i="16"/>
  <c r="V105" i="16"/>
  <c r="P105" i="16"/>
  <c r="J105" i="16"/>
  <c r="D105" i="16"/>
  <c r="AH104" i="16"/>
  <c r="AB104" i="16"/>
  <c r="V104" i="16"/>
  <c r="P104" i="16"/>
  <c r="J104" i="16"/>
  <c r="D104" i="16"/>
  <c r="AH103" i="16"/>
  <c r="AB103" i="16"/>
  <c r="V103" i="16"/>
  <c r="P103" i="16"/>
  <c r="J103" i="16"/>
  <c r="D103" i="16"/>
  <c r="AH102" i="16"/>
  <c r="AB102" i="16"/>
  <c r="V102" i="16"/>
  <c r="P102" i="16"/>
  <c r="J102" i="16"/>
  <c r="D102" i="16"/>
  <c r="AH101" i="16"/>
  <c r="AB101" i="16"/>
  <c r="V101" i="16"/>
  <c r="P101" i="16"/>
  <c r="J101" i="16"/>
  <c r="D101" i="16"/>
  <c r="AH100" i="16"/>
  <c r="AB100" i="16"/>
  <c r="V100" i="16"/>
  <c r="P100" i="16"/>
  <c r="J100" i="16"/>
  <c r="D100" i="16"/>
  <c r="AH99" i="16"/>
  <c r="AB99" i="16"/>
  <c r="V99" i="16"/>
  <c r="P99" i="16"/>
  <c r="J99" i="16"/>
  <c r="D99" i="16"/>
  <c r="AH98" i="16"/>
  <c r="AB98" i="16"/>
  <c r="V98" i="16"/>
  <c r="P98" i="16"/>
  <c r="J98" i="16"/>
  <c r="D98" i="16"/>
  <c r="AH97" i="16"/>
  <c r="AB97" i="16"/>
  <c r="V97" i="16"/>
  <c r="P97" i="16"/>
  <c r="J97" i="16"/>
  <c r="D97" i="16"/>
  <c r="AH96" i="16"/>
  <c r="AB96" i="16"/>
  <c r="V96" i="16"/>
  <c r="P96" i="16"/>
  <c r="J96" i="16"/>
  <c r="D96" i="16"/>
  <c r="AH95" i="16"/>
  <c r="AB95" i="16"/>
  <c r="V95" i="16"/>
  <c r="P95" i="16"/>
  <c r="J95" i="16"/>
  <c r="D95" i="16"/>
  <c r="AH94" i="16"/>
  <c r="AB94" i="16"/>
  <c r="V94" i="16"/>
  <c r="P94" i="16"/>
  <c r="J94" i="16"/>
  <c r="D94" i="16"/>
  <c r="AH93" i="16"/>
  <c r="AB93" i="16"/>
  <c r="V93" i="16"/>
  <c r="P93" i="16"/>
  <c r="J93" i="16"/>
  <c r="D93" i="16"/>
  <c r="AH92" i="16"/>
  <c r="AB92" i="16"/>
  <c r="V92" i="16"/>
  <c r="P92" i="16"/>
  <c r="J92" i="16"/>
  <c r="D92" i="16"/>
  <c r="AH91" i="16"/>
  <c r="AB91" i="16"/>
  <c r="V91" i="16"/>
  <c r="P91" i="16"/>
  <c r="J91" i="16"/>
  <c r="D91" i="16"/>
  <c r="AH90" i="16"/>
  <c r="AB90" i="16"/>
  <c r="V90" i="16"/>
  <c r="P90" i="16"/>
  <c r="J90" i="16"/>
  <c r="D90" i="16"/>
  <c r="AH89" i="16"/>
  <c r="AB89" i="16"/>
  <c r="V89" i="16"/>
  <c r="P89" i="16"/>
  <c r="J89" i="16"/>
  <c r="D89" i="16"/>
  <c r="AH88" i="16"/>
  <c r="AB88" i="16"/>
  <c r="V88" i="16"/>
  <c r="P88" i="16"/>
  <c r="J88" i="16"/>
  <c r="D88" i="16"/>
  <c r="AH87" i="16"/>
  <c r="AB87" i="16"/>
  <c r="V87" i="16"/>
  <c r="P87" i="16"/>
  <c r="J87" i="16"/>
  <c r="D87" i="16"/>
  <c r="AH86" i="16"/>
  <c r="AB86" i="16"/>
  <c r="V86" i="16"/>
  <c r="P86" i="16"/>
  <c r="J86" i="16"/>
  <c r="D86" i="16"/>
  <c r="AH85" i="16"/>
  <c r="AB85" i="16"/>
  <c r="V85" i="16"/>
  <c r="P85" i="16"/>
  <c r="J85" i="16"/>
  <c r="D85" i="16"/>
  <c r="AH84" i="16"/>
  <c r="AB84" i="16"/>
  <c r="V84" i="16"/>
  <c r="P84" i="16"/>
  <c r="J84" i="16"/>
  <c r="D84" i="16"/>
  <c r="AH83" i="16"/>
  <c r="AB83" i="16"/>
  <c r="V83" i="16"/>
  <c r="P83" i="16"/>
  <c r="J83" i="16"/>
  <c r="D83" i="16"/>
  <c r="AH82" i="16"/>
  <c r="AB82" i="16"/>
  <c r="V82" i="16"/>
  <c r="P82" i="16"/>
  <c r="J82" i="16"/>
  <c r="D82" i="16"/>
  <c r="AH81" i="16"/>
  <c r="AB81" i="16"/>
  <c r="V81" i="16"/>
  <c r="P81" i="16"/>
  <c r="J81" i="16"/>
  <c r="D81" i="16"/>
  <c r="AH80" i="16"/>
  <c r="AB80" i="16"/>
  <c r="V80" i="16"/>
  <c r="P80" i="16"/>
  <c r="J80" i="16"/>
  <c r="D80" i="16"/>
  <c r="AH79" i="16"/>
  <c r="AB79" i="16"/>
  <c r="V79" i="16"/>
  <c r="P79" i="16"/>
  <c r="J79" i="16"/>
  <c r="D79" i="16"/>
  <c r="AH78" i="16"/>
  <c r="AB78" i="16"/>
  <c r="V78" i="16"/>
  <c r="P78" i="16"/>
  <c r="J78" i="16"/>
  <c r="D78" i="16"/>
  <c r="AH77" i="16"/>
  <c r="AB77" i="16"/>
  <c r="V77" i="16"/>
  <c r="P77" i="16"/>
  <c r="J77" i="16"/>
  <c r="D77" i="16"/>
  <c r="AH76" i="16"/>
  <c r="AB76" i="16"/>
  <c r="V76" i="16"/>
  <c r="P76" i="16"/>
  <c r="J76" i="16"/>
  <c r="D76" i="16"/>
  <c r="AH75" i="16"/>
  <c r="AB75" i="16"/>
  <c r="V75" i="16"/>
  <c r="P75" i="16"/>
  <c r="J75" i="16"/>
  <c r="D75" i="16"/>
  <c r="AH74" i="16"/>
  <c r="AB74" i="16"/>
  <c r="V74" i="16"/>
  <c r="P74" i="16"/>
  <c r="J74" i="16"/>
  <c r="D74" i="16"/>
  <c r="AH73" i="16"/>
  <c r="AB73" i="16"/>
  <c r="V73" i="16"/>
  <c r="P73" i="16"/>
  <c r="J73" i="16"/>
  <c r="D73" i="16"/>
  <c r="AH72" i="16"/>
  <c r="AB72" i="16"/>
  <c r="V72" i="16"/>
  <c r="P72" i="16"/>
  <c r="J72" i="16"/>
  <c r="D72" i="16"/>
  <c r="AH71" i="16"/>
  <c r="AB71" i="16"/>
  <c r="V71" i="16"/>
  <c r="P71" i="16"/>
  <c r="J71" i="16"/>
  <c r="D71" i="16"/>
  <c r="AH70" i="16"/>
  <c r="AB70" i="16"/>
  <c r="V70" i="16"/>
  <c r="P70" i="16"/>
  <c r="J70" i="16"/>
  <c r="D70" i="16"/>
  <c r="AH69" i="16"/>
  <c r="AB69" i="16"/>
  <c r="V69" i="16"/>
  <c r="P69" i="16"/>
  <c r="J69" i="16"/>
  <c r="D69" i="16"/>
  <c r="AH68" i="16"/>
  <c r="AB68" i="16"/>
  <c r="V68" i="16"/>
  <c r="P68" i="16"/>
  <c r="J68" i="16"/>
  <c r="D68" i="16"/>
  <c r="AH67" i="16"/>
  <c r="AB67" i="16"/>
  <c r="V67" i="16"/>
  <c r="P67" i="16"/>
  <c r="J67" i="16"/>
  <c r="D67" i="16"/>
  <c r="AH66" i="16"/>
  <c r="AB66" i="16"/>
  <c r="V66" i="16"/>
  <c r="P66" i="16"/>
  <c r="J66" i="16"/>
  <c r="D66" i="16"/>
  <c r="AH65" i="16"/>
  <c r="AB65" i="16"/>
  <c r="V65" i="16"/>
  <c r="P65" i="16"/>
  <c r="J65" i="16"/>
  <c r="D65" i="16"/>
  <c r="AH64" i="16"/>
  <c r="AB64" i="16"/>
  <c r="V64" i="16"/>
  <c r="P64" i="16"/>
  <c r="J64" i="16"/>
  <c r="D64" i="16"/>
  <c r="AH63" i="16"/>
  <c r="AB63" i="16"/>
  <c r="V63" i="16"/>
  <c r="P63" i="16"/>
  <c r="J63" i="16"/>
  <c r="D63" i="16"/>
  <c r="AH62" i="16"/>
  <c r="AB62" i="16"/>
  <c r="V62" i="16"/>
  <c r="P62" i="16"/>
  <c r="J62" i="16"/>
  <c r="D62" i="16"/>
  <c r="AH61" i="16"/>
  <c r="AB61" i="16"/>
  <c r="V61" i="16"/>
  <c r="P61" i="16"/>
  <c r="J61" i="16"/>
  <c r="D61" i="16"/>
  <c r="AH60" i="16"/>
  <c r="AB60" i="16"/>
  <c r="V60" i="16"/>
  <c r="P60" i="16"/>
  <c r="J60" i="16"/>
  <c r="D60" i="16"/>
  <c r="AH59" i="16"/>
  <c r="AB59" i="16"/>
  <c r="V59" i="16"/>
  <c r="P59" i="16"/>
  <c r="J59" i="16"/>
  <c r="D59" i="16"/>
  <c r="AH58" i="16"/>
  <c r="AB58" i="16"/>
  <c r="V58" i="16"/>
  <c r="P58" i="16"/>
  <c r="J58" i="16"/>
  <c r="D58" i="16"/>
  <c r="AH57" i="16"/>
  <c r="AB57" i="16"/>
  <c r="V57" i="16"/>
  <c r="P57" i="16"/>
  <c r="J57" i="16"/>
  <c r="D57" i="16"/>
  <c r="AH56" i="16"/>
  <c r="AB56" i="16"/>
  <c r="V56" i="16"/>
  <c r="P56" i="16"/>
  <c r="J56" i="16"/>
  <c r="D56" i="16"/>
  <c r="AH55" i="16"/>
  <c r="AB55" i="16"/>
  <c r="V55" i="16"/>
  <c r="P55" i="16"/>
  <c r="J55" i="16"/>
  <c r="D55" i="16"/>
  <c r="AH54" i="16"/>
  <c r="AB54" i="16"/>
  <c r="V54" i="16"/>
  <c r="P54" i="16"/>
  <c r="J54" i="16"/>
  <c r="D54" i="16"/>
  <c r="AH53" i="16"/>
  <c r="AB53" i="16"/>
  <c r="V53" i="16"/>
  <c r="P53" i="16"/>
  <c r="J53" i="16"/>
  <c r="D53" i="16"/>
  <c r="AH52" i="16"/>
  <c r="AB52" i="16"/>
  <c r="V52" i="16"/>
  <c r="P52" i="16"/>
  <c r="J52" i="16"/>
  <c r="D52" i="16"/>
  <c r="AH51" i="16"/>
  <c r="AB51" i="16"/>
  <c r="V51" i="16"/>
  <c r="P51" i="16"/>
  <c r="J51" i="16"/>
  <c r="D51" i="16"/>
  <c r="AH50" i="16"/>
  <c r="AB50" i="16"/>
  <c r="V50" i="16"/>
  <c r="P50" i="16"/>
  <c r="J50" i="16"/>
  <c r="D50" i="16"/>
  <c r="AH49" i="16"/>
  <c r="AB49" i="16"/>
  <c r="V49" i="16"/>
  <c r="P49" i="16"/>
  <c r="J49" i="16"/>
  <c r="D49" i="16"/>
  <c r="AH48" i="16"/>
  <c r="AB48" i="16"/>
  <c r="V48" i="16"/>
  <c r="P48" i="16"/>
  <c r="J48" i="16"/>
  <c r="D48" i="16"/>
  <c r="AH47" i="16"/>
  <c r="AB47" i="16"/>
  <c r="V47" i="16"/>
  <c r="P47" i="16"/>
  <c r="J47" i="16"/>
  <c r="D47" i="16"/>
  <c r="AH46" i="16"/>
  <c r="AB46" i="16"/>
  <c r="V46" i="16"/>
  <c r="P46" i="16"/>
  <c r="J46" i="16"/>
  <c r="D46" i="16"/>
  <c r="AH45" i="16"/>
  <c r="AB45" i="16"/>
  <c r="V45" i="16"/>
  <c r="P45" i="16"/>
  <c r="J45" i="16"/>
  <c r="D45" i="16"/>
  <c r="AH44" i="16"/>
  <c r="AB44" i="16"/>
  <c r="V44" i="16"/>
  <c r="P44" i="16"/>
  <c r="J44" i="16"/>
  <c r="D44" i="16"/>
  <c r="AH43" i="16"/>
  <c r="AB43" i="16"/>
  <c r="V43" i="16"/>
  <c r="P43" i="16"/>
  <c r="J43" i="16"/>
  <c r="D43" i="16"/>
  <c r="AH42" i="16"/>
  <c r="AB42" i="16"/>
  <c r="V42" i="16"/>
  <c r="P42" i="16"/>
  <c r="J42" i="16"/>
  <c r="D42" i="16"/>
  <c r="AH41" i="16"/>
  <c r="AB41" i="16"/>
  <c r="V41" i="16"/>
  <c r="P41" i="16"/>
  <c r="J41" i="16"/>
  <c r="D41" i="16"/>
  <c r="AH40" i="16"/>
  <c r="AB40" i="16"/>
  <c r="V40" i="16"/>
  <c r="P40" i="16"/>
  <c r="J40" i="16"/>
  <c r="D40" i="16"/>
  <c r="AH39" i="16"/>
  <c r="AB39" i="16"/>
  <c r="V39" i="16"/>
  <c r="P39" i="16"/>
  <c r="J39" i="16"/>
  <c r="D39" i="16"/>
  <c r="AH38" i="16"/>
  <c r="AB38" i="16"/>
  <c r="V38" i="16"/>
  <c r="P38" i="16"/>
  <c r="J38" i="16"/>
  <c r="D38" i="16"/>
  <c r="AH37" i="16"/>
  <c r="AB37" i="16"/>
  <c r="V37" i="16"/>
  <c r="P37" i="16"/>
  <c r="J37" i="16"/>
  <c r="D37" i="16"/>
  <c r="AH36" i="16"/>
  <c r="AB36" i="16"/>
  <c r="V36" i="16"/>
  <c r="P36" i="16"/>
  <c r="J36" i="16"/>
  <c r="D36" i="16"/>
  <c r="AH35" i="16"/>
  <c r="AB35" i="16"/>
  <c r="V35" i="16"/>
  <c r="P35" i="16"/>
  <c r="J35" i="16"/>
  <c r="D35" i="16"/>
  <c r="AH34" i="16"/>
  <c r="AB34" i="16"/>
  <c r="V34" i="16"/>
  <c r="P34" i="16"/>
  <c r="J34" i="16"/>
  <c r="D34" i="16"/>
  <c r="AH33" i="16"/>
  <c r="AB33" i="16"/>
  <c r="V33" i="16"/>
  <c r="P33" i="16"/>
  <c r="J33" i="16"/>
  <c r="D33" i="16"/>
  <c r="AH32" i="16"/>
  <c r="AB32" i="16"/>
  <c r="V32" i="16"/>
  <c r="P32" i="16"/>
  <c r="J32" i="16"/>
  <c r="D32" i="16"/>
  <c r="AH31" i="16"/>
  <c r="AB31" i="16"/>
  <c r="V31" i="16"/>
  <c r="P31" i="16"/>
  <c r="J31" i="16"/>
  <c r="D31" i="16"/>
  <c r="AH30" i="16"/>
  <c r="AB30" i="16"/>
  <c r="V30" i="16"/>
  <c r="P30" i="16"/>
  <c r="J30" i="16"/>
  <c r="D30" i="16"/>
  <c r="AH29" i="16"/>
  <c r="AB29" i="16"/>
  <c r="V29" i="16"/>
  <c r="P29" i="16"/>
  <c r="J29" i="16"/>
  <c r="D29" i="16"/>
  <c r="AH28" i="16"/>
  <c r="AB28" i="16"/>
  <c r="V28" i="16"/>
  <c r="P28" i="16"/>
  <c r="J28" i="16"/>
  <c r="D28" i="16"/>
  <c r="AH27" i="16"/>
  <c r="AB27" i="16"/>
  <c r="V27" i="16"/>
  <c r="P27" i="16"/>
  <c r="J27" i="16"/>
  <c r="D27" i="16"/>
  <c r="AH26" i="16"/>
  <c r="AB26" i="16"/>
  <c r="V26" i="16"/>
  <c r="P26" i="16"/>
  <c r="J26" i="16"/>
  <c r="D26" i="16"/>
  <c r="AH25" i="16"/>
  <c r="AB25" i="16"/>
  <c r="V25" i="16"/>
  <c r="P25" i="16"/>
  <c r="J25" i="16"/>
  <c r="D25" i="16"/>
  <c r="AH24" i="16"/>
  <c r="AB24" i="16"/>
  <c r="V24" i="16"/>
  <c r="P24" i="16"/>
  <c r="J24" i="16"/>
  <c r="D24" i="16"/>
  <c r="AH23" i="16"/>
  <c r="AB23" i="16"/>
  <c r="V23" i="16"/>
  <c r="P23" i="16"/>
  <c r="J23" i="16"/>
  <c r="D23" i="16"/>
  <c r="AH22" i="16"/>
  <c r="AB22" i="16"/>
  <c r="V22" i="16"/>
  <c r="P22" i="16"/>
  <c r="J22" i="16"/>
  <c r="D22" i="16"/>
  <c r="AH21" i="16"/>
  <c r="AB21" i="16"/>
  <c r="V21" i="16"/>
  <c r="P21" i="16"/>
  <c r="J21" i="16"/>
  <c r="D21" i="16"/>
  <c r="AH20" i="16"/>
  <c r="AB20" i="16"/>
  <c r="V20" i="16"/>
  <c r="P20" i="16"/>
  <c r="J20" i="16"/>
  <c r="D20" i="16"/>
  <c r="AH19" i="16"/>
  <c r="AB19" i="16"/>
  <c r="V19" i="16"/>
  <c r="P19" i="16"/>
  <c r="J19" i="16"/>
  <c r="D19" i="16"/>
  <c r="AH18" i="16"/>
  <c r="AB18" i="16"/>
  <c r="V18" i="16"/>
  <c r="P18" i="16"/>
  <c r="J18" i="16"/>
  <c r="D18" i="16"/>
  <c r="AH17" i="16"/>
  <c r="AB17" i="16"/>
  <c r="V17" i="16"/>
  <c r="P17" i="16"/>
  <c r="J17" i="16"/>
  <c r="D17" i="16"/>
  <c r="AH16" i="16"/>
  <c r="AB16" i="16"/>
  <c r="V16" i="16"/>
  <c r="P16" i="16"/>
  <c r="J16" i="16"/>
  <c r="D16" i="16"/>
  <c r="AH15" i="16"/>
  <c r="AB15" i="16"/>
  <c r="V15" i="16"/>
  <c r="P15" i="16"/>
  <c r="J15" i="16"/>
  <c r="D15" i="16"/>
  <c r="AH14" i="16"/>
  <c r="AB14" i="16"/>
  <c r="V14" i="16"/>
  <c r="P14" i="16"/>
  <c r="J14" i="16"/>
  <c r="D14" i="16"/>
  <c r="AH13" i="16"/>
  <c r="AB13" i="16"/>
  <c r="V13" i="16"/>
  <c r="P13" i="16"/>
  <c r="J13" i="16"/>
  <c r="D13" i="16"/>
  <c r="AH12" i="16"/>
  <c r="AB12" i="16"/>
  <c r="V12" i="16"/>
  <c r="P12" i="16"/>
  <c r="J12" i="16"/>
  <c r="D12" i="16"/>
  <c r="AH11" i="16"/>
  <c r="AB11" i="16"/>
  <c r="V11" i="16"/>
  <c r="P11" i="16"/>
  <c r="J11" i="16"/>
  <c r="D11" i="16"/>
  <c r="AH10" i="16"/>
  <c r="AB10" i="16"/>
  <c r="V10" i="16"/>
  <c r="P10" i="16"/>
  <c r="J10" i="16"/>
  <c r="D10" i="16"/>
  <c r="AH9" i="16"/>
  <c r="AB9" i="16"/>
  <c r="V9" i="16"/>
  <c r="P9" i="16"/>
  <c r="J9" i="16"/>
  <c r="D9" i="16"/>
  <c r="AH8" i="16"/>
  <c r="AB8" i="16"/>
  <c r="V8" i="16"/>
  <c r="P8" i="16"/>
  <c r="J8" i="16"/>
  <c r="D8" i="16"/>
  <c r="AH7" i="16"/>
  <c r="AB7" i="16"/>
  <c r="V7" i="16"/>
  <c r="P7" i="16"/>
  <c r="J7" i="16"/>
  <c r="D7" i="16"/>
  <c r="AH6" i="16"/>
  <c r="AB6" i="16"/>
  <c r="V6" i="16"/>
  <c r="P6" i="16"/>
  <c r="J6" i="16"/>
  <c r="D6" i="16"/>
  <c r="C6" i="16"/>
  <c r="AC6" i="16" s="1"/>
  <c r="AH5" i="16"/>
  <c r="AB5" i="16"/>
  <c r="W5" i="16"/>
  <c r="V5" i="16"/>
  <c r="P5" i="16"/>
  <c r="J5" i="16"/>
  <c r="K5" i="16" s="1"/>
  <c r="E5" i="16"/>
  <c r="D5" i="16"/>
  <c r="C5" i="16"/>
  <c r="AC5" i="16" s="1"/>
  <c r="AH4" i="16"/>
  <c r="AI4" i="16" s="1"/>
  <c r="AB4" i="16"/>
  <c r="AC4" i="16" s="1"/>
  <c r="W4" i="16"/>
  <c r="V4" i="16"/>
  <c r="Q4" i="16"/>
  <c r="P4" i="16"/>
  <c r="J4" i="16"/>
  <c r="K4" i="16" s="1"/>
  <c r="D4" i="16"/>
  <c r="E4" i="16" s="1"/>
  <c r="AH124" i="14"/>
  <c r="AB124" i="14"/>
  <c r="V124" i="14"/>
  <c r="P124" i="14"/>
  <c r="J124" i="14"/>
  <c r="D124" i="14"/>
  <c r="AH123" i="14"/>
  <c r="AB123" i="14"/>
  <c r="V123" i="14"/>
  <c r="P123" i="14"/>
  <c r="J123" i="14"/>
  <c r="D123" i="14"/>
  <c r="AH122" i="14"/>
  <c r="AB122" i="14"/>
  <c r="V122" i="14"/>
  <c r="P122" i="14"/>
  <c r="J122" i="14"/>
  <c r="D122" i="14"/>
  <c r="AH121" i="14"/>
  <c r="AB121" i="14"/>
  <c r="V121" i="14"/>
  <c r="P121" i="14"/>
  <c r="J121" i="14"/>
  <c r="D121" i="14"/>
  <c r="AH120" i="14"/>
  <c r="AB120" i="14"/>
  <c r="V120" i="14"/>
  <c r="P120" i="14"/>
  <c r="J120" i="14"/>
  <c r="D120" i="14"/>
  <c r="AH119" i="14"/>
  <c r="AB119" i="14"/>
  <c r="V119" i="14"/>
  <c r="P119" i="14"/>
  <c r="J119" i="14"/>
  <c r="D119" i="14"/>
  <c r="AH118" i="14"/>
  <c r="AB118" i="14"/>
  <c r="V118" i="14"/>
  <c r="P118" i="14"/>
  <c r="J118" i="14"/>
  <c r="D118" i="14"/>
  <c r="AH117" i="14"/>
  <c r="AB117" i="14"/>
  <c r="V117" i="14"/>
  <c r="P117" i="14"/>
  <c r="J117" i="14"/>
  <c r="D117" i="14"/>
  <c r="AH116" i="14"/>
  <c r="AB116" i="14"/>
  <c r="V116" i="14"/>
  <c r="P116" i="14"/>
  <c r="J116" i="14"/>
  <c r="D116" i="14"/>
  <c r="AH115" i="14"/>
  <c r="AB115" i="14"/>
  <c r="V115" i="14"/>
  <c r="P115" i="14"/>
  <c r="J115" i="14"/>
  <c r="D115" i="14"/>
  <c r="AH114" i="14"/>
  <c r="AB114" i="14"/>
  <c r="V114" i="14"/>
  <c r="P114" i="14"/>
  <c r="J114" i="14"/>
  <c r="D114" i="14"/>
  <c r="AH113" i="14"/>
  <c r="AB113" i="14"/>
  <c r="V113" i="14"/>
  <c r="P113" i="14"/>
  <c r="J113" i="14"/>
  <c r="D113" i="14"/>
  <c r="AH112" i="14"/>
  <c r="AB112" i="14"/>
  <c r="V112" i="14"/>
  <c r="P112" i="14"/>
  <c r="J112" i="14"/>
  <c r="D112" i="14"/>
  <c r="AH111" i="14"/>
  <c r="AB111" i="14"/>
  <c r="V111" i="14"/>
  <c r="P111" i="14"/>
  <c r="J111" i="14"/>
  <c r="D111" i="14"/>
  <c r="AH110" i="14"/>
  <c r="AB110" i="14"/>
  <c r="V110" i="14"/>
  <c r="P110" i="14"/>
  <c r="J110" i="14"/>
  <c r="D110" i="14"/>
  <c r="AH109" i="14"/>
  <c r="AB109" i="14"/>
  <c r="V109" i="14"/>
  <c r="P109" i="14"/>
  <c r="J109" i="14"/>
  <c r="D109" i="14"/>
  <c r="AH108" i="14"/>
  <c r="AB108" i="14"/>
  <c r="V108" i="14"/>
  <c r="P108" i="14"/>
  <c r="J108" i="14"/>
  <c r="D108" i="14"/>
  <c r="AH107" i="14"/>
  <c r="AB107" i="14"/>
  <c r="V107" i="14"/>
  <c r="P107" i="14"/>
  <c r="J107" i="14"/>
  <c r="D107" i="14"/>
  <c r="AH106" i="14"/>
  <c r="AB106" i="14"/>
  <c r="V106" i="14"/>
  <c r="P106" i="14"/>
  <c r="J106" i="14"/>
  <c r="D106" i="14"/>
  <c r="AH105" i="14"/>
  <c r="AB105" i="14"/>
  <c r="V105" i="14"/>
  <c r="P105" i="14"/>
  <c r="J105" i="14"/>
  <c r="D105" i="14"/>
  <c r="AH104" i="14"/>
  <c r="AB104" i="14"/>
  <c r="V104" i="14"/>
  <c r="P104" i="14"/>
  <c r="J104" i="14"/>
  <c r="D104" i="14"/>
  <c r="AH103" i="14"/>
  <c r="AB103" i="14"/>
  <c r="V103" i="14"/>
  <c r="P103" i="14"/>
  <c r="J103" i="14"/>
  <c r="D103" i="14"/>
  <c r="AH102" i="14"/>
  <c r="AB102" i="14"/>
  <c r="V102" i="14"/>
  <c r="P102" i="14"/>
  <c r="J102" i="14"/>
  <c r="D102" i="14"/>
  <c r="AH101" i="14"/>
  <c r="AB101" i="14"/>
  <c r="V101" i="14"/>
  <c r="P101" i="14"/>
  <c r="J101" i="14"/>
  <c r="D101" i="14"/>
  <c r="AH100" i="14"/>
  <c r="AB100" i="14"/>
  <c r="V100" i="14"/>
  <c r="P100" i="14"/>
  <c r="J100" i="14"/>
  <c r="D100" i="14"/>
  <c r="AH99" i="14"/>
  <c r="AB99" i="14"/>
  <c r="V99" i="14"/>
  <c r="P99" i="14"/>
  <c r="J99" i="14"/>
  <c r="D99" i="14"/>
  <c r="AH98" i="14"/>
  <c r="AB98" i="14"/>
  <c r="V98" i="14"/>
  <c r="P98" i="14"/>
  <c r="J98" i="14"/>
  <c r="D98" i="14"/>
  <c r="AH97" i="14"/>
  <c r="AB97" i="14"/>
  <c r="V97" i="14"/>
  <c r="P97" i="14"/>
  <c r="J97" i="14"/>
  <c r="D97" i="14"/>
  <c r="AH96" i="14"/>
  <c r="AB96" i="14"/>
  <c r="V96" i="14"/>
  <c r="P96" i="14"/>
  <c r="J96" i="14"/>
  <c r="D96" i="14"/>
  <c r="AH95" i="14"/>
  <c r="AB95" i="14"/>
  <c r="V95" i="14"/>
  <c r="P95" i="14"/>
  <c r="J95" i="14"/>
  <c r="D95" i="14"/>
  <c r="AH94" i="14"/>
  <c r="AB94" i="14"/>
  <c r="V94" i="14"/>
  <c r="P94" i="14"/>
  <c r="J94" i="14"/>
  <c r="D94" i="14"/>
  <c r="AH93" i="14"/>
  <c r="AB93" i="14"/>
  <c r="V93" i="14"/>
  <c r="P93" i="14"/>
  <c r="J93" i="14"/>
  <c r="D93" i="14"/>
  <c r="AH92" i="14"/>
  <c r="AB92" i="14"/>
  <c r="V92" i="14"/>
  <c r="P92" i="14"/>
  <c r="J92" i="14"/>
  <c r="D92" i="14"/>
  <c r="AH91" i="14"/>
  <c r="AB91" i="14"/>
  <c r="V91" i="14"/>
  <c r="P91" i="14"/>
  <c r="J91" i="14"/>
  <c r="D91" i="14"/>
  <c r="AH90" i="14"/>
  <c r="AB90" i="14"/>
  <c r="V90" i="14"/>
  <c r="P90" i="14"/>
  <c r="J90" i="14"/>
  <c r="D90" i="14"/>
  <c r="AH89" i="14"/>
  <c r="AB89" i="14"/>
  <c r="V89" i="14"/>
  <c r="P89" i="14"/>
  <c r="J89" i="14"/>
  <c r="D89" i="14"/>
  <c r="AH88" i="14"/>
  <c r="AB88" i="14"/>
  <c r="V88" i="14"/>
  <c r="P88" i="14"/>
  <c r="J88" i="14"/>
  <c r="D88" i="14"/>
  <c r="AH87" i="14"/>
  <c r="AB87" i="14"/>
  <c r="V87" i="14"/>
  <c r="P87" i="14"/>
  <c r="J87" i="14"/>
  <c r="D87" i="14"/>
  <c r="AH86" i="14"/>
  <c r="AB86" i="14"/>
  <c r="V86" i="14"/>
  <c r="P86" i="14"/>
  <c r="J86" i="14"/>
  <c r="D86" i="14"/>
  <c r="AH85" i="14"/>
  <c r="AB85" i="14"/>
  <c r="V85" i="14"/>
  <c r="P85" i="14"/>
  <c r="J85" i="14"/>
  <c r="D85" i="14"/>
  <c r="AH84" i="14"/>
  <c r="AB84" i="14"/>
  <c r="V84" i="14"/>
  <c r="P84" i="14"/>
  <c r="J84" i="14"/>
  <c r="D84" i="14"/>
  <c r="AH83" i="14"/>
  <c r="AB83" i="14"/>
  <c r="V83" i="14"/>
  <c r="P83" i="14"/>
  <c r="J83" i="14"/>
  <c r="D83" i="14"/>
  <c r="AH82" i="14"/>
  <c r="AB82" i="14"/>
  <c r="V82" i="14"/>
  <c r="P82" i="14"/>
  <c r="J82" i="14"/>
  <c r="D82" i="14"/>
  <c r="AH81" i="14"/>
  <c r="AB81" i="14"/>
  <c r="V81" i="14"/>
  <c r="P81" i="14"/>
  <c r="J81" i="14"/>
  <c r="D81" i="14"/>
  <c r="AH80" i="14"/>
  <c r="AB80" i="14"/>
  <c r="V80" i="14"/>
  <c r="P80" i="14"/>
  <c r="J80" i="14"/>
  <c r="D80" i="14"/>
  <c r="AH79" i="14"/>
  <c r="AB79" i="14"/>
  <c r="V79" i="14"/>
  <c r="P79" i="14"/>
  <c r="J79" i="14"/>
  <c r="D79" i="14"/>
  <c r="AH78" i="14"/>
  <c r="AB78" i="14"/>
  <c r="V78" i="14"/>
  <c r="P78" i="14"/>
  <c r="J78" i="14"/>
  <c r="D78" i="14"/>
  <c r="AH77" i="14"/>
  <c r="AB77" i="14"/>
  <c r="V77" i="14"/>
  <c r="P77" i="14"/>
  <c r="J77" i="14"/>
  <c r="D77" i="14"/>
  <c r="AH76" i="14"/>
  <c r="AB76" i="14"/>
  <c r="V76" i="14"/>
  <c r="P76" i="14"/>
  <c r="J76" i="14"/>
  <c r="D76" i="14"/>
  <c r="AH75" i="14"/>
  <c r="AB75" i="14"/>
  <c r="V75" i="14"/>
  <c r="P75" i="14"/>
  <c r="J75" i="14"/>
  <c r="D75" i="14"/>
  <c r="AH74" i="14"/>
  <c r="AB74" i="14"/>
  <c r="V74" i="14"/>
  <c r="P74" i="14"/>
  <c r="J74" i="14"/>
  <c r="D74" i="14"/>
  <c r="AH73" i="14"/>
  <c r="AB73" i="14"/>
  <c r="V73" i="14"/>
  <c r="P73" i="14"/>
  <c r="J73" i="14"/>
  <c r="D73" i="14"/>
  <c r="AH72" i="14"/>
  <c r="AB72" i="14"/>
  <c r="V72" i="14"/>
  <c r="P72" i="14"/>
  <c r="J72" i="14"/>
  <c r="D72" i="14"/>
  <c r="AH71" i="14"/>
  <c r="AB71" i="14"/>
  <c r="V71" i="14"/>
  <c r="P71" i="14"/>
  <c r="J71" i="14"/>
  <c r="D71" i="14"/>
  <c r="AH70" i="14"/>
  <c r="AB70" i="14"/>
  <c r="V70" i="14"/>
  <c r="P70" i="14"/>
  <c r="J70" i="14"/>
  <c r="D70" i="14"/>
  <c r="AH69" i="14"/>
  <c r="AB69" i="14"/>
  <c r="V69" i="14"/>
  <c r="P69" i="14"/>
  <c r="J69" i="14"/>
  <c r="D69" i="14"/>
  <c r="AH68" i="14"/>
  <c r="AB68" i="14"/>
  <c r="V68" i="14"/>
  <c r="P68" i="14"/>
  <c r="J68" i="14"/>
  <c r="D68" i="14"/>
  <c r="AH67" i="14"/>
  <c r="AB67" i="14"/>
  <c r="V67" i="14"/>
  <c r="P67" i="14"/>
  <c r="J67" i="14"/>
  <c r="D67" i="14"/>
  <c r="AH66" i="14"/>
  <c r="AB66" i="14"/>
  <c r="V66" i="14"/>
  <c r="P66" i="14"/>
  <c r="J66" i="14"/>
  <c r="D66" i="14"/>
  <c r="AH65" i="14"/>
  <c r="AB65" i="14"/>
  <c r="V65" i="14"/>
  <c r="P65" i="14"/>
  <c r="J65" i="14"/>
  <c r="D65" i="14"/>
  <c r="AH64" i="14"/>
  <c r="AB64" i="14"/>
  <c r="V64" i="14"/>
  <c r="P64" i="14"/>
  <c r="J64" i="14"/>
  <c r="D64" i="14"/>
  <c r="AH63" i="14"/>
  <c r="AB63" i="14"/>
  <c r="V63" i="14"/>
  <c r="P63" i="14"/>
  <c r="J63" i="14"/>
  <c r="D63" i="14"/>
  <c r="AH62" i="14"/>
  <c r="AB62" i="14"/>
  <c r="V62" i="14"/>
  <c r="P62" i="14"/>
  <c r="J62" i="14"/>
  <c r="D62" i="14"/>
  <c r="AH61" i="14"/>
  <c r="AB61" i="14"/>
  <c r="V61" i="14"/>
  <c r="P61" i="14"/>
  <c r="J61" i="14"/>
  <c r="D61" i="14"/>
  <c r="AH60" i="14"/>
  <c r="AB60" i="14"/>
  <c r="V60" i="14"/>
  <c r="P60" i="14"/>
  <c r="J60" i="14"/>
  <c r="D60" i="14"/>
  <c r="AH59" i="14"/>
  <c r="AB59" i="14"/>
  <c r="V59" i="14"/>
  <c r="P59" i="14"/>
  <c r="J59" i="14"/>
  <c r="D59" i="14"/>
  <c r="AH58" i="14"/>
  <c r="AB58" i="14"/>
  <c r="V58" i="14"/>
  <c r="P58" i="14"/>
  <c r="J58" i="14"/>
  <c r="D58" i="14"/>
  <c r="AH57" i="14"/>
  <c r="AB57" i="14"/>
  <c r="V57" i="14"/>
  <c r="P57" i="14"/>
  <c r="J57" i="14"/>
  <c r="D57" i="14"/>
  <c r="AH56" i="14"/>
  <c r="AB56" i="14"/>
  <c r="V56" i="14"/>
  <c r="P56" i="14"/>
  <c r="J56" i="14"/>
  <c r="D56" i="14"/>
  <c r="AH55" i="14"/>
  <c r="AB55" i="14"/>
  <c r="V55" i="14"/>
  <c r="P55" i="14"/>
  <c r="J55" i="14"/>
  <c r="D55" i="14"/>
  <c r="AH54" i="14"/>
  <c r="AB54" i="14"/>
  <c r="V54" i="14"/>
  <c r="P54" i="14"/>
  <c r="J54" i="14"/>
  <c r="D54" i="14"/>
  <c r="AH53" i="14"/>
  <c r="AB53" i="14"/>
  <c r="V53" i="14"/>
  <c r="P53" i="14"/>
  <c r="J53" i="14"/>
  <c r="D53" i="14"/>
  <c r="AH52" i="14"/>
  <c r="AB52" i="14"/>
  <c r="V52" i="14"/>
  <c r="P52" i="14"/>
  <c r="J52" i="14"/>
  <c r="D52" i="14"/>
  <c r="AH51" i="14"/>
  <c r="AB51" i="14"/>
  <c r="V51" i="14"/>
  <c r="P51" i="14"/>
  <c r="J51" i="14"/>
  <c r="D51" i="14"/>
  <c r="AH50" i="14"/>
  <c r="AB50" i="14"/>
  <c r="V50" i="14"/>
  <c r="P50" i="14"/>
  <c r="J50" i="14"/>
  <c r="D50" i="14"/>
  <c r="AH49" i="14"/>
  <c r="AB49" i="14"/>
  <c r="V49" i="14"/>
  <c r="P49" i="14"/>
  <c r="J49" i="14"/>
  <c r="D49" i="14"/>
  <c r="AH48" i="14"/>
  <c r="AB48" i="14"/>
  <c r="V48" i="14"/>
  <c r="P48" i="14"/>
  <c r="J48" i="14"/>
  <c r="D48" i="14"/>
  <c r="AH47" i="14"/>
  <c r="AB47" i="14"/>
  <c r="V47" i="14"/>
  <c r="P47" i="14"/>
  <c r="J47" i="14"/>
  <c r="D47" i="14"/>
  <c r="AH46" i="14"/>
  <c r="AB46" i="14"/>
  <c r="V46" i="14"/>
  <c r="P46" i="14"/>
  <c r="J46" i="14"/>
  <c r="D46" i="14"/>
  <c r="AH45" i="14"/>
  <c r="AB45" i="14"/>
  <c r="V45" i="14"/>
  <c r="P45" i="14"/>
  <c r="J45" i="14"/>
  <c r="D45" i="14"/>
  <c r="AH44" i="14"/>
  <c r="AB44" i="14"/>
  <c r="V44" i="14"/>
  <c r="P44" i="14"/>
  <c r="J44" i="14"/>
  <c r="D44" i="14"/>
  <c r="AH43" i="14"/>
  <c r="AB43" i="14"/>
  <c r="V43" i="14"/>
  <c r="P43" i="14"/>
  <c r="J43" i="14"/>
  <c r="D43" i="14"/>
  <c r="AH42" i="14"/>
  <c r="AB42" i="14"/>
  <c r="V42" i="14"/>
  <c r="P42" i="14"/>
  <c r="J42" i="14"/>
  <c r="D42" i="14"/>
  <c r="AH41" i="14"/>
  <c r="AB41" i="14"/>
  <c r="V41" i="14"/>
  <c r="P41" i="14"/>
  <c r="J41" i="14"/>
  <c r="D41" i="14"/>
  <c r="AH40" i="14"/>
  <c r="AB40" i="14"/>
  <c r="V40" i="14"/>
  <c r="P40" i="14"/>
  <c r="J40" i="14"/>
  <c r="D40" i="14"/>
  <c r="AH39" i="14"/>
  <c r="AB39" i="14"/>
  <c r="V39" i="14"/>
  <c r="P39" i="14"/>
  <c r="J39" i="14"/>
  <c r="D39" i="14"/>
  <c r="AH38" i="14"/>
  <c r="AB38" i="14"/>
  <c r="V38" i="14"/>
  <c r="P38" i="14"/>
  <c r="J38" i="14"/>
  <c r="D38" i="14"/>
  <c r="AH37" i="14"/>
  <c r="AB37" i="14"/>
  <c r="V37" i="14"/>
  <c r="P37" i="14"/>
  <c r="J37" i="14"/>
  <c r="D37" i="14"/>
  <c r="AH36" i="14"/>
  <c r="AB36" i="14"/>
  <c r="V36" i="14"/>
  <c r="P36" i="14"/>
  <c r="J36" i="14"/>
  <c r="D36" i="14"/>
  <c r="AH35" i="14"/>
  <c r="AB35" i="14"/>
  <c r="V35" i="14"/>
  <c r="P35" i="14"/>
  <c r="J35" i="14"/>
  <c r="D35" i="14"/>
  <c r="AH34" i="14"/>
  <c r="AB34" i="14"/>
  <c r="V34" i="14"/>
  <c r="P34" i="14"/>
  <c r="J34" i="14"/>
  <c r="D34" i="14"/>
  <c r="AH33" i="14"/>
  <c r="AB33" i="14"/>
  <c r="V33" i="14"/>
  <c r="P33" i="14"/>
  <c r="J33" i="14"/>
  <c r="D33" i="14"/>
  <c r="AH32" i="14"/>
  <c r="AB32" i="14"/>
  <c r="V32" i="14"/>
  <c r="P32" i="14"/>
  <c r="J32" i="14"/>
  <c r="D32" i="14"/>
  <c r="AH31" i="14"/>
  <c r="AB31" i="14"/>
  <c r="V31" i="14"/>
  <c r="P31" i="14"/>
  <c r="J31" i="14"/>
  <c r="D31" i="14"/>
  <c r="AH30" i="14"/>
  <c r="AB30" i="14"/>
  <c r="V30" i="14"/>
  <c r="P30" i="14"/>
  <c r="J30" i="14"/>
  <c r="D30" i="14"/>
  <c r="AH29" i="14"/>
  <c r="AB29" i="14"/>
  <c r="V29" i="14"/>
  <c r="P29" i="14"/>
  <c r="J29" i="14"/>
  <c r="D29" i="14"/>
  <c r="AH28" i="14"/>
  <c r="AB28" i="14"/>
  <c r="V28" i="14"/>
  <c r="P28" i="14"/>
  <c r="J28" i="14"/>
  <c r="D28" i="14"/>
  <c r="AH27" i="14"/>
  <c r="AB27" i="14"/>
  <c r="V27" i="14"/>
  <c r="P27" i="14"/>
  <c r="J27" i="14"/>
  <c r="D27" i="14"/>
  <c r="AH26" i="14"/>
  <c r="AB26" i="14"/>
  <c r="V26" i="14"/>
  <c r="P26" i="14"/>
  <c r="J26" i="14"/>
  <c r="D26" i="14"/>
  <c r="AH25" i="14"/>
  <c r="AB25" i="14"/>
  <c r="V25" i="14"/>
  <c r="P25" i="14"/>
  <c r="J25" i="14"/>
  <c r="D25" i="14"/>
  <c r="AH24" i="14"/>
  <c r="AB24" i="14"/>
  <c r="V24" i="14"/>
  <c r="P24" i="14"/>
  <c r="J24" i="14"/>
  <c r="D24" i="14"/>
  <c r="AH23" i="14"/>
  <c r="AB23" i="14"/>
  <c r="V23" i="14"/>
  <c r="P23" i="14"/>
  <c r="J23" i="14"/>
  <c r="D23" i="14"/>
  <c r="AH22" i="14"/>
  <c r="AB22" i="14"/>
  <c r="V22" i="14"/>
  <c r="P22" i="14"/>
  <c r="J22" i="14"/>
  <c r="D22" i="14"/>
  <c r="AH21" i="14"/>
  <c r="AB21" i="14"/>
  <c r="V21" i="14"/>
  <c r="P21" i="14"/>
  <c r="J21" i="14"/>
  <c r="D21" i="14"/>
  <c r="AH20" i="14"/>
  <c r="AB20" i="14"/>
  <c r="V20" i="14"/>
  <c r="P20" i="14"/>
  <c r="J20" i="14"/>
  <c r="D20" i="14"/>
  <c r="AH19" i="14"/>
  <c r="AB19" i="14"/>
  <c r="V19" i="14"/>
  <c r="P19" i="14"/>
  <c r="J19" i="14"/>
  <c r="D19" i="14"/>
  <c r="AH18" i="14"/>
  <c r="AB18" i="14"/>
  <c r="V18" i="14"/>
  <c r="P18" i="14"/>
  <c r="J18" i="14"/>
  <c r="D18" i="14"/>
  <c r="AH17" i="14"/>
  <c r="AB17" i="14"/>
  <c r="V17" i="14"/>
  <c r="P17" i="14"/>
  <c r="J17" i="14"/>
  <c r="D17" i="14"/>
  <c r="AH16" i="14"/>
  <c r="AB16" i="14"/>
  <c r="V16" i="14"/>
  <c r="P16" i="14"/>
  <c r="J16" i="14"/>
  <c r="D16" i="14"/>
  <c r="AH15" i="14"/>
  <c r="AB15" i="14"/>
  <c r="V15" i="14"/>
  <c r="P15" i="14"/>
  <c r="J15" i="14"/>
  <c r="D15" i="14"/>
  <c r="AH14" i="14"/>
  <c r="AB14" i="14"/>
  <c r="V14" i="14"/>
  <c r="P14" i="14"/>
  <c r="J14" i="14"/>
  <c r="D14" i="14"/>
  <c r="AH13" i="14"/>
  <c r="AB13" i="14"/>
  <c r="V13" i="14"/>
  <c r="P13" i="14"/>
  <c r="J13" i="14"/>
  <c r="D13" i="14"/>
  <c r="AH12" i="14"/>
  <c r="AB12" i="14"/>
  <c r="V12" i="14"/>
  <c r="P12" i="14"/>
  <c r="J12" i="14"/>
  <c r="D12" i="14"/>
  <c r="AH11" i="14"/>
  <c r="AB11" i="14"/>
  <c r="V11" i="14"/>
  <c r="P11" i="14"/>
  <c r="J11" i="14"/>
  <c r="D11" i="14"/>
  <c r="AH10" i="14"/>
  <c r="AB10" i="14"/>
  <c r="V10" i="14"/>
  <c r="P10" i="14"/>
  <c r="J10" i="14"/>
  <c r="D10" i="14"/>
  <c r="AH9" i="14"/>
  <c r="AB9" i="14"/>
  <c r="V9" i="14"/>
  <c r="P9" i="14"/>
  <c r="J9" i="14"/>
  <c r="D9" i="14"/>
  <c r="AH8" i="14"/>
  <c r="AB8" i="14"/>
  <c r="V8" i="14"/>
  <c r="P8" i="14"/>
  <c r="J8" i="14"/>
  <c r="D8" i="14"/>
  <c r="AH7" i="14"/>
  <c r="AB7" i="14"/>
  <c r="V7" i="14"/>
  <c r="P7" i="14"/>
  <c r="J7" i="14"/>
  <c r="D7" i="14"/>
  <c r="AH6" i="14"/>
  <c r="AB6" i="14"/>
  <c r="V6" i="14"/>
  <c r="P6" i="14"/>
  <c r="J6" i="14"/>
  <c r="D6" i="14"/>
  <c r="AH5" i="14"/>
  <c r="AB5" i="14"/>
  <c r="V5" i="14"/>
  <c r="P5" i="14"/>
  <c r="Q5" i="14" s="1"/>
  <c r="J5" i="14"/>
  <c r="D5" i="14"/>
  <c r="C5" i="14"/>
  <c r="C6" i="14" s="1"/>
  <c r="AI4" i="14"/>
  <c r="AH4" i="14"/>
  <c r="AC4" i="14"/>
  <c r="AB4" i="14"/>
  <c r="W4" i="14"/>
  <c r="V4" i="14"/>
  <c r="P4" i="14"/>
  <c r="Q4" i="14" s="1"/>
  <c r="J4" i="14"/>
  <c r="K4" i="14" s="1"/>
  <c r="E4" i="14"/>
  <c r="D4" i="14"/>
  <c r="AH124" i="15"/>
  <c r="AB124" i="15"/>
  <c r="V124" i="15"/>
  <c r="P124" i="15"/>
  <c r="J124" i="15"/>
  <c r="D124" i="15"/>
  <c r="AH123" i="15"/>
  <c r="AB123" i="15"/>
  <c r="V123" i="15"/>
  <c r="P123" i="15"/>
  <c r="J123" i="15"/>
  <c r="D123" i="15"/>
  <c r="AH122" i="15"/>
  <c r="AB122" i="15"/>
  <c r="V122" i="15"/>
  <c r="P122" i="15"/>
  <c r="J122" i="15"/>
  <c r="D122" i="15"/>
  <c r="AH121" i="15"/>
  <c r="AB121" i="15"/>
  <c r="V121" i="15"/>
  <c r="P121" i="15"/>
  <c r="J121" i="15"/>
  <c r="D121" i="15"/>
  <c r="AH120" i="15"/>
  <c r="AB120" i="15"/>
  <c r="V120" i="15"/>
  <c r="P120" i="15"/>
  <c r="J120" i="15"/>
  <c r="D120" i="15"/>
  <c r="AH119" i="15"/>
  <c r="AB119" i="15"/>
  <c r="V119" i="15"/>
  <c r="P119" i="15"/>
  <c r="J119" i="15"/>
  <c r="D119" i="15"/>
  <c r="AH118" i="15"/>
  <c r="AB118" i="15"/>
  <c r="V118" i="15"/>
  <c r="P118" i="15"/>
  <c r="J118" i="15"/>
  <c r="D118" i="15"/>
  <c r="AH117" i="15"/>
  <c r="AB117" i="15"/>
  <c r="V117" i="15"/>
  <c r="P117" i="15"/>
  <c r="J117" i="15"/>
  <c r="D117" i="15"/>
  <c r="AH116" i="15"/>
  <c r="AB116" i="15"/>
  <c r="V116" i="15"/>
  <c r="P116" i="15"/>
  <c r="J116" i="15"/>
  <c r="D116" i="15"/>
  <c r="AH115" i="15"/>
  <c r="AB115" i="15"/>
  <c r="V115" i="15"/>
  <c r="P115" i="15"/>
  <c r="J115" i="15"/>
  <c r="D115" i="15"/>
  <c r="AH114" i="15"/>
  <c r="AB114" i="15"/>
  <c r="V114" i="15"/>
  <c r="P114" i="15"/>
  <c r="J114" i="15"/>
  <c r="D114" i="15"/>
  <c r="AH113" i="15"/>
  <c r="AB113" i="15"/>
  <c r="V113" i="15"/>
  <c r="P113" i="15"/>
  <c r="J113" i="15"/>
  <c r="D113" i="15"/>
  <c r="AH112" i="15"/>
  <c r="AB112" i="15"/>
  <c r="V112" i="15"/>
  <c r="P112" i="15"/>
  <c r="J112" i="15"/>
  <c r="D112" i="15"/>
  <c r="AH111" i="15"/>
  <c r="AB111" i="15"/>
  <c r="V111" i="15"/>
  <c r="P111" i="15"/>
  <c r="J111" i="15"/>
  <c r="D111" i="15"/>
  <c r="AH110" i="15"/>
  <c r="AB110" i="15"/>
  <c r="V110" i="15"/>
  <c r="P110" i="15"/>
  <c r="J110" i="15"/>
  <c r="D110" i="15"/>
  <c r="AH109" i="15"/>
  <c r="AB109" i="15"/>
  <c r="V109" i="15"/>
  <c r="P109" i="15"/>
  <c r="J109" i="15"/>
  <c r="D109" i="15"/>
  <c r="AH108" i="15"/>
  <c r="AB108" i="15"/>
  <c r="V108" i="15"/>
  <c r="P108" i="15"/>
  <c r="J108" i="15"/>
  <c r="D108" i="15"/>
  <c r="AH107" i="15"/>
  <c r="AB107" i="15"/>
  <c r="V107" i="15"/>
  <c r="P107" i="15"/>
  <c r="J107" i="15"/>
  <c r="D107" i="15"/>
  <c r="AH106" i="15"/>
  <c r="AB106" i="15"/>
  <c r="V106" i="15"/>
  <c r="P106" i="15"/>
  <c r="J106" i="15"/>
  <c r="D106" i="15"/>
  <c r="AH105" i="15"/>
  <c r="AB105" i="15"/>
  <c r="V105" i="15"/>
  <c r="P105" i="15"/>
  <c r="J105" i="15"/>
  <c r="D105" i="15"/>
  <c r="AH104" i="15"/>
  <c r="AB104" i="15"/>
  <c r="V104" i="15"/>
  <c r="P104" i="15"/>
  <c r="J104" i="15"/>
  <c r="D104" i="15"/>
  <c r="AH103" i="15"/>
  <c r="AB103" i="15"/>
  <c r="V103" i="15"/>
  <c r="P103" i="15"/>
  <c r="J103" i="15"/>
  <c r="D103" i="15"/>
  <c r="AH102" i="15"/>
  <c r="AB102" i="15"/>
  <c r="V102" i="15"/>
  <c r="P102" i="15"/>
  <c r="J102" i="15"/>
  <c r="D102" i="15"/>
  <c r="AH101" i="15"/>
  <c r="AB101" i="15"/>
  <c r="V101" i="15"/>
  <c r="P101" i="15"/>
  <c r="J101" i="15"/>
  <c r="D101" i="15"/>
  <c r="AH100" i="15"/>
  <c r="AB100" i="15"/>
  <c r="V100" i="15"/>
  <c r="P100" i="15"/>
  <c r="J100" i="15"/>
  <c r="D100" i="15"/>
  <c r="AH99" i="15"/>
  <c r="AB99" i="15"/>
  <c r="V99" i="15"/>
  <c r="P99" i="15"/>
  <c r="J99" i="15"/>
  <c r="D99" i="15"/>
  <c r="AH98" i="15"/>
  <c r="AB98" i="15"/>
  <c r="V98" i="15"/>
  <c r="P98" i="15"/>
  <c r="J98" i="15"/>
  <c r="D98" i="15"/>
  <c r="AH97" i="15"/>
  <c r="AB97" i="15"/>
  <c r="V97" i="15"/>
  <c r="P97" i="15"/>
  <c r="J97" i="15"/>
  <c r="D97" i="15"/>
  <c r="AH96" i="15"/>
  <c r="AB96" i="15"/>
  <c r="V96" i="15"/>
  <c r="P96" i="15"/>
  <c r="J96" i="15"/>
  <c r="D96" i="15"/>
  <c r="AH95" i="15"/>
  <c r="AB95" i="15"/>
  <c r="V95" i="15"/>
  <c r="P95" i="15"/>
  <c r="J95" i="15"/>
  <c r="D95" i="15"/>
  <c r="AH94" i="15"/>
  <c r="AB94" i="15"/>
  <c r="V94" i="15"/>
  <c r="P94" i="15"/>
  <c r="J94" i="15"/>
  <c r="D94" i="15"/>
  <c r="AH93" i="15"/>
  <c r="AB93" i="15"/>
  <c r="V93" i="15"/>
  <c r="P93" i="15"/>
  <c r="J93" i="15"/>
  <c r="D93" i="15"/>
  <c r="AH92" i="15"/>
  <c r="AB92" i="15"/>
  <c r="V92" i="15"/>
  <c r="P92" i="15"/>
  <c r="J92" i="15"/>
  <c r="D92" i="15"/>
  <c r="AH91" i="15"/>
  <c r="AB91" i="15"/>
  <c r="V91" i="15"/>
  <c r="P91" i="15"/>
  <c r="J91" i="15"/>
  <c r="D91" i="15"/>
  <c r="AH90" i="15"/>
  <c r="AB90" i="15"/>
  <c r="V90" i="15"/>
  <c r="P90" i="15"/>
  <c r="J90" i="15"/>
  <c r="D90" i="15"/>
  <c r="AH89" i="15"/>
  <c r="AB89" i="15"/>
  <c r="V89" i="15"/>
  <c r="P89" i="15"/>
  <c r="J89" i="15"/>
  <c r="D89" i="15"/>
  <c r="AH88" i="15"/>
  <c r="AB88" i="15"/>
  <c r="V88" i="15"/>
  <c r="P88" i="15"/>
  <c r="J88" i="15"/>
  <c r="D88" i="15"/>
  <c r="AH87" i="15"/>
  <c r="AB87" i="15"/>
  <c r="V87" i="15"/>
  <c r="P87" i="15"/>
  <c r="J87" i="15"/>
  <c r="D87" i="15"/>
  <c r="AH86" i="15"/>
  <c r="AB86" i="15"/>
  <c r="V86" i="15"/>
  <c r="P86" i="15"/>
  <c r="J86" i="15"/>
  <c r="D86" i="15"/>
  <c r="AH85" i="15"/>
  <c r="AB85" i="15"/>
  <c r="V85" i="15"/>
  <c r="P85" i="15"/>
  <c r="J85" i="15"/>
  <c r="D85" i="15"/>
  <c r="AH84" i="15"/>
  <c r="AB84" i="15"/>
  <c r="V84" i="15"/>
  <c r="P84" i="15"/>
  <c r="J84" i="15"/>
  <c r="D84" i="15"/>
  <c r="AH83" i="15"/>
  <c r="AB83" i="15"/>
  <c r="V83" i="15"/>
  <c r="P83" i="15"/>
  <c r="J83" i="15"/>
  <c r="D83" i="15"/>
  <c r="AH82" i="15"/>
  <c r="AB82" i="15"/>
  <c r="V82" i="15"/>
  <c r="P82" i="15"/>
  <c r="J82" i="15"/>
  <c r="D82" i="15"/>
  <c r="AH81" i="15"/>
  <c r="AB81" i="15"/>
  <c r="V81" i="15"/>
  <c r="P81" i="15"/>
  <c r="J81" i="15"/>
  <c r="D81" i="15"/>
  <c r="AH80" i="15"/>
  <c r="AB80" i="15"/>
  <c r="V80" i="15"/>
  <c r="P80" i="15"/>
  <c r="J80" i="15"/>
  <c r="D80" i="15"/>
  <c r="AH79" i="15"/>
  <c r="AB79" i="15"/>
  <c r="V79" i="15"/>
  <c r="P79" i="15"/>
  <c r="J79" i="15"/>
  <c r="D79" i="15"/>
  <c r="AH78" i="15"/>
  <c r="AB78" i="15"/>
  <c r="V78" i="15"/>
  <c r="P78" i="15"/>
  <c r="J78" i="15"/>
  <c r="D78" i="15"/>
  <c r="AH77" i="15"/>
  <c r="AB77" i="15"/>
  <c r="V77" i="15"/>
  <c r="P77" i="15"/>
  <c r="J77" i="15"/>
  <c r="D77" i="15"/>
  <c r="AH76" i="15"/>
  <c r="AB76" i="15"/>
  <c r="V76" i="15"/>
  <c r="P76" i="15"/>
  <c r="J76" i="15"/>
  <c r="D76" i="15"/>
  <c r="AH75" i="15"/>
  <c r="AB75" i="15"/>
  <c r="V75" i="15"/>
  <c r="P75" i="15"/>
  <c r="J75" i="15"/>
  <c r="D75" i="15"/>
  <c r="AH74" i="15"/>
  <c r="AB74" i="15"/>
  <c r="V74" i="15"/>
  <c r="P74" i="15"/>
  <c r="J74" i="15"/>
  <c r="D74" i="15"/>
  <c r="AH73" i="15"/>
  <c r="AB73" i="15"/>
  <c r="V73" i="15"/>
  <c r="P73" i="15"/>
  <c r="J73" i="15"/>
  <c r="D73" i="15"/>
  <c r="AH72" i="15"/>
  <c r="AB72" i="15"/>
  <c r="V72" i="15"/>
  <c r="P72" i="15"/>
  <c r="J72" i="15"/>
  <c r="D72" i="15"/>
  <c r="AH71" i="15"/>
  <c r="AB71" i="15"/>
  <c r="V71" i="15"/>
  <c r="P71" i="15"/>
  <c r="J71" i="15"/>
  <c r="D71" i="15"/>
  <c r="AH70" i="15"/>
  <c r="AB70" i="15"/>
  <c r="V70" i="15"/>
  <c r="P70" i="15"/>
  <c r="J70" i="15"/>
  <c r="D70" i="15"/>
  <c r="AH69" i="15"/>
  <c r="AB69" i="15"/>
  <c r="V69" i="15"/>
  <c r="P69" i="15"/>
  <c r="J69" i="15"/>
  <c r="D69" i="15"/>
  <c r="AH68" i="15"/>
  <c r="AB68" i="15"/>
  <c r="V68" i="15"/>
  <c r="P68" i="15"/>
  <c r="J68" i="15"/>
  <c r="D68" i="15"/>
  <c r="AH67" i="15"/>
  <c r="AB67" i="15"/>
  <c r="V67" i="15"/>
  <c r="P67" i="15"/>
  <c r="J67" i="15"/>
  <c r="D67" i="15"/>
  <c r="AH66" i="15"/>
  <c r="AB66" i="15"/>
  <c r="V66" i="15"/>
  <c r="P66" i="15"/>
  <c r="J66" i="15"/>
  <c r="D66" i="15"/>
  <c r="AH65" i="15"/>
  <c r="AB65" i="15"/>
  <c r="V65" i="15"/>
  <c r="P65" i="15"/>
  <c r="J65" i="15"/>
  <c r="D65" i="15"/>
  <c r="AH64" i="15"/>
  <c r="AB64" i="15"/>
  <c r="V64" i="15"/>
  <c r="P64" i="15"/>
  <c r="J64" i="15"/>
  <c r="D64" i="15"/>
  <c r="AH63" i="15"/>
  <c r="AB63" i="15"/>
  <c r="V63" i="15"/>
  <c r="P63" i="15"/>
  <c r="J63" i="15"/>
  <c r="D63" i="15"/>
  <c r="AH62" i="15"/>
  <c r="AB62" i="15"/>
  <c r="V62" i="15"/>
  <c r="P62" i="15"/>
  <c r="J62" i="15"/>
  <c r="D62" i="15"/>
  <c r="AH61" i="15"/>
  <c r="AB61" i="15"/>
  <c r="V61" i="15"/>
  <c r="P61" i="15"/>
  <c r="J61" i="15"/>
  <c r="D61" i="15"/>
  <c r="AH60" i="15"/>
  <c r="AB60" i="15"/>
  <c r="V60" i="15"/>
  <c r="P60" i="15"/>
  <c r="J60" i="15"/>
  <c r="D60" i="15"/>
  <c r="AH59" i="15"/>
  <c r="AB59" i="15"/>
  <c r="V59" i="15"/>
  <c r="P59" i="15"/>
  <c r="J59" i="15"/>
  <c r="D59" i="15"/>
  <c r="AH58" i="15"/>
  <c r="AB58" i="15"/>
  <c r="V58" i="15"/>
  <c r="P58" i="15"/>
  <c r="J58" i="15"/>
  <c r="D58" i="15"/>
  <c r="AH57" i="15"/>
  <c r="AB57" i="15"/>
  <c r="V57" i="15"/>
  <c r="P57" i="15"/>
  <c r="J57" i="15"/>
  <c r="D57" i="15"/>
  <c r="AH56" i="15"/>
  <c r="AB56" i="15"/>
  <c r="V56" i="15"/>
  <c r="P56" i="15"/>
  <c r="J56" i="15"/>
  <c r="D56" i="15"/>
  <c r="AH55" i="15"/>
  <c r="AB55" i="15"/>
  <c r="V55" i="15"/>
  <c r="P55" i="15"/>
  <c r="J55" i="15"/>
  <c r="D55" i="15"/>
  <c r="AH54" i="15"/>
  <c r="AB54" i="15"/>
  <c r="V54" i="15"/>
  <c r="P54" i="15"/>
  <c r="J54" i="15"/>
  <c r="D54" i="15"/>
  <c r="AH53" i="15"/>
  <c r="AB53" i="15"/>
  <c r="V53" i="15"/>
  <c r="P53" i="15"/>
  <c r="J53" i="15"/>
  <c r="D53" i="15"/>
  <c r="AH52" i="15"/>
  <c r="AB52" i="15"/>
  <c r="V52" i="15"/>
  <c r="P52" i="15"/>
  <c r="J52" i="15"/>
  <c r="D52" i="15"/>
  <c r="AH51" i="15"/>
  <c r="AB51" i="15"/>
  <c r="V51" i="15"/>
  <c r="P51" i="15"/>
  <c r="J51" i="15"/>
  <c r="D51" i="15"/>
  <c r="AH50" i="15"/>
  <c r="AB50" i="15"/>
  <c r="V50" i="15"/>
  <c r="P50" i="15"/>
  <c r="J50" i="15"/>
  <c r="D50" i="15"/>
  <c r="AH49" i="15"/>
  <c r="AB49" i="15"/>
  <c r="V49" i="15"/>
  <c r="P49" i="15"/>
  <c r="J49" i="15"/>
  <c r="D49" i="15"/>
  <c r="AH48" i="15"/>
  <c r="AB48" i="15"/>
  <c r="V48" i="15"/>
  <c r="P48" i="15"/>
  <c r="J48" i="15"/>
  <c r="D48" i="15"/>
  <c r="AH47" i="15"/>
  <c r="AB47" i="15"/>
  <c r="V47" i="15"/>
  <c r="P47" i="15"/>
  <c r="J47" i="15"/>
  <c r="D47" i="15"/>
  <c r="AH46" i="15"/>
  <c r="AB46" i="15"/>
  <c r="V46" i="15"/>
  <c r="P46" i="15"/>
  <c r="J46" i="15"/>
  <c r="D46" i="15"/>
  <c r="AH45" i="15"/>
  <c r="AB45" i="15"/>
  <c r="V45" i="15"/>
  <c r="P45" i="15"/>
  <c r="J45" i="15"/>
  <c r="D45" i="15"/>
  <c r="AH44" i="15"/>
  <c r="AB44" i="15"/>
  <c r="V44" i="15"/>
  <c r="P44" i="15"/>
  <c r="J44" i="15"/>
  <c r="D44" i="15"/>
  <c r="AH43" i="15"/>
  <c r="AB43" i="15"/>
  <c r="V43" i="15"/>
  <c r="P43" i="15"/>
  <c r="J43" i="15"/>
  <c r="D43" i="15"/>
  <c r="AH42" i="15"/>
  <c r="AB42" i="15"/>
  <c r="V42" i="15"/>
  <c r="P42" i="15"/>
  <c r="J42" i="15"/>
  <c r="D42" i="15"/>
  <c r="AH41" i="15"/>
  <c r="AB41" i="15"/>
  <c r="V41" i="15"/>
  <c r="P41" i="15"/>
  <c r="J41" i="15"/>
  <c r="D41" i="15"/>
  <c r="AH40" i="15"/>
  <c r="AB40" i="15"/>
  <c r="V40" i="15"/>
  <c r="P40" i="15"/>
  <c r="J40" i="15"/>
  <c r="D40" i="15"/>
  <c r="AH39" i="15"/>
  <c r="AB39" i="15"/>
  <c r="V39" i="15"/>
  <c r="P39" i="15"/>
  <c r="J39" i="15"/>
  <c r="D39" i="15"/>
  <c r="AH38" i="15"/>
  <c r="AB38" i="15"/>
  <c r="V38" i="15"/>
  <c r="P38" i="15"/>
  <c r="J38" i="15"/>
  <c r="D38" i="15"/>
  <c r="AH37" i="15"/>
  <c r="AB37" i="15"/>
  <c r="V37" i="15"/>
  <c r="P37" i="15"/>
  <c r="J37" i="15"/>
  <c r="D37" i="15"/>
  <c r="AH36" i="15"/>
  <c r="AB36" i="15"/>
  <c r="V36" i="15"/>
  <c r="P36" i="15"/>
  <c r="J36" i="15"/>
  <c r="D36" i="15"/>
  <c r="AH35" i="15"/>
  <c r="AB35" i="15"/>
  <c r="V35" i="15"/>
  <c r="P35" i="15"/>
  <c r="J35" i="15"/>
  <c r="D35" i="15"/>
  <c r="AH34" i="15"/>
  <c r="AB34" i="15"/>
  <c r="V34" i="15"/>
  <c r="P34" i="15"/>
  <c r="J34" i="15"/>
  <c r="D34" i="15"/>
  <c r="AH33" i="15"/>
  <c r="AB33" i="15"/>
  <c r="V33" i="15"/>
  <c r="P33" i="15"/>
  <c r="J33" i="15"/>
  <c r="D33" i="15"/>
  <c r="AH32" i="15"/>
  <c r="AB32" i="15"/>
  <c r="V32" i="15"/>
  <c r="P32" i="15"/>
  <c r="J32" i="15"/>
  <c r="D32" i="15"/>
  <c r="AH31" i="15"/>
  <c r="AB31" i="15"/>
  <c r="V31" i="15"/>
  <c r="P31" i="15"/>
  <c r="J31" i="15"/>
  <c r="D31" i="15"/>
  <c r="AH30" i="15"/>
  <c r="AB30" i="15"/>
  <c r="V30" i="15"/>
  <c r="P30" i="15"/>
  <c r="J30" i="15"/>
  <c r="D30" i="15"/>
  <c r="AH29" i="15"/>
  <c r="AB29" i="15"/>
  <c r="V29" i="15"/>
  <c r="P29" i="15"/>
  <c r="J29" i="15"/>
  <c r="D29" i="15"/>
  <c r="AH28" i="15"/>
  <c r="AB28" i="15"/>
  <c r="V28" i="15"/>
  <c r="P28" i="15"/>
  <c r="J28" i="15"/>
  <c r="D28" i="15"/>
  <c r="AH27" i="15"/>
  <c r="AB27" i="15"/>
  <c r="V27" i="15"/>
  <c r="P27" i="15"/>
  <c r="J27" i="15"/>
  <c r="D27" i="15"/>
  <c r="AH26" i="15"/>
  <c r="AB26" i="15"/>
  <c r="V26" i="15"/>
  <c r="P26" i="15"/>
  <c r="J26" i="15"/>
  <c r="D26" i="15"/>
  <c r="AH25" i="15"/>
  <c r="AB25" i="15"/>
  <c r="V25" i="15"/>
  <c r="P25" i="15"/>
  <c r="J25" i="15"/>
  <c r="D25" i="15"/>
  <c r="AH24" i="15"/>
  <c r="AB24" i="15"/>
  <c r="V24" i="15"/>
  <c r="P24" i="15"/>
  <c r="J24" i="15"/>
  <c r="D24" i="15"/>
  <c r="AH23" i="15"/>
  <c r="AB23" i="15"/>
  <c r="V23" i="15"/>
  <c r="P23" i="15"/>
  <c r="J23" i="15"/>
  <c r="D23" i="15"/>
  <c r="AH22" i="15"/>
  <c r="AB22" i="15"/>
  <c r="V22" i="15"/>
  <c r="P22" i="15"/>
  <c r="J22" i="15"/>
  <c r="D22" i="15"/>
  <c r="AH21" i="15"/>
  <c r="AB21" i="15"/>
  <c r="V21" i="15"/>
  <c r="P21" i="15"/>
  <c r="J21" i="15"/>
  <c r="D21" i="15"/>
  <c r="AH20" i="15"/>
  <c r="AB20" i="15"/>
  <c r="V20" i="15"/>
  <c r="P20" i="15"/>
  <c r="J20" i="15"/>
  <c r="D20" i="15"/>
  <c r="AH19" i="15"/>
  <c r="AB19" i="15"/>
  <c r="V19" i="15"/>
  <c r="P19" i="15"/>
  <c r="J19" i="15"/>
  <c r="D19" i="15"/>
  <c r="AH18" i="15"/>
  <c r="AB18" i="15"/>
  <c r="V18" i="15"/>
  <c r="P18" i="15"/>
  <c r="J18" i="15"/>
  <c r="D18" i="15"/>
  <c r="AH17" i="15"/>
  <c r="AB17" i="15"/>
  <c r="V17" i="15"/>
  <c r="P17" i="15"/>
  <c r="J17" i="15"/>
  <c r="D17" i="15"/>
  <c r="AH16" i="15"/>
  <c r="AB16" i="15"/>
  <c r="V16" i="15"/>
  <c r="P16" i="15"/>
  <c r="J16" i="15"/>
  <c r="D16" i="15"/>
  <c r="AH15" i="15"/>
  <c r="AB15" i="15"/>
  <c r="V15" i="15"/>
  <c r="P15" i="15"/>
  <c r="J15" i="15"/>
  <c r="D15" i="15"/>
  <c r="AH14" i="15"/>
  <c r="AB14" i="15"/>
  <c r="V14" i="15"/>
  <c r="P14" i="15"/>
  <c r="J14" i="15"/>
  <c r="D14" i="15"/>
  <c r="AH13" i="15"/>
  <c r="AB13" i="15"/>
  <c r="V13" i="15"/>
  <c r="P13" i="15"/>
  <c r="J13" i="15"/>
  <c r="D13" i="15"/>
  <c r="AH12" i="15"/>
  <c r="AB12" i="15"/>
  <c r="V12" i="15"/>
  <c r="P12" i="15"/>
  <c r="J12" i="15"/>
  <c r="D12" i="15"/>
  <c r="AH11" i="15"/>
  <c r="AB11" i="15"/>
  <c r="V11" i="15"/>
  <c r="P11" i="15"/>
  <c r="J11" i="15"/>
  <c r="D11" i="15"/>
  <c r="AH10" i="15"/>
  <c r="AB10" i="15"/>
  <c r="V10" i="15"/>
  <c r="P10" i="15"/>
  <c r="J10" i="15"/>
  <c r="D10" i="15"/>
  <c r="AH9" i="15"/>
  <c r="AB9" i="15"/>
  <c r="V9" i="15"/>
  <c r="P9" i="15"/>
  <c r="J9" i="15"/>
  <c r="D9" i="15"/>
  <c r="AH8" i="15"/>
  <c r="AB8" i="15"/>
  <c r="V8" i="15"/>
  <c r="P8" i="15"/>
  <c r="J8" i="15"/>
  <c r="D8" i="15"/>
  <c r="AH7" i="15"/>
  <c r="AB7" i="15"/>
  <c r="V7" i="15"/>
  <c r="P7" i="15"/>
  <c r="J7" i="15"/>
  <c r="D7" i="15"/>
  <c r="AH6" i="15"/>
  <c r="AB6" i="15"/>
  <c r="V6" i="15"/>
  <c r="P6" i="15"/>
  <c r="J6" i="15"/>
  <c r="D6" i="15"/>
  <c r="AH5" i="15"/>
  <c r="AB5" i="15"/>
  <c r="V5" i="15"/>
  <c r="P5" i="15"/>
  <c r="Q5" i="15" s="1"/>
  <c r="J5" i="15"/>
  <c r="D5" i="15"/>
  <c r="C5" i="15"/>
  <c r="C6" i="15" s="1"/>
  <c r="W6" i="15" s="1"/>
  <c r="AI4" i="15"/>
  <c r="AH4" i="15"/>
  <c r="AC4" i="15"/>
  <c r="AB4" i="15"/>
  <c r="W4" i="15"/>
  <c r="V4" i="15"/>
  <c r="P4" i="15"/>
  <c r="Q4" i="15" s="1"/>
  <c r="J4" i="15"/>
  <c r="K4" i="15" s="1"/>
  <c r="E4" i="15"/>
  <c r="D4" i="15"/>
  <c r="AH124" i="13"/>
  <c r="AI124" i="13" s="1"/>
  <c r="AH123" i="13"/>
  <c r="AI123" i="13" s="1"/>
  <c r="AH122" i="13"/>
  <c r="AI122" i="13" s="1"/>
  <c r="AH121" i="13"/>
  <c r="AI121" i="13" s="1"/>
  <c r="AI120" i="13"/>
  <c r="AH120" i="13"/>
  <c r="AH119" i="13"/>
  <c r="AI119" i="13" s="1"/>
  <c r="AI118" i="13"/>
  <c r="AH118" i="13"/>
  <c r="AH117" i="13"/>
  <c r="AI117" i="13" s="1"/>
  <c r="AH116" i="13"/>
  <c r="AI116" i="13" s="1"/>
  <c r="AH115" i="13"/>
  <c r="AI115" i="13" s="1"/>
  <c r="AI114" i="13"/>
  <c r="AH114" i="13"/>
  <c r="AH113" i="13"/>
  <c r="AI113" i="13" s="1"/>
  <c r="AH112" i="13"/>
  <c r="AI112" i="13" s="1"/>
  <c r="AH111" i="13"/>
  <c r="AI111" i="13" s="1"/>
  <c r="AH110" i="13"/>
  <c r="AI110" i="13" s="1"/>
  <c r="AH109" i="13"/>
  <c r="AI109" i="13" s="1"/>
  <c r="AH108" i="13"/>
  <c r="AI108" i="13" s="1"/>
  <c r="AH107" i="13"/>
  <c r="AI107" i="13" s="1"/>
  <c r="AI106" i="13"/>
  <c r="AH106" i="13"/>
  <c r="AH105" i="13"/>
  <c r="AI105" i="13" s="1"/>
  <c r="AH104" i="13"/>
  <c r="AI104" i="13" s="1"/>
  <c r="AH103" i="13"/>
  <c r="AI103" i="13" s="1"/>
  <c r="AH102" i="13"/>
  <c r="AI102" i="13" s="1"/>
  <c r="AH101" i="13"/>
  <c r="AI101" i="13" s="1"/>
  <c r="AH100" i="13"/>
  <c r="AI100" i="13" s="1"/>
  <c r="AH99" i="13"/>
  <c r="AI99" i="13" s="1"/>
  <c r="AI98" i="13"/>
  <c r="AH98" i="13"/>
  <c r="AH97" i="13"/>
  <c r="AI97" i="13" s="1"/>
  <c r="AH96" i="13"/>
  <c r="AI96" i="13" s="1"/>
  <c r="AH95" i="13"/>
  <c r="AI95" i="13" s="1"/>
  <c r="AH94" i="13"/>
  <c r="AI94" i="13" s="1"/>
  <c r="AH93" i="13"/>
  <c r="AI93" i="13" s="1"/>
  <c r="AH92" i="13"/>
  <c r="AI92" i="13" s="1"/>
  <c r="AH91" i="13"/>
  <c r="AI91" i="13" s="1"/>
  <c r="AI90" i="13"/>
  <c r="AH90" i="13"/>
  <c r="AH89" i="13"/>
  <c r="AI89" i="13" s="1"/>
  <c r="AH88" i="13"/>
  <c r="AI88" i="13" s="1"/>
  <c r="AH87" i="13"/>
  <c r="AI87" i="13" s="1"/>
  <c r="AH86" i="13"/>
  <c r="AI86" i="13" s="1"/>
  <c r="AH85" i="13"/>
  <c r="AI85" i="13" s="1"/>
  <c r="AH84" i="13"/>
  <c r="AI84" i="13" s="1"/>
  <c r="AH83" i="13"/>
  <c r="AI83" i="13" s="1"/>
  <c r="AI82" i="13"/>
  <c r="AH82" i="13"/>
  <c r="AH81" i="13"/>
  <c r="AI81" i="13" s="1"/>
  <c r="AH80" i="13"/>
  <c r="AI80" i="13" s="1"/>
  <c r="AH79" i="13"/>
  <c r="AI79" i="13" s="1"/>
  <c r="AH78" i="13"/>
  <c r="AI78" i="13" s="1"/>
  <c r="AH77" i="13"/>
  <c r="AI77" i="13" s="1"/>
  <c r="AH76" i="13"/>
  <c r="AI76" i="13" s="1"/>
  <c r="AH75" i="13"/>
  <c r="AI75" i="13" s="1"/>
  <c r="AI74" i="13"/>
  <c r="AH74" i="13"/>
  <c r="AH73" i="13"/>
  <c r="AI73" i="13" s="1"/>
  <c r="AH72" i="13"/>
  <c r="AI72" i="13" s="1"/>
  <c r="AH71" i="13"/>
  <c r="AI71" i="13" s="1"/>
  <c r="AH70" i="13"/>
  <c r="AI70" i="13" s="1"/>
  <c r="AH69" i="13"/>
  <c r="AI69" i="13" s="1"/>
  <c r="AH68" i="13"/>
  <c r="AI68" i="13" s="1"/>
  <c r="AH67" i="13"/>
  <c r="AI67" i="13" s="1"/>
  <c r="AI66" i="13"/>
  <c r="AH66" i="13"/>
  <c r="AH65" i="13"/>
  <c r="AI65" i="13" s="1"/>
  <c r="AH64" i="13"/>
  <c r="AI64" i="13" s="1"/>
  <c r="AH63" i="13"/>
  <c r="AI63" i="13" s="1"/>
  <c r="AH62" i="13"/>
  <c r="AI62" i="13" s="1"/>
  <c r="AH61" i="13"/>
  <c r="AI61" i="13" s="1"/>
  <c r="AH60" i="13"/>
  <c r="AI60" i="13" s="1"/>
  <c r="AH59" i="13"/>
  <c r="AI59" i="13" s="1"/>
  <c r="AI58" i="13"/>
  <c r="AH58" i="13"/>
  <c r="AH57" i="13"/>
  <c r="AI57" i="13" s="1"/>
  <c r="AH56" i="13"/>
  <c r="AI56" i="13" s="1"/>
  <c r="AH55" i="13"/>
  <c r="AI55" i="13" s="1"/>
  <c r="AH54" i="13"/>
  <c r="AI54" i="13" s="1"/>
  <c r="AH53" i="13"/>
  <c r="AI53" i="13" s="1"/>
  <c r="AH52" i="13"/>
  <c r="AI52" i="13" s="1"/>
  <c r="AH51" i="13"/>
  <c r="AI51" i="13" s="1"/>
  <c r="AI50" i="13"/>
  <c r="AH50" i="13"/>
  <c r="AH49" i="13"/>
  <c r="AI49" i="13" s="1"/>
  <c r="AH48" i="13"/>
  <c r="AI48" i="13" s="1"/>
  <c r="AJ48" i="13" s="1"/>
  <c r="AK48" i="13" s="1"/>
  <c r="AL48" i="13" s="1"/>
  <c r="AH47" i="13"/>
  <c r="AI47" i="13" s="1"/>
  <c r="AI46" i="13"/>
  <c r="AH46" i="13"/>
  <c r="AH45" i="13"/>
  <c r="AI45" i="13" s="1"/>
  <c r="AH44" i="13"/>
  <c r="AI44" i="13" s="1"/>
  <c r="AH43" i="13"/>
  <c r="AI43" i="13" s="1"/>
  <c r="AI42" i="13"/>
  <c r="AH42" i="13"/>
  <c r="AH41" i="13"/>
  <c r="AI41" i="13" s="1"/>
  <c r="AH40" i="13"/>
  <c r="AI40" i="13" s="1"/>
  <c r="AH39" i="13"/>
  <c r="AI39" i="13" s="1"/>
  <c r="AH38" i="13"/>
  <c r="AI38" i="13" s="1"/>
  <c r="AH37" i="13"/>
  <c r="AI37" i="13" s="1"/>
  <c r="AH36" i="13"/>
  <c r="AI36" i="13" s="1"/>
  <c r="AH35" i="13"/>
  <c r="AI35" i="13" s="1"/>
  <c r="AH34" i="13"/>
  <c r="AI34" i="13" s="1"/>
  <c r="AH33" i="13"/>
  <c r="AI33" i="13" s="1"/>
  <c r="AI32" i="13"/>
  <c r="AH32" i="13"/>
  <c r="AI31" i="13"/>
  <c r="AH31" i="13"/>
  <c r="AI30" i="13"/>
  <c r="AH30" i="13"/>
  <c r="AH29" i="13"/>
  <c r="AI29" i="13" s="1"/>
  <c r="AH28" i="13"/>
  <c r="AI28" i="13" s="1"/>
  <c r="AI27" i="13"/>
  <c r="AH27" i="13"/>
  <c r="AI26" i="13"/>
  <c r="AH26" i="13"/>
  <c r="AH25" i="13"/>
  <c r="AI25" i="13" s="1"/>
  <c r="AH24" i="13"/>
  <c r="AI24" i="13" s="1"/>
  <c r="AI23" i="13"/>
  <c r="AH23" i="13"/>
  <c r="AI22" i="13"/>
  <c r="AH22" i="13"/>
  <c r="AH21" i="13"/>
  <c r="AI21" i="13" s="1"/>
  <c r="AH20" i="13"/>
  <c r="AI20" i="13" s="1"/>
  <c r="AI19" i="13"/>
  <c r="AH19" i="13"/>
  <c r="AI18" i="13"/>
  <c r="AH18" i="13"/>
  <c r="AH17" i="13"/>
  <c r="AI17" i="13" s="1"/>
  <c r="AH16" i="13"/>
  <c r="AI16" i="13" s="1"/>
  <c r="AI15" i="13"/>
  <c r="AH15" i="13"/>
  <c r="AI14" i="13"/>
  <c r="AH14" i="13"/>
  <c r="AH13" i="13"/>
  <c r="AI13" i="13" s="1"/>
  <c r="AH12" i="13"/>
  <c r="AI12" i="13" s="1"/>
  <c r="AI11" i="13"/>
  <c r="AH11" i="13"/>
  <c r="AI10" i="13"/>
  <c r="AH10" i="13"/>
  <c r="AH9" i="13"/>
  <c r="AI9" i="13" s="1"/>
  <c r="AH8" i="13"/>
  <c r="AI8" i="13" s="1"/>
  <c r="AI7" i="13"/>
  <c r="AH7" i="13"/>
  <c r="AI6" i="13"/>
  <c r="AH6" i="13"/>
  <c r="AH5" i="13"/>
  <c r="AI5" i="13" s="1"/>
  <c r="AH4" i="13"/>
  <c r="AI4" i="13" s="1"/>
  <c r="AB124" i="13"/>
  <c r="AC124" i="13" s="1"/>
  <c r="AB123" i="13"/>
  <c r="AC123" i="13" s="1"/>
  <c r="AC122" i="13"/>
  <c r="AB122" i="13"/>
  <c r="AB121" i="13"/>
  <c r="AC121" i="13" s="1"/>
  <c r="AB120" i="13"/>
  <c r="AC120" i="13" s="1"/>
  <c r="AC119" i="13"/>
  <c r="AB119" i="13"/>
  <c r="AC118" i="13"/>
  <c r="AB118" i="13"/>
  <c r="AC117" i="13"/>
  <c r="AB117" i="13"/>
  <c r="AB116" i="13"/>
  <c r="AC116" i="13" s="1"/>
  <c r="AB115" i="13"/>
  <c r="AC115" i="13" s="1"/>
  <c r="AC114" i="13"/>
  <c r="AB114" i="13"/>
  <c r="AB113" i="13"/>
  <c r="AC113" i="13" s="1"/>
  <c r="AB112" i="13"/>
  <c r="AC112" i="13" s="1"/>
  <c r="AB111" i="13"/>
  <c r="AC111" i="13" s="1"/>
  <c r="AC110" i="13"/>
  <c r="AB110" i="13"/>
  <c r="AC109" i="13"/>
  <c r="AB109" i="13"/>
  <c r="AB108" i="13"/>
  <c r="AC108" i="13" s="1"/>
  <c r="AB107" i="13"/>
  <c r="AC107" i="13" s="1"/>
  <c r="AC106" i="13"/>
  <c r="AB106" i="13"/>
  <c r="AB105" i="13"/>
  <c r="AC105" i="13" s="1"/>
  <c r="AB104" i="13"/>
  <c r="AC104" i="13" s="1"/>
  <c r="AB103" i="13"/>
  <c r="AC103" i="13" s="1"/>
  <c r="AB102" i="13"/>
  <c r="AC102" i="13" s="1"/>
  <c r="AC101" i="13"/>
  <c r="AB101" i="13"/>
  <c r="AB100" i="13"/>
  <c r="AC100" i="13" s="1"/>
  <c r="AB99" i="13"/>
  <c r="AC99" i="13" s="1"/>
  <c r="AC98" i="13"/>
  <c r="AB98" i="13"/>
  <c r="AB97" i="13"/>
  <c r="AC97" i="13" s="1"/>
  <c r="AB96" i="13"/>
  <c r="AC96" i="13" s="1"/>
  <c r="AB95" i="13"/>
  <c r="AC95" i="13" s="1"/>
  <c r="AB94" i="13"/>
  <c r="AC94" i="13" s="1"/>
  <c r="AC93" i="13"/>
  <c r="AB93" i="13"/>
  <c r="AB92" i="13"/>
  <c r="AC92" i="13" s="1"/>
  <c r="AB91" i="13"/>
  <c r="AC91" i="13" s="1"/>
  <c r="AC90" i="13"/>
  <c r="AB90" i="13"/>
  <c r="AB89" i="13"/>
  <c r="AC89" i="13" s="1"/>
  <c r="AB88" i="13"/>
  <c r="AC88" i="13" s="1"/>
  <c r="AB87" i="13"/>
  <c r="AC87" i="13" s="1"/>
  <c r="AC86" i="13"/>
  <c r="AB86" i="13"/>
  <c r="AB85" i="13"/>
  <c r="AC85" i="13" s="1"/>
  <c r="AB84" i="13"/>
  <c r="AC84" i="13" s="1"/>
  <c r="AB83" i="13"/>
  <c r="AC83" i="13" s="1"/>
  <c r="AB82" i="13"/>
  <c r="AC82" i="13" s="1"/>
  <c r="AC81" i="13"/>
  <c r="AB81" i="13"/>
  <c r="AB80" i="13"/>
  <c r="AC80" i="13" s="1"/>
  <c r="AB79" i="13"/>
  <c r="AC79" i="13" s="1"/>
  <c r="AC78" i="13"/>
  <c r="AB78" i="13"/>
  <c r="AB77" i="13"/>
  <c r="AC77" i="13" s="1"/>
  <c r="AB76" i="13"/>
  <c r="AC76" i="13" s="1"/>
  <c r="AB75" i="13"/>
  <c r="AC75" i="13" s="1"/>
  <c r="AB74" i="13"/>
  <c r="AC74" i="13" s="1"/>
  <c r="AC73" i="13"/>
  <c r="AB73" i="13"/>
  <c r="AB72" i="13"/>
  <c r="AC72" i="13" s="1"/>
  <c r="AB71" i="13"/>
  <c r="AC71" i="13" s="1"/>
  <c r="AC70" i="13"/>
  <c r="AB70" i="13"/>
  <c r="AB69" i="13"/>
  <c r="AC69" i="13" s="1"/>
  <c r="AB68" i="13"/>
  <c r="AC68" i="13" s="1"/>
  <c r="AB67" i="13"/>
  <c r="AC67" i="13" s="1"/>
  <c r="AB66" i="13"/>
  <c r="AC66" i="13" s="1"/>
  <c r="AC65" i="13"/>
  <c r="AB65" i="13"/>
  <c r="AB64" i="13"/>
  <c r="AC64" i="13" s="1"/>
  <c r="AB63" i="13"/>
  <c r="AC63" i="13" s="1"/>
  <c r="AC62" i="13"/>
  <c r="AB62" i="13"/>
  <c r="AB61" i="13"/>
  <c r="AC61" i="13" s="1"/>
  <c r="AB60" i="13"/>
  <c r="AC60" i="13" s="1"/>
  <c r="AB59" i="13"/>
  <c r="AC59" i="13" s="1"/>
  <c r="AB58" i="13"/>
  <c r="AC58" i="13" s="1"/>
  <c r="AC57" i="13"/>
  <c r="AB57" i="13"/>
  <c r="AB56" i="13"/>
  <c r="AC56" i="13" s="1"/>
  <c r="AC55" i="13"/>
  <c r="AB55" i="13"/>
  <c r="AB54" i="13"/>
  <c r="AC54" i="13" s="1"/>
  <c r="AD54" i="13" s="1"/>
  <c r="AE54" i="13" s="1"/>
  <c r="AF54" i="13" s="1"/>
  <c r="AB53" i="13"/>
  <c r="AC53" i="13" s="1"/>
  <c r="AB52" i="13"/>
  <c r="AC52" i="13" s="1"/>
  <c r="AB51" i="13"/>
  <c r="AC51" i="13" s="1"/>
  <c r="AC50" i="13"/>
  <c r="AB50" i="13"/>
  <c r="AB49" i="13"/>
  <c r="AC49" i="13" s="1"/>
  <c r="AB48" i="13"/>
  <c r="AC48" i="13" s="1"/>
  <c r="AC47" i="13"/>
  <c r="AB47" i="13"/>
  <c r="AB46" i="13"/>
  <c r="AC46" i="13" s="1"/>
  <c r="AB45" i="13"/>
  <c r="AC45" i="13" s="1"/>
  <c r="AB44" i="13"/>
  <c r="AC44" i="13" s="1"/>
  <c r="AB43" i="13"/>
  <c r="AC43" i="13" s="1"/>
  <c r="AC42" i="13"/>
  <c r="AB42" i="13"/>
  <c r="AB41" i="13"/>
  <c r="AC41" i="13" s="1"/>
  <c r="AB40" i="13"/>
  <c r="AC40" i="13" s="1"/>
  <c r="AB39" i="13"/>
  <c r="AC39" i="13" s="1"/>
  <c r="AB38" i="13"/>
  <c r="AC38" i="13" s="1"/>
  <c r="AB37" i="13"/>
  <c r="AC37" i="13" s="1"/>
  <c r="AB36" i="13"/>
  <c r="AC36" i="13" s="1"/>
  <c r="AB35" i="13"/>
  <c r="AC35" i="13" s="1"/>
  <c r="AB34" i="13"/>
  <c r="AC34" i="13" s="1"/>
  <c r="AB33" i="13"/>
  <c r="AC33" i="13" s="1"/>
  <c r="AC32" i="13"/>
  <c r="AB32" i="13"/>
  <c r="AB31" i="13"/>
  <c r="AC31" i="13" s="1"/>
  <c r="AB30" i="13"/>
  <c r="AC30" i="13" s="1"/>
  <c r="AB29" i="13"/>
  <c r="AC29" i="13" s="1"/>
  <c r="AC28" i="13"/>
  <c r="AB28" i="13"/>
  <c r="AB27" i="13"/>
  <c r="AC27" i="13" s="1"/>
  <c r="AB26" i="13"/>
  <c r="AC26" i="13" s="1"/>
  <c r="AB25" i="13"/>
  <c r="AC25" i="13" s="1"/>
  <c r="AB24" i="13"/>
  <c r="AC24" i="13" s="1"/>
  <c r="AB23" i="13"/>
  <c r="AC23" i="13" s="1"/>
  <c r="AB22" i="13"/>
  <c r="AC22" i="13" s="1"/>
  <c r="AB21" i="13"/>
  <c r="AC21" i="13" s="1"/>
  <c r="AB20" i="13"/>
  <c r="AC20" i="13" s="1"/>
  <c r="AB19" i="13"/>
  <c r="AC19" i="13" s="1"/>
  <c r="AB18" i="13"/>
  <c r="AC18" i="13" s="1"/>
  <c r="AB17" i="13"/>
  <c r="AC17" i="13" s="1"/>
  <c r="AB16" i="13"/>
  <c r="AC16" i="13" s="1"/>
  <c r="AB15" i="13"/>
  <c r="AC15" i="13" s="1"/>
  <c r="AB14" i="13"/>
  <c r="AC14" i="13" s="1"/>
  <c r="AB13" i="13"/>
  <c r="AC13" i="13" s="1"/>
  <c r="AC12" i="13"/>
  <c r="AB12" i="13"/>
  <c r="AB11" i="13"/>
  <c r="AC11" i="13" s="1"/>
  <c r="AB10" i="13"/>
  <c r="AC10" i="13" s="1"/>
  <c r="AB9" i="13"/>
  <c r="AC9" i="13" s="1"/>
  <c r="AB8" i="13"/>
  <c r="AC8" i="13" s="1"/>
  <c r="AB7" i="13"/>
  <c r="AC7" i="13" s="1"/>
  <c r="AB6" i="13"/>
  <c r="AC6" i="13" s="1"/>
  <c r="AB5" i="13"/>
  <c r="AC5" i="13" s="1"/>
  <c r="AB4" i="13"/>
  <c r="AC4" i="13" s="1"/>
  <c r="V124" i="13"/>
  <c r="W124" i="13" s="1"/>
  <c r="V123" i="13"/>
  <c r="W123" i="13" s="1"/>
  <c r="V122" i="13"/>
  <c r="W122" i="13" s="1"/>
  <c r="V121" i="13"/>
  <c r="W121" i="13" s="1"/>
  <c r="V120" i="13"/>
  <c r="W120" i="13" s="1"/>
  <c r="V119" i="13"/>
  <c r="W119" i="13" s="1"/>
  <c r="V118" i="13"/>
  <c r="W118" i="13" s="1"/>
  <c r="V117" i="13"/>
  <c r="W117" i="13" s="1"/>
  <c r="V116" i="13"/>
  <c r="W116" i="13" s="1"/>
  <c r="V115" i="13"/>
  <c r="W115" i="13" s="1"/>
  <c r="W114" i="13"/>
  <c r="V114" i="13"/>
  <c r="V113" i="13"/>
  <c r="W113" i="13" s="1"/>
  <c r="V112" i="13"/>
  <c r="W112" i="13" s="1"/>
  <c r="V111" i="13"/>
  <c r="W111" i="13" s="1"/>
  <c r="V110" i="13"/>
  <c r="W110" i="13" s="1"/>
  <c r="V109" i="13"/>
  <c r="W109" i="13" s="1"/>
  <c r="V108" i="13"/>
  <c r="W108" i="13" s="1"/>
  <c r="V107" i="13"/>
  <c r="W107" i="13" s="1"/>
  <c r="V106" i="13"/>
  <c r="W106" i="13" s="1"/>
  <c r="V105" i="13"/>
  <c r="W105" i="13" s="1"/>
  <c r="V104" i="13"/>
  <c r="W104" i="13" s="1"/>
  <c r="V103" i="13"/>
  <c r="W103" i="13" s="1"/>
  <c r="V102" i="13"/>
  <c r="W102" i="13" s="1"/>
  <c r="V101" i="13"/>
  <c r="W101" i="13" s="1"/>
  <c r="V100" i="13"/>
  <c r="W100" i="13" s="1"/>
  <c r="W99" i="13"/>
  <c r="V99" i="13"/>
  <c r="V98" i="13"/>
  <c r="W98" i="13" s="1"/>
  <c r="W97" i="13"/>
  <c r="V97" i="13"/>
  <c r="V96" i="13"/>
  <c r="W96" i="13" s="1"/>
  <c r="V95" i="13"/>
  <c r="W95" i="13" s="1"/>
  <c r="V94" i="13"/>
  <c r="W94" i="13" s="1"/>
  <c r="V93" i="13"/>
  <c r="W93" i="13" s="1"/>
  <c r="V92" i="13"/>
  <c r="W92" i="13" s="1"/>
  <c r="V91" i="13"/>
  <c r="W91" i="13" s="1"/>
  <c r="V90" i="13"/>
  <c r="W90" i="13" s="1"/>
  <c r="V89" i="13"/>
  <c r="W89" i="13" s="1"/>
  <c r="V88" i="13"/>
  <c r="W88" i="13" s="1"/>
  <c r="V87" i="13"/>
  <c r="W87" i="13" s="1"/>
  <c r="V86" i="13"/>
  <c r="W86" i="13" s="1"/>
  <c r="V85" i="13"/>
  <c r="W85" i="13" s="1"/>
  <c r="V84" i="13"/>
  <c r="W84" i="13" s="1"/>
  <c r="V83" i="13"/>
  <c r="W83" i="13" s="1"/>
  <c r="W82" i="13"/>
  <c r="V82" i="13"/>
  <c r="V81" i="13"/>
  <c r="W81" i="13" s="1"/>
  <c r="V80" i="13"/>
  <c r="W80" i="13" s="1"/>
  <c r="V79" i="13"/>
  <c r="W79" i="13" s="1"/>
  <c r="V78" i="13"/>
  <c r="W78" i="13" s="1"/>
  <c r="V77" i="13"/>
  <c r="W77" i="13" s="1"/>
  <c r="V76" i="13"/>
  <c r="W76" i="13" s="1"/>
  <c r="V75" i="13"/>
  <c r="W75" i="13" s="1"/>
  <c r="V74" i="13"/>
  <c r="W74" i="13" s="1"/>
  <c r="V73" i="13"/>
  <c r="W73" i="13" s="1"/>
  <c r="V72" i="13"/>
  <c r="W72" i="13" s="1"/>
  <c r="V71" i="13"/>
  <c r="W71" i="13" s="1"/>
  <c r="V70" i="13"/>
  <c r="W70" i="13" s="1"/>
  <c r="V69" i="13"/>
  <c r="W69" i="13" s="1"/>
  <c r="V68" i="13"/>
  <c r="W68" i="13" s="1"/>
  <c r="W67" i="13"/>
  <c r="V67" i="13"/>
  <c r="V66" i="13"/>
  <c r="W66" i="13" s="1"/>
  <c r="W65" i="13"/>
  <c r="V65" i="13"/>
  <c r="V64" i="13"/>
  <c r="W64" i="13" s="1"/>
  <c r="V63" i="13"/>
  <c r="W63" i="13" s="1"/>
  <c r="V62" i="13"/>
  <c r="W62" i="13" s="1"/>
  <c r="V61" i="13"/>
  <c r="W61" i="13" s="1"/>
  <c r="V60" i="13"/>
  <c r="W60" i="13" s="1"/>
  <c r="V59" i="13"/>
  <c r="W59" i="13" s="1"/>
  <c r="V58" i="13"/>
  <c r="W58" i="13" s="1"/>
  <c r="V57" i="13"/>
  <c r="W57" i="13" s="1"/>
  <c r="V56" i="13"/>
  <c r="W56" i="13" s="1"/>
  <c r="V55" i="13"/>
  <c r="W55" i="13" s="1"/>
  <c r="V54" i="13"/>
  <c r="W54" i="13" s="1"/>
  <c r="V53" i="13"/>
  <c r="W53" i="13" s="1"/>
  <c r="V52" i="13"/>
  <c r="W52" i="13" s="1"/>
  <c r="V51" i="13"/>
  <c r="W51" i="13" s="1"/>
  <c r="W50" i="13"/>
  <c r="V50" i="13"/>
  <c r="V49" i="13"/>
  <c r="W49" i="13" s="1"/>
  <c r="V48" i="13"/>
  <c r="W48" i="13" s="1"/>
  <c r="V47" i="13"/>
  <c r="W47" i="13" s="1"/>
  <c r="V46" i="13"/>
  <c r="W46" i="13" s="1"/>
  <c r="V45" i="13"/>
  <c r="W45" i="13" s="1"/>
  <c r="V44" i="13"/>
  <c r="W44" i="13" s="1"/>
  <c r="V43" i="13"/>
  <c r="W43" i="13" s="1"/>
  <c r="V42" i="13"/>
  <c r="W42" i="13" s="1"/>
  <c r="V41" i="13"/>
  <c r="W41" i="13" s="1"/>
  <c r="V40" i="13"/>
  <c r="W40" i="13" s="1"/>
  <c r="V39" i="13"/>
  <c r="W39" i="13" s="1"/>
  <c r="V38" i="13"/>
  <c r="W38" i="13" s="1"/>
  <c r="W37" i="13"/>
  <c r="V37" i="13"/>
  <c r="V36" i="13"/>
  <c r="W36" i="13" s="1"/>
  <c r="V35" i="13"/>
  <c r="W35" i="13" s="1"/>
  <c r="V34" i="13"/>
  <c r="W34" i="13" s="1"/>
  <c r="V33" i="13"/>
  <c r="W33" i="13" s="1"/>
  <c r="W32" i="13"/>
  <c r="V32" i="13"/>
  <c r="V31" i="13"/>
  <c r="W31" i="13" s="1"/>
  <c r="V30" i="13"/>
  <c r="W30" i="13" s="1"/>
  <c r="W29" i="13"/>
  <c r="V29" i="13"/>
  <c r="V28" i="13"/>
  <c r="W28" i="13" s="1"/>
  <c r="V27" i="13"/>
  <c r="W27" i="13" s="1"/>
  <c r="V26" i="13"/>
  <c r="W26" i="13" s="1"/>
  <c r="V25" i="13"/>
  <c r="W25" i="13" s="1"/>
  <c r="W24" i="13"/>
  <c r="V24" i="13"/>
  <c r="V23" i="13"/>
  <c r="W23" i="13" s="1"/>
  <c r="V22" i="13"/>
  <c r="W22" i="13" s="1"/>
  <c r="W21" i="13"/>
  <c r="V21" i="13"/>
  <c r="V20" i="13"/>
  <c r="W20" i="13" s="1"/>
  <c r="V19" i="13"/>
  <c r="W19" i="13" s="1"/>
  <c r="V18" i="13"/>
  <c r="W18" i="13" s="1"/>
  <c r="V17" i="13"/>
  <c r="W17" i="13" s="1"/>
  <c r="W16" i="13"/>
  <c r="V16" i="13"/>
  <c r="V15" i="13"/>
  <c r="W15" i="13" s="1"/>
  <c r="V14" i="13"/>
  <c r="W14" i="13" s="1"/>
  <c r="W13" i="13"/>
  <c r="V13" i="13"/>
  <c r="V12" i="13"/>
  <c r="W12" i="13" s="1"/>
  <c r="V11" i="13"/>
  <c r="W11" i="13" s="1"/>
  <c r="V10" i="13"/>
  <c r="W10" i="13" s="1"/>
  <c r="V9" i="13"/>
  <c r="W9" i="13" s="1"/>
  <c r="W8" i="13"/>
  <c r="V8" i="13"/>
  <c r="V7" i="13"/>
  <c r="W7" i="13" s="1"/>
  <c r="V6" i="13"/>
  <c r="W6" i="13" s="1"/>
  <c r="W5" i="13"/>
  <c r="V5" i="13"/>
  <c r="V4" i="13"/>
  <c r="W4" i="13" s="1"/>
  <c r="P124" i="13"/>
  <c r="Q124" i="13" s="1"/>
  <c r="P123" i="13"/>
  <c r="Q123" i="13" s="1"/>
  <c r="R123" i="13" s="1"/>
  <c r="S123" i="13" s="1"/>
  <c r="T123" i="13" s="1"/>
  <c r="P122" i="13"/>
  <c r="Q122" i="13" s="1"/>
  <c r="P121" i="13"/>
  <c r="Q121" i="13" s="1"/>
  <c r="P120" i="13"/>
  <c r="Q120" i="13" s="1"/>
  <c r="P119" i="13"/>
  <c r="Q119" i="13" s="1"/>
  <c r="P118" i="13"/>
  <c r="Q118" i="13" s="1"/>
  <c r="P117" i="13"/>
  <c r="Q117" i="13" s="1"/>
  <c r="P116" i="13"/>
  <c r="Q116" i="13" s="1"/>
  <c r="P115" i="13"/>
  <c r="Q115" i="13" s="1"/>
  <c r="P114" i="13"/>
  <c r="Q114" i="13" s="1"/>
  <c r="P113" i="13"/>
  <c r="Q113" i="13" s="1"/>
  <c r="P112" i="13"/>
  <c r="Q112" i="13" s="1"/>
  <c r="P111" i="13"/>
  <c r="Q111" i="13" s="1"/>
  <c r="P110" i="13"/>
  <c r="Q110" i="13" s="1"/>
  <c r="P109" i="13"/>
  <c r="Q109" i="13" s="1"/>
  <c r="P108" i="13"/>
  <c r="Q108" i="13" s="1"/>
  <c r="P107" i="13"/>
  <c r="Q107" i="13" s="1"/>
  <c r="Q106" i="13"/>
  <c r="P106" i="13"/>
  <c r="P105" i="13"/>
  <c r="Q105" i="13" s="1"/>
  <c r="P104" i="13"/>
  <c r="Q104" i="13" s="1"/>
  <c r="P103" i="13"/>
  <c r="Q103" i="13" s="1"/>
  <c r="P102" i="13"/>
  <c r="Q102" i="13" s="1"/>
  <c r="Q101" i="13"/>
  <c r="P101" i="13"/>
  <c r="P100" i="13"/>
  <c r="Q100" i="13" s="1"/>
  <c r="P99" i="13"/>
  <c r="Q99" i="13" s="1"/>
  <c r="Q98" i="13"/>
  <c r="P98" i="13"/>
  <c r="P97" i="13"/>
  <c r="Q97" i="13" s="1"/>
  <c r="P96" i="13"/>
  <c r="Q96" i="13" s="1"/>
  <c r="P95" i="13"/>
  <c r="Q95" i="13" s="1"/>
  <c r="P94" i="13"/>
  <c r="Q94" i="13" s="1"/>
  <c r="P93" i="13"/>
  <c r="Q93" i="13" s="1"/>
  <c r="P92" i="13"/>
  <c r="Q92" i="13" s="1"/>
  <c r="P91" i="13"/>
  <c r="Q91" i="13" s="1"/>
  <c r="P90" i="13"/>
  <c r="Q90" i="13" s="1"/>
  <c r="P89" i="13"/>
  <c r="Q89" i="13" s="1"/>
  <c r="P88" i="13"/>
  <c r="Q88" i="13" s="1"/>
  <c r="Q87" i="13"/>
  <c r="P87" i="13"/>
  <c r="P86" i="13"/>
  <c r="Q86" i="13" s="1"/>
  <c r="P85" i="13"/>
  <c r="Q85" i="13" s="1"/>
  <c r="P84" i="13"/>
  <c r="Q84" i="13" s="1"/>
  <c r="P83" i="13"/>
  <c r="Q83" i="13" s="1"/>
  <c r="Q82" i="13"/>
  <c r="P82" i="13"/>
  <c r="P81" i="13"/>
  <c r="Q81" i="13" s="1"/>
  <c r="P80" i="13"/>
  <c r="Q80" i="13" s="1"/>
  <c r="Q79" i="13"/>
  <c r="P79" i="13"/>
  <c r="P78" i="13"/>
  <c r="Q78" i="13" s="1"/>
  <c r="Q77" i="13"/>
  <c r="P77" i="13"/>
  <c r="P76" i="13"/>
  <c r="Q76" i="13" s="1"/>
  <c r="P75" i="13"/>
  <c r="Q75" i="13" s="1"/>
  <c r="P74" i="13"/>
  <c r="Q74" i="13" s="1"/>
  <c r="P73" i="13"/>
  <c r="Q73" i="13" s="1"/>
  <c r="P72" i="13"/>
  <c r="Q72" i="13" s="1"/>
  <c r="P71" i="13"/>
  <c r="Q71" i="13" s="1"/>
  <c r="P70" i="13"/>
  <c r="Q70" i="13" s="1"/>
  <c r="P69" i="13"/>
  <c r="Q69" i="13" s="1"/>
  <c r="P68" i="13"/>
  <c r="Q68" i="13" s="1"/>
  <c r="P67" i="13"/>
  <c r="Q67" i="13" s="1"/>
  <c r="P66" i="13"/>
  <c r="Q66" i="13" s="1"/>
  <c r="P65" i="13"/>
  <c r="Q65" i="13" s="1"/>
  <c r="P64" i="13"/>
  <c r="Q64" i="13" s="1"/>
  <c r="P63" i="13"/>
  <c r="Q63" i="13" s="1"/>
  <c r="Q62" i="13"/>
  <c r="P62" i="13"/>
  <c r="P61" i="13"/>
  <c r="Q61" i="13" s="1"/>
  <c r="P60" i="13"/>
  <c r="Q60" i="13" s="1"/>
  <c r="P59" i="13"/>
  <c r="Q59" i="13" s="1"/>
  <c r="P58" i="13"/>
  <c r="Q58" i="13" s="1"/>
  <c r="Q57" i="13"/>
  <c r="P57" i="13"/>
  <c r="P56" i="13"/>
  <c r="Q56" i="13" s="1"/>
  <c r="P55" i="13"/>
  <c r="Q55" i="13" s="1"/>
  <c r="Q54" i="13"/>
  <c r="P54" i="13"/>
  <c r="P53" i="13"/>
  <c r="Q53" i="13" s="1"/>
  <c r="P52" i="13"/>
  <c r="Q52" i="13" s="1"/>
  <c r="P51" i="13"/>
  <c r="Q51" i="13" s="1"/>
  <c r="Q50" i="13"/>
  <c r="P50" i="13"/>
  <c r="P49" i="13"/>
  <c r="Q49" i="13" s="1"/>
  <c r="P48" i="13"/>
  <c r="Q48" i="13" s="1"/>
  <c r="P47" i="13"/>
  <c r="Q47" i="13" s="1"/>
  <c r="P46" i="13"/>
  <c r="Q46" i="13" s="1"/>
  <c r="P45" i="13"/>
  <c r="Q45" i="13" s="1"/>
  <c r="P44" i="13"/>
  <c r="Q44" i="13" s="1"/>
  <c r="P43" i="13"/>
  <c r="Q43" i="13" s="1"/>
  <c r="P42" i="13"/>
  <c r="Q42" i="13" s="1"/>
  <c r="Q41" i="13"/>
  <c r="P41" i="13"/>
  <c r="P40" i="13"/>
  <c r="Q40" i="13" s="1"/>
  <c r="Q39" i="13"/>
  <c r="P39" i="13"/>
  <c r="P38" i="13"/>
  <c r="Q38" i="13" s="1"/>
  <c r="P37" i="13"/>
  <c r="Q37" i="13" s="1"/>
  <c r="Q36" i="13"/>
  <c r="P36" i="13"/>
  <c r="P35" i="13"/>
  <c r="Q35" i="13" s="1"/>
  <c r="P34" i="13"/>
  <c r="Q34" i="13" s="1"/>
  <c r="P33" i="13"/>
  <c r="Q33" i="13" s="1"/>
  <c r="P32" i="13"/>
  <c r="Q32" i="13" s="1"/>
  <c r="Q31" i="13"/>
  <c r="P31" i="13"/>
  <c r="P30" i="13"/>
  <c r="Q30" i="13" s="1"/>
  <c r="P29" i="13"/>
  <c r="Q29" i="13" s="1"/>
  <c r="Q28" i="13"/>
  <c r="P28" i="13"/>
  <c r="P27" i="13"/>
  <c r="Q27" i="13" s="1"/>
  <c r="P26" i="13"/>
  <c r="Q26" i="13" s="1"/>
  <c r="P25" i="13"/>
  <c r="Q25" i="13" s="1"/>
  <c r="P24" i="13"/>
  <c r="Q24" i="13" s="1"/>
  <c r="Q23" i="13"/>
  <c r="P23" i="13"/>
  <c r="P22" i="13"/>
  <c r="Q22" i="13" s="1"/>
  <c r="P21" i="13"/>
  <c r="Q21" i="13" s="1"/>
  <c r="Q20" i="13"/>
  <c r="P20" i="13"/>
  <c r="P19" i="13"/>
  <c r="Q19" i="13" s="1"/>
  <c r="P18" i="13"/>
  <c r="Q18" i="13" s="1"/>
  <c r="P17" i="13"/>
  <c r="Q17" i="13" s="1"/>
  <c r="P16" i="13"/>
  <c r="Q16" i="13" s="1"/>
  <c r="Q15" i="13"/>
  <c r="P15" i="13"/>
  <c r="P14" i="13"/>
  <c r="Q14" i="13" s="1"/>
  <c r="P13" i="13"/>
  <c r="Q13" i="13" s="1"/>
  <c r="Q12" i="13"/>
  <c r="P12" i="13"/>
  <c r="P11" i="13"/>
  <c r="Q11" i="13" s="1"/>
  <c r="P10" i="13"/>
  <c r="Q10" i="13" s="1"/>
  <c r="P9" i="13"/>
  <c r="Q9" i="13" s="1"/>
  <c r="P8" i="13"/>
  <c r="Q8" i="13" s="1"/>
  <c r="Q7" i="13"/>
  <c r="P7" i="13"/>
  <c r="P6" i="13"/>
  <c r="Q6" i="13" s="1"/>
  <c r="P5" i="13"/>
  <c r="Q5" i="13" s="1"/>
  <c r="Q4" i="13"/>
  <c r="P4" i="13"/>
  <c r="J124" i="13"/>
  <c r="K124" i="13" s="1"/>
  <c r="J123" i="13"/>
  <c r="K123" i="13" s="1"/>
  <c r="L123" i="13" s="1"/>
  <c r="M123" i="13" s="1"/>
  <c r="N123" i="13" s="1"/>
  <c r="J122" i="13"/>
  <c r="K122" i="13" s="1"/>
  <c r="J121" i="13"/>
  <c r="K121" i="13" s="1"/>
  <c r="J120" i="13"/>
  <c r="K120" i="13" s="1"/>
  <c r="J119" i="13"/>
  <c r="K119" i="13" s="1"/>
  <c r="K118" i="13"/>
  <c r="J118" i="13"/>
  <c r="J117" i="13"/>
  <c r="K117" i="13" s="1"/>
  <c r="J116" i="13"/>
  <c r="K116" i="13" s="1"/>
  <c r="J115" i="13"/>
  <c r="K115" i="13" s="1"/>
  <c r="J114" i="13"/>
  <c r="K114" i="13" s="1"/>
  <c r="K113" i="13"/>
  <c r="J113" i="13"/>
  <c r="J112" i="13"/>
  <c r="K112" i="13" s="1"/>
  <c r="J111" i="13"/>
  <c r="K111" i="13" s="1"/>
  <c r="J110" i="13"/>
  <c r="K110" i="13" s="1"/>
  <c r="J109" i="13"/>
  <c r="K109" i="13" s="1"/>
  <c r="J108" i="13"/>
  <c r="K108" i="13" s="1"/>
  <c r="J107" i="13"/>
  <c r="K107" i="13" s="1"/>
  <c r="J106" i="13"/>
  <c r="K106" i="13" s="1"/>
  <c r="J105" i="13"/>
  <c r="K105" i="13" s="1"/>
  <c r="J104" i="13"/>
  <c r="K104" i="13" s="1"/>
  <c r="J103" i="13"/>
  <c r="K103" i="13" s="1"/>
  <c r="K102" i="13"/>
  <c r="J102" i="13"/>
  <c r="J101" i="13"/>
  <c r="K101" i="13" s="1"/>
  <c r="J100" i="13"/>
  <c r="K100" i="13" s="1"/>
  <c r="J99" i="13"/>
  <c r="K99" i="13" s="1"/>
  <c r="K98" i="13"/>
  <c r="J98" i="13"/>
  <c r="J97" i="13"/>
  <c r="K97" i="13" s="1"/>
  <c r="J96" i="13"/>
  <c r="K96" i="13" s="1"/>
  <c r="J95" i="13"/>
  <c r="K95" i="13" s="1"/>
  <c r="J94" i="13"/>
  <c r="K94" i="13" s="1"/>
  <c r="J93" i="13"/>
  <c r="K93" i="13" s="1"/>
  <c r="J92" i="13"/>
  <c r="K92" i="13" s="1"/>
  <c r="J91" i="13"/>
  <c r="K91" i="13" s="1"/>
  <c r="J90" i="13"/>
  <c r="K90" i="13" s="1"/>
  <c r="J89" i="13"/>
  <c r="K89" i="13" s="1"/>
  <c r="J88" i="13"/>
  <c r="K88" i="13" s="1"/>
  <c r="J87" i="13"/>
  <c r="K87" i="13" s="1"/>
  <c r="K86" i="13"/>
  <c r="J86" i="13"/>
  <c r="J85" i="13"/>
  <c r="K85" i="13" s="1"/>
  <c r="J84" i="13"/>
  <c r="K84" i="13" s="1"/>
  <c r="J83" i="13"/>
  <c r="K83" i="13" s="1"/>
  <c r="J82" i="13"/>
  <c r="K82" i="13" s="1"/>
  <c r="J81" i="13"/>
  <c r="K81" i="13" s="1"/>
  <c r="J80" i="13"/>
  <c r="K80" i="13" s="1"/>
  <c r="J79" i="13"/>
  <c r="K79" i="13" s="1"/>
  <c r="J78" i="13"/>
  <c r="K78" i="13" s="1"/>
  <c r="K77" i="13"/>
  <c r="J77" i="13"/>
  <c r="J76" i="13"/>
  <c r="K76" i="13" s="1"/>
  <c r="K75" i="13"/>
  <c r="J75" i="13"/>
  <c r="J74" i="13"/>
  <c r="K74" i="13" s="1"/>
  <c r="K73" i="13"/>
  <c r="J73" i="13"/>
  <c r="J72" i="13"/>
  <c r="K72" i="13" s="1"/>
  <c r="J71" i="13"/>
  <c r="K71" i="13" s="1"/>
  <c r="J70" i="13"/>
  <c r="K70" i="13" s="1"/>
  <c r="J69" i="13"/>
  <c r="K69" i="13" s="1"/>
  <c r="J68" i="13"/>
  <c r="K68" i="13" s="1"/>
  <c r="J67" i="13"/>
  <c r="K67" i="13" s="1"/>
  <c r="J66" i="13"/>
  <c r="K66" i="13" s="1"/>
  <c r="J65" i="13"/>
  <c r="K65" i="13" s="1"/>
  <c r="J64" i="13"/>
  <c r="K64" i="13" s="1"/>
  <c r="J63" i="13"/>
  <c r="K63" i="13" s="1"/>
  <c r="J62" i="13"/>
  <c r="K62" i="13" s="1"/>
  <c r="J61" i="13"/>
  <c r="K61" i="13" s="1"/>
  <c r="J60" i="13"/>
  <c r="K60" i="13" s="1"/>
  <c r="J59" i="13"/>
  <c r="K59" i="13" s="1"/>
  <c r="K58" i="13"/>
  <c r="J58" i="13"/>
  <c r="J57" i="13"/>
  <c r="K57" i="13" s="1"/>
  <c r="J56" i="13"/>
  <c r="K56" i="13" s="1"/>
  <c r="J55" i="13"/>
  <c r="K55" i="13" s="1"/>
  <c r="J54" i="13"/>
  <c r="K54" i="13" s="1"/>
  <c r="J53" i="13"/>
  <c r="K53" i="13" s="1"/>
  <c r="J52" i="13"/>
  <c r="K52" i="13" s="1"/>
  <c r="J51" i="13"/>
  <c r="K51" i="13" s="1"/>
  <c r="J50" i="13"/>
  <c r="K50" i="13" s="1"/>
  <c r="J49" i="13"/>
  <c r="K49" i="13" s="1"/>
  <c r="J48" i="13"/>
  <c r="K48" i="13" s="1"/>
  <c r="J47" i="13"/>
  <c r="K47" i="13" s="1"/>
  <c r="J46" i="13"/>
  <c r="K46" i="13" s="1"/>
  <c r="J45" i="13"/>
  <c r="K45" i="13" s="1"/>
  <c r="J44" i="13"/>
  <c r="K44" i="13" s="1"/>
  <c r="K43" i="13"/>
  <c r="J43" i="13"/>
  <c r="J42" i="13"/>
  <c r="K42" i="13" s="1"/>
  <c r="J41" i="13"/>
  <c r="K41" i="13" s="1"/>
  <c r="J40" i="13"/>
  <c r="K40" i="13" s="1"/>
  <c r="J39" i="13"/>
  <c r="K39" i="13" s="1"/>
  <c r="J38" i="13"/>
  <c r="K38" i="13" s="1"/>
  <c r="J37" i="13"/>
  <c r="K37" i="13" s="1"/>
  <c r="J36" i="13"/>
  <c r="K36" i="13" s="1"/>
  <c r="K35" i="13"/>
  <c r="J35" i="13"/>
  <c r="J34" i="13"/>
  <c r="K34" i="13" s="1"/>
  <c r="J33" i="13"/>
  <c r="K33" i="13" s="1"/>
  <c r="K32" i="13"/>
  <c r="J32" i="13"/>
  <c r="J31" i="13"/>
  <c r="K31" i="13" s="1"/>
  <c r="J30" i="13"/>
  <c r="K30" i="13" s="1"/>
  <c r="J29" i="13"/>
  <c r="K29" i="13" s="1"/>
  <c r="J28" i="13"/>
  <c r="K28" i="13" s="1"/>
  <c r="K27" i="13"/>
  <c r="J27" i="13"/>
  <c r="J26" i="13"/>
  <c r="K26" i="13" s="1"/>
  <c r="J25" i="13"/>
  <c r="K25" i="13" s="1"/>
  <c r="K24" i="13"/>
  <c r="J24" i="13"/>
  <c r="J23" i="13"/>
  <c r="K23" i="13" s="1"/>
  <c r="J22" i="13"/>
  <c r="K22" i="13" s="1"/>
  <c r="J21" i="13"/>
  <c r="K21" i="13" s="1"/>
  <c r="J20" i="13"/>
  <c r="K20" i="13" s="1"/>
  <c r="K19" i="13"/>
  <c r="J19" i="13"/>
  <c r="J18" i="13"/>
  <c r="K18" i="13" s="1"/>
  <c r="J17" i="13"/>
  <c r="K17" i="13" s="1"/>
  <c r="K16" i="13"/>
  <c r="J16" i="13"/>
  <c r="J15" i="13"/>
  <c r="K15" i="13" s="1"/>
  <c r="J14" i="13"/>
  <c r="K14" i="13" s="1"/>
  <c r="J13" i="13"/>
  <c r="K13" i="13" s="1"/>
  <c r="J12" i="13"/>
  <c r="K12" i="13" s="1"/>
  <c r="J11" i="13"/>
  <c r="K11" i="13" s="1"/>
  <c r="J10" i="13"/>
  <c r="K10" i="13" s="1"/>
  <c r="J9" i="13"/>
  <c r="K9" i="13" s="1"/>
  <c r="J8" i="13"/>
  <c r="K8" i="13" s="1"/>
  <c r="J7" i="13"/>
  <c r="K7" i="13" s="1"/>
  <c r="J6" i="13"/>
  <c r="K6" i="13" s="1"/>
  <c r="J5" i="13"/>
  <c r="K5" i="13" s="1"/>
  <c r="J4" i="13"/>
  <c r="K4" i="13" s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E41" i="13" s="1"/>
  <c r="D42" i="13"/>
  <c r="D43" i="13"/>
  <c r="D44" i="13"/>
  <c r="D45" i="13"/>
  <c r="E45" i="13" s="1"/>
  <c r="D46" i="13"/>
  <c r="D47" i="13"/>
  <c r="D48" i="13"/>
  <c r="D49" i="13"/>
  <c r="E49" i="13" s="1"/>
  <c r="D50" i="13"/>
  <c r="D51" i="13"/>
  <c r="D52" i="13"/>
  <c r="D53" i="13"/>
  <c r="E53" i="13" s="1"/>
  <c r="D54" i="13"/>
  <c r="E54" i="13" s="1"/>
  <c r="D55" i="13"/>
  <c r="D56" i="13"/>
  <c r="D57" i="13"/>
  <c r="E57" i="13" s="1"/>
  <c r="D58" i="13"/>
  <c r="E58" i="13" s="1"/>
  <c r="D59" i="13"/>
  <c r="D60" i="13"/>
  <c r="D61" i="13"/>
  <c r="E61" i="13" s="1"/>
  <c r="D62" i="13"/>
  <c r="D63" i="13"/>
  <c r="D64" i="13"/>
  <c r="D65" i="13"/>
  <c r="E65" i="13" s="1"/>
  <c r="D66" i="13"/>
  <c r="E66" i="13" s="1"/>
  <c r="D67" i="13"/>
  <c r="D68" i="13"/>
  <c r="D69" i="13"/>
  <c r="E69" i="13" s="1"/>
  <c r="D70" i="13"/>
  <c r="E70" i="13" s="1"/>
  <c r="D71" i="13"/>
  <c r="D72" i="13"/>
  <c r="D73" i="13"/>
  <c r="E73" i="13" s="1"/>
  <c r="D74" i="13"/>
  <c r="E74" i="13" s="1"/>
  <c r="D75" i="13"/>
  <c r="D76" i="13"/>
  <c r="D77" i="13"/>
  <c r="E77" i="13" s="1"/>
  <c r="D78" i="13"/>
  <c r="D79" i="13"/>
  <c r="D80" i="13"/>
  <c r="D81" i="13"/>
  <c r="E81" i="13" s="1"/>
  <c r="D82" i="13"/>
  <c r="E82" i="13" s="1"/>
  <c r="D83" i="13"/>
  <c r="D84" i="13"/>
  <c r="D85" i="13"/>
  <c r="E85" i="13" s="1"/>
  <c r="D86" i="13"/>
  <c r="E86" i="13" s="1"/>
  <c r="D87" i="13"/>
  <c r="D88" i="13"/>
  <c r="D89" i="13"/>
  <c r="E89" i="13" s="1"/>
  <c r="D90" i="13"/>
  <c r="E90" i="13" s="1"/>
  <c r="D91" i="13"/>
  <c r="D92" i="13"/>
  <c r="D93" i="13"/>
  <c r="E93" i="13" s="1"/>
  <c r="D94" i="13"/>
  <c r="D95" i="13"/>
  <c r="D96" i="13"/>
  <c r="D97" i="13"/>
  <c r="E97" i="13" s="1"/>
  <c r="D98" i="13"/>
  <c r="E98" i="13" s="1"/>
  <c r="D99" i="13"/>
  <c r="D100" i="13"/>
  <c r="D101" i="13"/>
  <c r="E101" i="13" s="1"/>
  <c r="D102" i="13"/>
  <c r="E102" i="13" s="1"/>
  <c r="D103" i="13"/>
  <c r="D104" i="13"/>
  <c r="D105" i="13"/>
  <c r="E105" i="13" s="1"/>
  <c r="D106" i="13"/>
  <c r="E106" i="13" s="1"/>
  <c r="D107" i="13"/>
  <c r="D108" i="13"/>
  <c r="D109" i="13"/>
  <c r="E109" i="13" s="1"/>
  <c r="D110" i="13"/>
  <c r="D111" i="13"/>
  <c r="D112" i="13"/>
  <c r="D113" i="13"/>
  <c r="E113" i="13" s="1"/>
  <c r="D114" i="13"/>
  <c r="E114" i="13" s="1"/>
  <c r="D115" i="13"/>
  <c r="D116" i="13"/>
  <c r="D117" i="13"/>
  <c r="E117" i="13" s="1"/>
  <c r="D118" i="13"/>
  <c r="E118" i="13" s="1"/>
  <c r="D119" i="13"/>
  <c r="D120" i="13"/>
  <c r="D121" i="13"/>
  <c r="E121" i="13" s="1"/>
  <c r="D122" i="13"/>
  <c r="E122" i="13" s="1"/>
  <c r="D123" i="13"/>
  <c r="D124" i="13"/>
  <c r="D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2" i="13"/>
  <c r="E43" i="13"/>
  <c r="E44" i="13"/>
  <c r="E46" i="13"/>
  <c r="E47" i="13"/>
  <c r="E48" i="13"/>
  <c r="E50" i="13"/>
  <c r="E51" i="13"/>
  <c r="E52" i="13"/>
  <c r="E55" i="13"/>
  <c r="E56" i="13"/>
  <c r="E59" i="13"/>
  <c r="E60" i="13"/>
  <c r="E62" i="13"/>
  <c r="E63" i="13"/>
  <c r="E64" i="13"/>
  <c r="E67" i="13"/>
  <c r="E68" i="13"/>
  <c r="E71" i="13"/>
  <c r="E72" i="13"/>
  <c r="E75" i="13"/>
  <c r="E76" i="13"/>
  <c r="E78" i="13"/>
  <c r="E79" i="13"/>
  <c r="E80" i="13"/>
  <c r="E83" i="13"/>
  <c r="E84" i="13"/>
  <c r="E87" i="13"/>
  <c r="E88" i="13"/>
  <c r="E91" i="13"/>
  <c r="E92" i="13"/>
  <c r="E94" i="13"/>
  <c r="E95" i="13"/>
  <c r="E96" i="13"/>
  <c r="E99" i="13"/>
  <c r="E100" i="13"/>
  <c r="E103" i="13"/>
  <c r="E104" i="13"/>
  <c r="E107" i="13"/>
  <c r="E108" i="13"/>
  <c r="E110" i="13"/>
  <c r="E111" i="13"/>
  <c r="E112" i="13"/>
  <c r="E115" i="13"/>
  <c r="E116" i="13"/>
  <c r="E119" i="13"/>
  <c r="E120" i="13"/>
  <c r="E123" i="13"/>
  <c r="E124" i="13"/>
  <c r="F124" i="13" s="1"/>
  <c r="G124" i="13" s="1"/>
  <c r="H124" i="13" s="1"/>
  <c r="E4" i="13"/>
  <c r="C6" i="13"/>
  <c r="C7" i="13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5" i="13"/>
  <c r="F2" i="47" l="1"/>
  <c r="F9" i="47" s="1"/>
  <c r="C9" i="47"/>
  <c r="E27" i="38"/>
  <c r="F52" i="46"/>
  <c r="J2" i="46"/>
  <c r="J52" i="46" s="1"/>
  <c r="L8" i="38"/>
  <c r="F4" i="38"/>
  <c r="F6" i="38"/>
  <c r="G6" i="38" s="1"/>
  <c r="L6" i="38" s="1"/>
  <c r="B10" i="23"/>
  <c r="C25" i="23"/>
  <c r="B21" i="23"/>
  <c r="B22" i="18"/>
  <c r="C25" i="18"/>
  <c r="D25" i="18"/>
  <c r="B32" i="18"/>
  <c r="B10" i="18"/>
  <c r="B21" i="18"/>
  <c r="Q5" i="16"/>
  <c r="AI5" i="16"/>
  <c r="K6" i="16"/>
  <c r="Q6" i="16"/>
  <c r="AI6" i="16"/>
  <c r="W6" i="16"/>
  <c r="C7" i="16"/>
  <c r="C8" i="16" s="1"/>
  <c r="E8" i="16" s="1"/>
  <c r="W5" i="15"/>
  <c r="W8" i="16"/>
  <c r="K8" i="16"/>
  <c r="E6" i="16"/>
  <c r="K7" i="16"/>
  <c r="C7" i="14"/>
  <c r="AC7" i="14" s="1"/>
  <c r="AI6" i="14"/>
  <c r="K6" i="14"/>
  <c r="Q6" i="14"/>
  <c r="W5" i="14"/>
  <c r="W6" i="14"/>
  <c r="AC6" i="14"/>
  <c r="AI7" i="14"/>
  <c r="AC5" i="14"/>
  <c r="E5" i="14"/>
  <c r="E6" i="14"/>
  <c r="K5" i="14"/>
  <c r="AI5" i="14"/>
  <c r="C7" i="15"/>
  <c r="AI6" i="15"/>
  <c r="K6" i="15"/>
  <c r="Q6" i="15"/>
  <c r="AC5" i="15"/>
  <c r="E5" i="15"/>
  <c r="E6" i="15"/>
  <c r="AC6" i="15"/>
  <c r="K5" i="15"/>
  <c r="AI5" i="15"/>
  <c r="E7" i="15"/>
  <c r="AC7" i="15"/>
  <c r="AJ35" i="13"/>
  <c r="AK35" i="13" s="1"/>
  <c r="AL35" i="13" s="1"/>
  <c r="AJ123" i="13"/>
  <c r="AK123" i="13" s="1"/>
  <c r="AL123" i="13" s="1"/>
  <c r="AJ47" i="13"/>
  <c r="AK47" i="13" s="1"/>
  <c r="AL47" i="13" s="1"/>
  <c r="AJ121" i="13"/>
  <c r="AK121" i="13" s="1"/>
  <c r="AL121" i="13" s="1"/>
  <c r="AJ45" i="13"/>
  <c r="AK45" i="13" s="1"/>
  <c r="AL45" i="13" s="1"/>
  <c r="AJ50" i="13"/>
  <c r="AK50" i="13" s="1"/>
  <c r="AL50" i="13" s="1"/>
  <c r="AJ57" i="13"/>
  <c r="AK57" i="13" s="1"/>
  <c r="AL57" i="13" s="1"/>
  <c r="AJ60" i="13"/>
  <c r="AK60" i="13" s="1"/>
  <c r="AL60" i="13" s="1"/>
  <c r="AJ63" i="13"/>
  <c r="AK63" i="13" s="1"/>
  <c r="AL63" i="13" s="1"/>
  <c r="AJ66" i="13"/>
  <c r="AK66" i="13" s="1"/>
  <c r="AL66" i="13" s="1"/>
  <c r="AJ73" i="13"/>
  <c r="AK73" i="13" s="1"/>
  <c r="AL73" i="13" s="1"/>
  <c r="AJ76" i="13"/>
  <c r="AK76" i="13" s="1"/>
  <c r="AL76" i="13" s="1"/>
  <c r="AJ79" i="13"/>
  <c r="AK79" i="13" s="1"/>
  <c r="AL79" i="13" s="1"/>
  <c r="AJ82" i="13"/>
  <c r="AK82" i="13" s="1"/>
  <c r="AL82" i="13" s="1"/>
  <c r="AJ89" i="13"/>
  <c r="AK89" i="13" s="1"/>
  <c r="AL89" i="13" s="1"/>
  <c r="AJ92" i="13"/>
  <c r="AK92" i="13" s="1"/>
  <c r="AL92" i="13" s="1"/>
  <c r="AJ95" i="13"/>
  <c r="AK95" i="13" s="1"/>
  <c r="AL95" i="13" s="1"/>
  <c r="AJ98" i="13"/>
  <c r="AK98" i="13" s="1"/>
  <c r="AL98" i="13" s="1"/>
  <c r="AJ105" i="13"/>
  <c r="AK105" i="13" s="1"/>
  <c r="AL105" i="13" s="1"/>
  <c r="AJ108" i="13"/>
  <c r="AK108" i="13" s="1"/>
  <c r="AL108" i="13" s="1"/>
  <c r="AJ111" i="13"/>
  <c r="AK111" i="13" s="1"/>
  <c r="AL111" i="13" s="1"/>
  <c r="AJ114" i="13"/>
  <c r="AK114" i="13" s="1"/>
  <c r="AL114" i="13" s="1"/>
  <c r="AJ117" i="13"/>
  <c r="AK117" i="13" s="1"/>
  <c r="AL117" i="13" s="1"/>
  <c r="AJ4" i="13"/>
  <c r="AK4" i="13" s="1"/>
  <c r="AL4" i="13" s="1"/>
  <c r="AJ12" i="13"/>
  <c r="AK12" i="13" s="1"/>
  <c r="AL12" i="13" s="1"/>
  <c r="AJ43" i="13"/>
  <c r="AK43" i="13" s="1"/>
  <c r="AL43" i="13" s="1"/>
  <c r="AJ49" i="13"/>
  <c r="AK49" i="13" s="1"/>
  <c r="AL49" i="13" s="1"/>
  <c r="AJ120" i="13"/>
  <c r="AK120" i="13" s="1"/>
  <c r="AL120" i="13" s="1"/>
  <c r="AD51" i="13"/>
  <c r="AE51" i="13" s="1"/>
  <c r="AF51" i="13" s="1"/>
  <c r="AD46" i="13"/>
  <c r="AE46" i="13" s="1"/>
  <c r="AF46" i="13" s="1"/>
  <c r="AD58" i="13"/>
  <c r="AE58" i="13" s="1"/>
  <c r="AF58" i="13" s="1"/>
  <c r="AD36" i="13"/>
  <c r="AE36" i="13" s="1"/>
  <c r="AF36" i="13" s="1"/>
  <c r="AD43" i="13"/>
  <c r="AE43" i="13" s="1"/>
  <c r="AF43" i="13" s="1"/>
  <c r="AD50" i="13"/>
  <c r="AE50" i="13" s="1"/>
  <c r="AF50" i="13" s="1"/>
  <c r="AD30" i="13"/>
  <c r="AE30" i="13" s="1"/>
  <c r="AF30" i="13" s="1"/>
  <c r="AD33" i="13"/>
  <c r="AE33" i="13" s="1"/>
  <c r="AF33" i="13" s="1"/>
  <c r="AD64" i="13"/>
  <c r="AE64" i="13" s="1"/>
  <c r="AF64" i="13" s="1"/>
  <c r="AD72" i="13"/>
  <c r="AE72" i="13" s="1"/>
  <c r="AF72" i="13" s="1"/>
  <c r="AD45" i="13"/>
  <c r="AE45" i="13" s="1"/>
  <c r="AF45" i="13" s="1"/>
  <c r="AD34" i="13"/>
  <c r="AE34" i="13" s="1"/>
  <c r="AF34" i="13" s="1"/>
  <c r="AD37" i="13"/>
  <c r="AE37" i="13" s="1"/>
  <c r="AF37" i="13" s="1"/>
  <c r="AD41" i="13"/>
  <c r="AE41" i="13" s="1"/>
  <c r="AF41" i="13" s="1"/>
  <c r="AD49" i="13"/>
  <c r="AE49" i="13" s="1"/>
  <c r="AF49" i="13" s="1"/>
  <c r="AD86" i="13"/>
  <c r="AE86" i="13" s="1"/>
  <c r="AF86" i="13" s="1"/>
  <c r="AD106" i="13"/>
  <c r="AE106" i="13" s="1"/>
  <c r="AF106" i="13" s="1"/>
  <c r="AD112" i="13"/>
  <c r="AE112" i="13" s="1"/>
  <c r="AF112" i="13" s="1"/>
  <c r="AD114" i="13"/>
  <c r="AE114" i="13" s="1"/>
  <c r="AF114" i="13" s="1"/>
  <c r="AD119" i="13"/>
  <c r="AE119" i="13" s="1"/>
  <c r="AF119" i="13" s="1"/>
  <c r="AD39" i="13"/>
  <c r="AE39" i="13" s="1"/>
  <c r="AF39" i="13" s="1"/>
  <c r="AD42" i="13"/>
  <c r="AE42" i="13" s="1"/>
  <c r="AF42" i="13" s="1"/>
  <c r="AD47" i="13"/>
  <c r="AE47" i="13" s="1"/>
  <c r="AF47" i="13" s="1"/>
  <c r="AD53" i="13"/>
  <c r="AE53" i="13" s="1"/>
  <c r="AF53" i="13" s="1"/>
  <c r="AD55" i="13"/>
  <c r="AE55" i="13" s="1"/>
  <c r="AF55" i="13" s="1"/>
  <c r="X5" i="13"/>
  <c r="Y5" i="13" s="1"/>
  <c r="Z5" i="13" s="1"/>
  <c r="X11" i="13"/>
  <c r="Y11" i="13" s="1"/>
  <c r="Z11" i="13" s="1"/>
  <c r="X29" i="13"/>
  <c r="Y29" i="13" s="1"/>
  <c r="Z29" i="13" s="1"/>
  <c r="X19" i="13"/>
  <c r="Y19" i="13" s="1"/>
  <c r="Z19" i="13" s="1"/>
  <c r="X27" i="13"/>
  <c r="Y27" i="13" s="1"/>
  <c r="Z27" i="13" s="1"/>
  <c r="X13" i="13"/>
  <c r="Y13" i="13" s="1"/>
  <c r="Z13" i="13" s="1"/>
  <c r="X21" i="13"/>
  <c r="Y21" i="13" s="1"/>
  <c r="Z21" i="13" s="1"/>
  <c r="X35" i="13"/>
  <c r="Y35" i="13" s="1"/>
  <c r="Z35" i="13" s="1"/>
  <c r="X37" i="13"/>
  <c r="Y37" i="13" s="1"/>
  <c r="Z37" i="13" s="1"/>
  <c r="X50" i="13"/>
  <c r="Y50" i="13" s="1"/>
  <c r="Z50" i="13" s="1"/>
  <c r="X82" i="13"/>
  <c r="Y82" i="13" s="1"/>
  <c r="Z82" i="13" s="1"/>
  <c r="X114" i="13"/>
  <c r="Y114" i="13" s="1"/>
  <c r="Z114" i="13" s="1"/>
  <c r="R120" i="13"/>
  <c r="S120" i="13" s="1"/>
  <c r="T120" i="13" s="1"/>
  <c r="R54" i="13"/>
  <c r="S54" i="13" s="1"/>
  <c r="T54" i="13" s="1"/>
  <c r="R82" i="13"/>
  <c r="S82" i="13" s="1"/>
  <c r="T82" i="13" s="1"/>
  <c r="L11" i="13"/>
  <c r="M11" i="13" s="1"/>
  <c r="N11" i="13" s="1"/>
  <c r="L8" i="13"/>
  <c r="M8" i="13" s="1"/>
  <c r="N8" i="13" s="1"/>
  <c r="L54" i="13"/>
  <c r="M54" i="13" s="1"/>
  <c r="N54" i="13" s="1"/>
  <c r="L113" i="13"/>
  <c r="M113" i="13" s="1"/>
  <c r="N113" i="13" s="1"/>
  <c r="L6" i="13"/>
  <c r="M6" i="13" s="1"/>
  <c r="N6" i="13" s="1"/>
  <c r="L17" i="13"/>
  <c r="M17" i="13" s="1"/>
  <c r="N17" i="13" s="1"/>
  <c r="L115" i="13"/>
  <c r="M115" i="13" s="1"/>
  <c r="N115" i="13" s="1"/>
  <c r="L112" i="13"/>
  <c r="M112" i="13" s="1"/>
  <c r="N112" i="13" s="1"/>
  <c r="L116" i="13"/>
  <c r="M116" i="13" s="1"/>
  <c r="N116" i="13" s="1"/>
  <c r="AJ20" i="13"/>
  <c r="AK20" i="13" s="1"/>
  <c r="AL20" i="13" s="1"/>
  <c r="AJ18" i="13"/>
  <c r="AK18" i="13" s="1"/>
  <c r="AL18" i="13" s="1"/>
  <c r="AJ28" i="13"/>
  <c r="AK28" i="13" s="1"/>
  <c r="AL28" i="13" s="1"/>
  <c r="AJ26" i="13"/>
  <c r="AK26" i="13" s="1"/>
  <c r="AL26" i="13" s="1"/>
  <c r="AJ5" i="13"/>
  <c r="AK5" i="13" s="1"/>
  <c r="AL5" i="13" s="1"/>
  <c r="AJ13" i="13"/>
  <c r="AK13" i="13" s="1"/>
  <c r="AL13" i="13" s="1"/>
  <c r="AJ15" i="13"/>
  <c r="AK15" i="13" s="1"/>
  <c r="AL15" i="13" s="1"/>
  <c r="AJ29" i="13"/>
  <c r="AK29" i="13" s="1"/>
  <c r="AL29" i="13" s="1"/>
  <c r="AJ31" i="13"/>
  <c r="AK31" i="13" s="1"/>
  <c r="AL31" i="13" s="1"/>
  <c r="AJ36" i="13"/>
  <c r="AK36" i="13" s="1"/>
  <c r="AL36" i="13" s="1"/>
  <c r="AJ33" i="13"/>
  <c r="AK33" i="13" s="1"/>
  <c r="AL33" i="13" s="1"/>
  <c r="AJ41" i="13"/>
  <c r="AK41" i="13" s="1"/>
  <c r="AL41" i="13" s="1"/>
  <c r="AJ8" i="13"/>
  <c r="AK8" i="13" s="1"/>
  <c r="AL8" i="13" s="1"/>
  <c r="AJ16" i="13"/>
  <c r="AK16" i="13" s="1"/>
  <c r="AL16" i="13" s="1"/>
  <c r="AJ24" i="13"/>
  <c r="AK24" i="13" s="1"/>
  <c r="AL24" i="13" s="1"/>
  <c r="AJ22" i="13"/>
  <c r="AK22" i="13" s="1"/>
  <c r="AL22" i="13" s="1"/>
  <c r="AJ34" i="13"/>
  <c r="AK34" i="13" s="1"/>
  <c r="AL34" i="13" s="1"/>
  <c r="AJ39" i="13"/>
  <c r="AK39" i="13" s="1"/>
  <c r="AL39" i="13" s="1"/>
  <c r="AJ6" i="13"/>
  <c r="AK6" i="13" s="1"/>
  <c r="AL6" i="13" s="1"/>
  <c r="AJ21" i="13"/>
  <c r="AK21" i="13" s="1"/>
  <c r="AL21" i="13" s="1"/>
  <c r="AJ23" i="13"/>
  <c r="AK23" i="13" s="1"/>
  <c r="AL23" i="13" s="1"/>
  <c r="AJ9" i="13"/>
  <c r="AK9" i="13" s="1"/>
  <c r="AL9" i="13" s="1"/>
  <c r="AJ11" i="13"/>
  <c r="AK11" i="13" s="1"/>
  <c r="AL11" i="13" s="1"/>
  <c r="AJ17" i="13"/>
  <c r="AK17" i="13" s="1"/>
  <c r="AL17" i="13" s="1"/>
  <c r="AJ19" i="13"/>
  <c r="AK19" i="13" s="1"/>
  <c r="AL19" i="13" s="1"/>
  <c r="AJ25" i="13"/>
  <c r="AK25" i="13" s="1"/>
  <c r="AL25" i="13" s="1"/>
  <c r="AJ27" i="13"/>
  <c r="AK27" i="13" s="1"/>
  <c r="AL27" i="13" s="1"/>
  <c r="AJ30" i="13"/>
  <c r="AK30" i="13" s="1"/>
  <c r="AL30" i="13" s="1"/>
  <c r="AJ40" i="13"/>
  <c r="AK40" i="13" s="1"/>
  <c r="AL40" i="13" s="1"/>
  <c r="AJ44" i="13"/>
  <c r="AK44" i="13" s="1"/>
  <c r="AL44" i="13" s="1"/>
  <c r="AJ10" i="13"/>
  <c r="AK10" i="13" s="1"/>
  <c r="AL10" i="13" s="1"/>
  <c r="AJ14" i="13"/>
  <c r="AK14" i="13" s="1"/>
  <c r="AL14" i="13" s="1"/>
  <c r="AJ46" i="13"/>
  <c r="AK46" i="13" s="1"/>
  <c r="AL46" i="13" s="1"/>
  <c r="AJ7" i="13"/>
  <c r="AK7" i="13" s="1"/>
  <c r="AL7" i="13" s="1"/>
  <c r="AJ37" i="13"/>
  <c r="AK37" i="13" s="1"/>
  <c r="AL37" i="13" s="1"/>
  <c r="AJ51" i="13"/>
  <c r="AK51" i="13" s="1"/>
  <c r="AL51" i="13" s="1"/>
  <c r="AJ54" i="13"/>
  <c r="AK54" i="13" s="1"/>
  <c r="AL54" i="13" s="1"/>
  <c r="AJ61" i="13"/>
  <c r="AK61" i="13" s="1"/>
  <c r="AL61" i="13" s="1"/>
  <c r="AJ64" i="13"/>
  <c r="AK64" i="13" s="1"/>
  <c r="AL64" i="13" s="1"/>
  <c r="AJ67" i="13"/>
  <c r="AK67" i="13" s="1"/>
  <c r="AL67" i="13" s="1"/>
  <c r="AJ70" i="13"/>
  <c r="AK70" i="13" s="1"/>
  <c r="AL70" i="13" s="1"/>
  <c r="AJ77" i="13"/>
  <c r="AK77" i="13" s="1"/>
  <c r="AL77" i="13" s="1"/>
  <c r="AJ80" i="13"/>
  <c r="AK80" i="13" s="1"/>
  <c r="AL80" i="13" s="1"/>
  <c r="AJ83" i="13"/>
  <c r="AK83" i="13" s="1"/>
  <c r="AL83" i="13" s="1"/>
  <c r="AJ86" i="13"/>
  <c r="AK86" i="13" s="1"/>
  <c r="AL86" i="13" s="1"/>
  <c r="AJ93" i="13"/>
  <c r="AK93" i="13" s="1"/>
  <c r="AL93" i="13" s="1"/>
  <c r="AJ96" i="13"/>
  <c r="AK96" i="13" s="1"/>
  <c r="AL96" i="13" s="1"/>
  <c r="AJ99" i="13"/>
  <c r="AK99" i="13" s="1"/>
  <c r="AL99" i="13" s="1"/>
  <c r="AJ102" i="13"/>
  <c r="AK102" i="13" s="1"/>
  <c r="AL102" i="13" s="1"/>
  <c r="AJ109" i="13"/>
  <c r="AK109" i="13" s="1"/>
  <c r="AL109" i="13" s="1"/>
  <c r="AJ112" i="13"/>
  <c r="AK112" i="13" s="1"/>
  <c r="AL112" i="13" s="1"/>
  <c r="AJ115" i="13"/>
  <c r="AK115" i="13" s="1"/>
  <c r="AL115" i="13" s="1"/>
  <c r="AJ42" i="13"/>
  <c r="AK42" i="13" s="1"/>
  <c r="AL42" i="13" s="1"/>
  <c r="AJ38" i="13"/>
  <c r="AK38" i="13" s="1"/>
  <c r="AL38" i="13" s="1"/>
  <c r="AJ52" i="13"/>
  <c r="AK52" i="13" s="1"/>
  <c r="AL52" i="13" s="1"/>
  <c r="AJ55" i="13"/>
  <c r="AK55" i="13" s="1"/>
  <c r="AL55" i="13" s="1"/>
  <c r="AJ58" i="13"/>
  <c r="AK58" i="13" s="1"/>
  <c r="AL58" i="13" s="1"/>
  <c r="AJ65" i="13"/>
  <c r="AK65" i="13" s="1"/>
  <c r="AL65" i="13" s="1"/>
  <c r="AJ68" i="13"/>
  <c r="AK68" i="13" s="1"/>
  <c r="AL68" i="13" s="1"/>
  <c r="AJ71" i="13"/>
  <c r="AK71" i="13" s="1"/>
  <c r="AL71" i="13" s="1"/>
  <c r="AJ74" i="13"/>
  <c r="AK74" i="13" s="1"/>
  <c r="AL74" i="13" s="1"/>
  <c r="AJ81" i="13"/>
  <c r="AK81" i="13" s="1"/>
  <c r="AL81" i="13" s="1"/>
  <c r="AJ84" i="13"/>
  <c r="AK84" i="13" s="1"/>
  <c r="AL84" i="13" s="1"/>
  <c r="AJ87" i="13"/>
  <c r="AK87" i="13" s="1"/>
  <c r="AL87" i="13" s="1"/>
  <c r="AJ90" i="13"/>
  <c r="AK90" i="13" s="1"/>
  <c r="AL90" i="13" s="1"/>
  <c r="AJ97" i="13"/>
  <c r="AK97" i="13" s="1"/>
  <c r="AL97" i="13" s="1"/>
  <c r="AJ100" i="13"/>
  <c r="AK100" i="13" s="1"/>
  <c r="AL100" i="13" s="1"/>
  <c r="AJ103" i="13"/>
  <c r="AK103" i="13" s="1"/>
  <c r="AL103" i="13" s="1"/>
  <c r="AJ106" i="13"/>
  <c r="AK106" i="13" s="1"/>
  <c r="AL106" i="13" s="1"/>
  <c r="AJ113" i="13"/>
  <c r="AK113" i="13" s="1"/>
  <c r="AL113" i="13" s="1"/>
  <c r="AJ32" i="13"/>
  <c r="AK32" i="13" s="1"/>
  <c r="AL32" i="13" s="1"/>
  <c r="AJ53" i="13"/>
  <c r="AK53" i="13" s="1"/>
  <c r="AL53" i="13" s="1"/>
  <c r="AJ56" i="13"/>
  <c r="AK56" i="13" s="1"/>
  <c r="AL56" i="13" s="1"/>
  <c r="AJ59" i="13"/>
  <c r="AK59" i="13" s="1"/>
  <c r="AL59" i="13" s="1"/>
  <c r="AJ62" i="13"/>
  <c r="AK62" i="13" s="1"/>
  <c r="AL62" i="13" s="1"/>
  <c r="AJ69" i="13"/>
  <c r="AK69" i="13" s="1"/>
  <c r="AL69" i="13" s="1"/>
  <c r="AJ72" i="13"/>
  <c r="AK72" i="13" s="1"/>
  <c r="AL72" i="13" s="1"/>
  <c r="AJ75" i="13"/>
  <c r="AK75" i="13" s="1"/>
  <c r="AL75" i="13" s="1"/>
  <c r="AJ78" i="13"/>
  <c r="AK78" i="13" s="1"/>
  <c r="AL78" i="13" s="1"/>
  <c r="AJ85" i="13"/>
  <c r="AK85" i="13" s="1"/>
  <c r="AL85" i="13" s="1"/>
  <c r="AJ88" i="13"/>
  <c r="AK88" i="13" s="1"/>
  <c r="AL88" i="13" s="1"/>
  <c r="AJ91" i="13"/>
  <c r="AK91" i="13" s="1"/>
  <c r="AL91" i="13" s="1"/>
  <c r="AJ94" i="13"/>
  <c r="AK94" i="13" s="1"/>
  <c r="AL94" i="13" s="1"/>
  <c r="AJ101" i="13"/>
  <c r="AK101" i="13" s="1"/>
  <c r="AL101" i="13" s="1"/>
  <c r="AJ104" i="13"/>
  <c r="AK104" i="13" s="1"/>
  <c r="AL104" i="13" s="1"/>
  <c r="AJ107" i="13"/>
  <c r="AK107" i="13" s="1"/>
  <c r="AL107" i="13" s="1"/>
  <c r="AJ110" i="13"/>
  <c r="AK110" i="13" s="1"/>
  <c r="AL110" i="13" s="1"/>
  <c r="AJ116" i="13"/>
  <c r="AK116" i="13" s="1"/>
  <c r="AL116" i="13" s="1"/>
  <c r="AJ118" i="13"/>
  <c r="AK118" i="13" s="1"/>
  <c r="AL118" i="13" s="1"/>
  <c r="AJ119" i="13"/>
  <c r="AK119" i="13" s="1"/>
  <c r="AL119" i="13" s="1"/>
  <c r="AJ122" i="13"/>
  <c r="AK122" i="13" s="1"/>
  <c r="AL122" i="13" s="1"/>
  <c r="AJ124" i="13"/>
  <c r="AK124" i="13" s="1"/>
  <c r="AL124" i="13" s="1"/>
  <c r="AD4" i="13"/>
  <c r="AE4" i="13" s="1"/>
  <c r="AF4" i="13" s="1"/>
  <c r="AD14" i="13"/>
  <c r="AE14" i="13" s="1"/>
  <c r="AF14" i="13" s="1"/>
  <c r="AD20" i="13"/>
  <c r="AE20" i="13" s="1"/>
  <c r="AF20" i="13" s="1"/>
  <c r="AD8" i="13"/>
  <c r="AE8" i="13" s="1"/>
  <c r="AF8" i="13" s="1"/>
  <c r="AD18" i="13"/>
  <c r="AE18" i="13" s="1"/>
  <c r="AF18" i="13" s="1"/>
  <c r="AD6" i="13"/>
  <c r="AE6" i="13" s="1"/>
  <c r="AF6" i="13" s="1"/>
  <c r="AD9" i="13"/>
  <c r="AE9" i="13" s="1"/>
  <c r="AF9" i="13" s="1"/>
  <c r="AD12" i="13"/>
  <c r="AE12" i="13" s="1"/>
  <c r="AF12" i="13" s="1"/>
  <c r="AD19" i="13"/>
  <c r="AE19" i="13" s="1"/>
  <c r="AF19" i="13" s="1"/>
  <c r="AD22" i="13"/>
  <c r="AE22" i="13" s="1"/>
  <c r="AF22" i="13" s="1"/>
  <c r="AD25" i="13"/>
  <c r="AE25" i="13" s="1"/>
  <c r="AF25" i="13" s="1"/>
  <c r="AD28" i="13"/>
  <c r="AE28" i="13" s="1"/>
  <c r="AF28" i="13" s="1"/>
  <c r="AD35" i="13"/>
  <c r="AE35" i="13" s="1"/>
  <c r="AF35" i="13" s="1"/>
  <c r="AD38" i="13"/>
  <c r="AE38" i="13" s="1"/>
  <c r="AF38" i="13" s="1"/>
  <c r="AD11" i="13"/>
  <c r="AE11" i="13" s="1"/>
  <c r="AF11" i="13" s="1"/>
  <c r="AD17" i="13"/>
  <c r="AE17" i="13" s="1"/>
  <c r="AF17" i="13" s="1"/>
  <c r="AD27" i="13"/>
  <c r="AE27" i="13" s="1"/>
  <c r="AF27" i="13" s="1"/>
  <c r="AD5" i="13"/>
  <c r="AE5" i="13" s="1"/>
  <c r="AF5" i="13" s="1"/>
  <c r="AD15" i="13"/>
  <c r="AE15" i="13" s="1"/>
  <c r="AF15" i="13" s="1"/>
  <c r="AD21" i="13"/>
  <c r="AE21" i="13" s="1"/>
  <c r="AF21" i="13" s="1"/>
  <c r="AD24" i="13"/>
  <c r="AE24" i="13" s="1"/>
  <c r="AF24" i="13" s="1"/>
  <c r="AD31" i="13"/>
  <c r="AE31" i="13" s="1"/>
  <c r="AF31" i="13" s="1"/>
  <c r="AD7" i="13"/>
  <c r="AE7" i="13" s="1"/>
  <c r="AF7" i="13" s="1"/>
  <c r="AD10" i="13"/>
  <c r="AE10" i="13" s="1"/>
  <c r="AF10" i="13" s="1"/>
  <c r="AD13" i="13"/>
  <c r="AE13" i="13" s="1"/>
  <c r="AF13" i="13" s="1"/>
  <c r="AD16" i="13"/>
  <c r="AE16" i="13" s="1"/>
  <c r="AF16" i="13" s="1"/>
  <c r="AD23" i="13"/>
  <c r="AE23" i="13" s="1"/>
  <c r="AF23" i="13" s="1"/>
  <c r="AD26" i="13"/>
  <c r="AE26" i="13" s="1"/>
  <c r="AF26" i="13" s="1"/>
  <c r="AD29" i="13"/>
  <c r="AE29" i="13" s="1"/>
  <c r="AF29" i="13" s="1"/>
  <c r="AD32" i="13"/>
  <c r="AE32" i="13" s="1"/>
  <c r="AF32" i="13" s="1"/>
  <c r="AD40" i="13"/>
  <c r="AE40" i="13" s="1"/>
  <c r="AF40" i="13" s="1"/>
  <c r="AD44" i="13"/>
  <c r="AE44" i="13" s="1"/>
  <c r="AF44" i="13" s="1"/>
  <c r="AD48" i="13"/>
  <c r="AE48" i="13" s="1"/>
  <c r="AF48" i="13" s="1"/>
  <c r="AD52" i="13"/>
  <c r="AE52" i="13" s="1"/>
  <c r="AF52" i="13" s="1"/>
  <c r="AD56" i="13"/>
  <c r="AE56" i="13" s="1"/>
  <c r="AF56" i="13" s="1"/>
  <c r="AD60" i="13"/>
  <c r="AE60" i="13" s="1"/>
  <c r="AF60" i="13" s="1"/>
  <c r="AD68" i="13"/>
  <c r="AE68" i="13" s="1"/>
  <c r="AF68" i="13" s="1"/>
  <c r="AD70" i="13"/>
  <c r="AE70" i="13" s="1"/>
  <c r="AF70" i="13" s="1"/>
  <c r="AD76" i="13"/>
  <c r="AE76" i="13" s="1"/>
  <c r="AF76" i="13" s="1"/>
  <c r="AD78" i="13"/>
  <c r="AE78" i="13" s="1"/>
  <c r="AF78" i="13" s="1"/>
  <c r="AD84" i="13"/>
  <c r="AE84" i="13" s="1"/>
  <c r="AF84" i="13" s="1"/>
  <c r="AD87" i="13"/>
  <c r="AE87" i="13" s="1"/>
  <c r="AF87" i="13" s="1"/>
  <c r="AD90" i="13"/>
  <c r="AE90" i="13" s="1"/>
  <c r="AF90" i="13" s="1"/>
  <c r="AD96" i="13"/>
  <c r="AE96" i="13" s="1"/>
  <c r="AF96" i="13" s="1"/>
  <c r="AD98" i="13"/>
  <c r="AE98" i="13" s="1"/>
  <c r="AF98" i="13" s="1"/>
  <c r="AD104" i="13"/>
  <c r="AE104" i="13" s="1"/>
  <c r="AF104" i="13" s="1"/>
  <c r="AD107" i="13"/>
  <c r="AE107" i="13" s="1"/>
  <c r="AF107" i="13" s="1"/>
  <c r="AD113" i="13"/>
  <c r="AE113" i="13" s="1"/>
  <c r="AF113" i="13" s="1"/>
  <c r="AD115" i="13"/>
  <c r="AE115" i="13" s="1"/>
  <c r="AF115" i="13" s="1"/>
  <c r="AD117" i="13"/>
  <c r="AE117" i="13" s="1"/>
  <c r="AF117" i="13" s="1"/>
  <c r="AD120" i="13"/>
  <c r="AE120" i="13" s="1"/>
  <c r="AF120" i="13" s="1"/>
  <c r="AD62" i="13"/>
  <c r="AE62" i="13" s="1"/>
  <c r="AF62" i="13" s="1"/>
  <c r="AD61" i="13"/>
  <c r="AE61" i="13" s="1"/>
  <c r="AF61" i="13" s="1"/>
  <c r="AD63" i="13"/>
  <c r="AE63" i="13" s="1"/>
  <c r="AF63" i="13" s="1"/>
  <c r="AD69" i="13"/>
  <c r="AE69" i="13" s="1"/>
  <c r="AF69" i="13" s="1"/>
  <c r="AD71" i="13"/>
  <c r="AE71" i="13" s="1"/>
  <c r="AF71" i="13" s="1"/>
  <c r="AD77" i="13"/>
  <c r="AE77" i="13" s="1"/>
  <c r="AF77" i="13" s="1"/>
  <c r="AD79" i="13"/>
  <c r="AE79" i="13" s="1"/>
  <c r="AF79" i="13" s="1"/>
  <c r="AD85" i="13"/>
  <c r="AE85" i="13" s="1"/>
  <c r="AF85" i="13" s="1"/>
  <c r="AD88" i="13"/>
  <c r="AE88" i="13" s="1"/>
  <c r="AF88" i="13" s="1"/>
  <c r="AD91" i="13"/>
  <c r="AE91" i="13" s="1"/>
  <c r="AF91" i="13" s="1"/>
  <c r="AD97" i="13"/>
  <c r="AE97" i="13" s="1"/>
  <c r="AF97" i="13" s="1"/>
  <c r="AD99" i="13"/>
  <c r="AE99" i="13" s="1"/>
  <c r="AF99" i="13" s="1"/>
  <c r="AD105" i="13"/>
  <c r="AE105" i="13" s="1"/>
  <c r="AF105" i="13" s="1"/>
  <c r="AD108" i="13"/>
  <c r="AE108" i="13" s="1"/>
  <c r="AF108" i="13" s="1"/>
  <c r="AD110" i="13"/>
  <c r="AE110" i="13" s="1"/>
  <c r="AF110" i="13" s="1"/>
  <c r="AD116" i="13"/>
  <c r="AE116" i="13" s="1"/>
  <c r="AF116" i="13" s="1"/>
  <c r="AD118" i="13"/>
  <c r="AE118" i="13" s="1"/>
  <c r="AF118" i="13" s="1"/>
  <c r="AD74" i="13"/>
  <c r="AE74" i="13" s="1"/>
  <c r="AF74" i="13" s="1"/>
  <c r="AD80" i="13"/>
  <c r="AE80" i="13" s="1"/>
  <c r="AF80" i="13" s="1"/>
  <c r="AD82" i="13"/>
  <c r="AE82" i="13" s="1"/>
  <c r="AF82" i="13" s="1"/>
  <c r="AD89" i="13"/>
  <c r="AE89" i="13" s="1"/>
  <c r="AF89" i="13" s="1"/>
  <c r="AD92" i="13"/>
  <c r="AE92" i="13" s="1"/>
  <c r="AF92" i="13" s="1"/>
  <c r="AD94" i="13"/>
  <c r="AE94" i="13" s="1"/>
  <c r="AF94" i="13" s="1"/>
  <c r="AD100" i="13"/>
  <c r="AE100" i="13" s="1"/>
  <c r="AF100" i="13" s="1"/>
  <c r="AD102" i="13"/>
  <c r="AE102" i="13" s="1"/>
  <c r="AF102" i="13" s="1"/>
  <c r="AD109" i="13"/>
  <c r="AE109" i="13" s="1"/>
  <c r="AF109" i="13" s="1"/>
  <c r="AD111" i="13"/>
  <c r="AE111" i="13" s="1"/>
  <c r="AF111" i="13" s="1"/>
  <c r="AD123" i="13"/>
  <c r="AE123" i="13" s="1"/>
  <c r="AF123" i="13" s="1"/>
  <c r="AD57" i="13"/>
  <c r="AE57" i="13" s="1"/>
  <c r="AF57" i="13" s="1"/>
  <c r="AD59" i="13"/>
  <c r="AE59" i="13" s="1"/>
  <c r="AF59" i="13" s="1"/>
  <c r="AD66" i="13"/>
  <c r="AE66" i="13" s="1"/>
  <c r="AF66" i="13" s="1"/>
  <c r="AD65" i="13"/>
  <c r="AE65" i="13" s="1"/>
  <c r="AF65" i="13" s="1"/>
  <c r="AD67" i="13"/>
  <c r="AE67" i="13" s="1"/>
  <c r="AF67" i="13" s="1"/>
  <c r="AD73" i="13"/>
  <c r="AE73" i="13" s="1"/>
  <c r="AF73" i="13" s="1"/>
  <c r="AD75" i="13"/>
  <c r="AE75" i="13" s="1"/>
  <c r="AF75" i="13" s="1"/>
  <c r="AD81" i="13"/>
  <c r="AE81" i="13" s="1"/>
  <c r="AF81" i="13" s="1"/>
  <c r="AD83" i="13"/>
  <c r="AE83" i="13" s="1"/>
  <c r="AF83" i="13" s="1"/>
  <c r="AD93" i="13"/>
  <c r="AE93" i="13" s="1"/>
  <c r="AF93" i="13" s="1"/>
  <c r="AD95" i="13"/>
  <c r="AE95" i="13" s="1"/>
  <c r="AF95" i="13" s="1"/>
  <c r="AD101" i="13"/>
  <c r="AE101" i="13" s="1"/>
  <c r="AF101" i="13" s="1"/>
  <c r="AD103" i="13"/>
  <c r="AE103" i="13" s="1"/>
  <c r="AF103" i="13" s="1"/>
  <c r="AD122" i="13"/>
  <c r="AE122" i="13" s="1"/>
  <c r="AF122" i="13" s="1"/>
  <c r="AD121" i="13"/>
  <c r="AE121" i="13" s="1"/>
  <c r="AF121" i="13" s="1"/>
  <c r="AD124" i="13"/>
  <c r="AE124" i="13" s="1"/>
  <c r="AF124" i="13" s="1"/>
  <c r="X4" i="13"/>
  <c r="Y4" i="13" s="1"/>
  <c r="Z4" i="13" s="1"/>
  <c r="X6" i="13"/>
  <c r="Y6" i="13" s="1"/>
  <c r="Z6" i="13" s="1"/>
  <c r="X12" i="13"/>
  <c r="Y12" i="13" s="1"/>
  <c r="Z12" i="13" s="1"/>
  <c r="X14" i="13"/>
  <c r="Y14" i="13" s="1"/>
  <c r="Z14" i="13" s="1"/>
  <c r="X20" i="13"/>
  <c r="Y20" i="13" s="1"/>
  <c r="Z20" i="13" s="1"/>
  <c r="X22" i="13"/>
  <c r="Y22" i="13" s="1"/>
  <c r="Z22" i="13" s="1"/>
  <c r="X28" i="13"/>
  <c r="Y28" i="13" s="1"/>
  <c r="Z28" i="13" s="1"/>
  <c r="X30" i="13"/>
  <c r="Y30" i="13" s="1"/>
  <c r="Z30" i="13" s="1"/>
  <c r="X36" i="13"/>
  <c r="Y36" i="13" s="1"/>
  <c r="Z36" i="13" s="1"/>
  <c r="X38" i="13"/>
  <c r="Y38" i="13" s="1"/>
  <c r="Z38" i="13" s="1"/>
  <c r="X110" i="13"/>
  <c r="Y110" i="13" s="1"/>
  <c r="Z110" i="13" s="1"/>
  <c r="X7" i="13"/>
  <c r="Y7" i="13" s="1"/>
  <c r="Z7" i="13" s="1"/>
  <c r="X9" i="13"/>
  <c r="Y9" i="13" s="1"/>
  <c r="Z9" i="13" s="1"/>
  <c r="X15" i="13"/>
  <c r="Y15" i="13" s="1"/>
  <c r="Z15" i="13" s="1"/>
  <c r="X17" i="13"/>
  <c r="Y17" i="13" s="1"/>
  <c r="Z17" i="13" s="1"/>
  <c r="X23" i="13"/>
  <c r="Y23" i="13" s="1"/>
  <c r="Z23" i="13" s="1"/>
  <c r="X25" i="13"/>
  <c r="Y25" i="13" s="1"/>
  <c r="Z25" i="13" s="1"/>
  <c r="X31" i="13"/>
  <c r="Y31" i="13" s="1"/>
  <c r="Z31" i="13" s="1"/>
  <c r="X33" i="13"/>
  <c r="Y33" i="13" s="1"/>
  <c r="Z33" i="13" s="1"/>
  <c r="X39" i="13"/>
  <c r="Y39" i="13" s="1"/>
  <c r="Z39" i="13" s="1"/>
  <c r="X59" i="13"/>
  <c r="Y59" i="13" s="1"/>
  <c r="Z59" i="13" s="1"/>
  <c r="X58" i="13"/>
  <c r="Y58" i="13" s="1"/>
  <c r="Z58" i="13" s="1"/>
  <c r="X57" i="13"/>
  <c r="Y57" i="13" s="1"/>
  <c r="Z57" i="13" s="1"/>
  <c r="X66" i="13"/>
  <c r="Y66" i="13" s="1"/>
  <c r="Z66" i="13" s="1"/>
  <c r="X71" i="13"/>
  <c r="Y71" i="13" s="1"/>
  <c r="Z71" i="13" s="1"/>
  <c r="X62" i="13"/>
  <c r="Y62" i="13" s="1"/>
  <c r="Z62" i="13" s="1"/>
  <c r="X61" i="13"/>
  <c r="Y61" i="13" s="1"/>
  <c r="Z61" i="13" s="1"/>
  <c r="X70" i="13"/>
  <c r="Y70" i="13" s="1"/>
  <c r="Z70" i="13" s="1"/>
  <c r="X69" i="13"/>
  <c r="Y69" i="13" s="1"/>
  <c r="Z69" i="13" s="1"/>
  <c r="X91" i="13"/>
  <c r="Y91" i="13" s="1"/>
  <c r="Z91" i="13" s="1"/>
  <c r="X90" i="13"/>
  <c r="Y90" i="13" s="1"/>
  <c r="Z90" i="13" s="1"/>
  <c r="X89" i="13"/>
  <c r="Y89" i="13" s="1"/>
  <c r="Z89" i="13" s="1"/>
  <c r="X98" i="13"/>
  <c r="Y98" i="13" s="1"/>
  <c r="Z98" i="13" s="1"/>
  <c r="X103" i="13"/>
  <c r="Y103" i="13" s="1"/>
  <c r="Z103" i="13" s="1"/>
  <c r="X94" i="13"/>
  <c r="Y94" i="13" s="1"/>
  <c r="Z94" i="13" s="1"/>
  <c r="X93" i="13"/>
  <c r="Y93" i="13" s="1"/>
  <c r="Z93" i="13" s="1"/>
  <c r="X102" i="13"/>
  <c r="Y102" i="13" s="1"/>
  <c r="Z102" i="13" s="1"/>
  <c r="X101" i="13"/>
  <c r="Y101" i="13" s="1"/>
  <c r="Z101" i="13" s="1"/>
  <c r="X8" i="13"/>
  <c r="Y8" i="13" s="1"/>
  <c r="Z8" i="13" s="1"/>
  <c r="X10" i="13"/>
  <c r="Y10" i="13" s="1"/>
  <c r="Z10" i="13" s="1"/>
  <c r="X16" i="13"/>
  <c r="Y16" i="13" s="1"/>
  <c r="Z16" i="13" s="1"/>
  <c r="X18" i="13"/>
  <c r="Y18" i="13" s="1"/>
  <c r="Z18" i="13" s="1"/>
  <c r="X24" i="13"/>
  <c r="Y24" i="13" s="1"/>
  <c r="Z24" i="13" s="1"/>
  <c r="X26" i="13"/>
  <c r="Y26" i="13" s="1"/>
  <c r="Z26" i="13" s="1"/>
  <c r="X32" i="13"/>
  <c r="Y32" i="13" s="1"/>
  <c r="Z32" i="13" s="1"/>
  <c r="X34" i="13"/>
  <c r="Y34" i="13" s="1"/>
  <c r="Z34" i="13" s="1"/>
  <c r="X43" i="13"/>
  <c r="Y43" i="13" s="1"/>
  <c r="Z43" i="13" s="1"/>
  <c r="X42" i="13"/>
  <c r="Y42" i="13" s="1"/>
  <c r="Z42" i="13" s="1"/>
  <c r="X41" i="13"/>
  <c r="Y41" i="13" s="1"/>
  <c r="Z41" i="13" s="1"/>
  <c r="X40" i="13"/>
  <c r="Y40" i="13" s="1"/>
  <c r="Z40" i="13" s="1"/>
  <c r="X55" i="13"/>
  <c r="Y55" i="13" s="1"/>
  <c r="Z55" i="13" s="1"/>
  <c r="X46" i="13"/>
  <c r="Y46" i="13" s="1"/>
  <c r="Z46" i="13" s="1"/>
  <c r="X45" i="13"/>
  <c r="Y45" i="13" s="1"/>
  <c r="Z45" i="13" s="1"/>
  <c r="X54" i="13"/>
  <c r="Y54" i="13" s="1"/>
  <c r="Z54" i="13" s="1"/>
  <c r="X53" i="13"/>
  <c r="Y53" i="13" s="1"/>
  <c r="Z53" i="13" s="1"/>
  <c r="X75" i="13"/>
  <c r="Y75" i="13" s="1"/>
  <c r="Z75" i="13" s="1"/>
  <c r="X74" i="13"/>
  <c r="Y74" i="13" s="1"/>
  <c r="Z74" i="13" s="1"/>
  <c r="X73" i="13"/>
  <c r="Y73" i="13" s="1"/>
  <c r="Z73" i="13" s="1"/>
  <c r="X87" i="13"/>
  <c r="Y87" i="13" s="1"/>
  <c r="Z87" i="13" s="1"/>
  <c r="X78" i="13"/>
  <c r="Y78" i="13" s="1"/>
  <c r="Z78" i="13" s="1"/>
  <c r="X77" i="13"/>
  <c r="Y77" i="13" s="1"/>
  <c r="Z77" i="13" s="1"/>
  <c r="X86" i="13"/>
  <c r="Y86" i="13" s="1"/>
  <c r="Z86" i="13" s="1"/>
  <c r="X85" i="13"/>
  <c r="Y85" i="13" s="1"/>
  <c r="Z85" i="13" s="1"/>
  <c r="X107" i="13"/>
  <c r="Y107" i="13" s="1"/>
  <c r="Z107" i="13" s="1"/>
  <c r="X106" i="13"/>
  <c r="Y106" i="13" s="1"/>
  <c r="Z106" i="13" s="1"/>
  <c r="X105" i="13"/>
  <c r="Y105" i="13" s="1"/>
  <c r="Z105" i="13" s="1"/>
  <c r="X119" i="13"/>
  <c r="Y119" i="13" s="1"/>
  <c r="Z119" i="13" s="1"/>
  <c r="X109" i="13"/>
  <c r="Y109" i="13" s="1"/>
  <c r="Z109" i="13" s="1"/>
  <c r="X118" i="13"/>
  <c r="Y118" i="13" s="1"/>
  <c r="Z118" i="13" s="1"/>
  <c r="X117" i="13"/>
  <c r="Y117" i="13" s="1"/>
  <c r="Z117" i="13" s="1"/>
  <c r="X49" i="13"/>
  <c r="Y49" i="13" s="1"/>
  <c r="Z49" i="13" s="1"/>
  <c r="X52" i="13"/>
  <c r="Y52" i="13" s="1"/>
  <c r="Z52" i="13" s="1"/>
  <c r="X65" i="13"/>
  <c r="Y65" i="13" s="1"/>
  <c r="Z65" i="13" s="1"/>
  <c r="X68" i="13"/>
  <c r="Y68" i="13" s="1"/>
  <c r="Z68" i="13" s="1"/>
  <c r="X81" i="13"/>
  <c r="Y81" i="13" s="1"/>
  <c r="Z81" i="13" s="1"/>
  <c r="X84" i="13"/>
  <c r="Y84" i="13" s="1"/>
  <c r="Z84" i="13" s="1"/>
  <c r="X97" i="13"/>
  <c r="Y97" i="13" s="1"/>
  <c r="Z97" i="13" s="1"/>
  <c r="X100" i="13"/>
  <c r="Y100" i="13" s="1"/>
  <c r="Z100" i="13" s="1"/>
  <c r="X113" i="13"/>
  <c r="Y113" i="13" s="1"/>
  <c r="Z113" i="13" s="1"/>
  <c r="X116" i="13"/>
  <c r="Y116" i="13" s="1"/>
  <c r="Z116" i="13" s="1"/>
  <c r="X47" i="13"/>
  <c r="Y47" i="13" s="1"/>
  <c r="Z47" i="13" s="1"/>
  <c r="X56" i="13"/>
  <c r="Y56" i="13" s="1"/>
  <c r="Z56" i="13" s="1"/>
  <c r="X63" i="13"/>
  <c r="Y63" i="13" s="1"/>
  <c r="Z63" i="13" s="1"/>
  <c r="X72" i="13"/>
  <c r="Y72" i="13" s="1"/>
  <c r="Z72" i="13" s="1"/>
  <c r="X79" i="13"/>
  <c r="Y79" i="13" s="1"/>
  <c r="Z79" i="13" s="1"/>
  <c r="X88" i="13"/>
  <c r="Y88" i="13" s="1"/>
  <c r="Z88" i="13" s="1"/>
  <c r="X95" i="13"/>
  <c r="Y95" i="13" s="1"/>
  <c r="Z95" i="13" s="1"/>
  <c r="X104" i="13"/>
  <c r="Y104" i="13" s="1"/>
  <c r="Z104" i="13" s="1"/>
  <c r="X111" i="13"/>
  <c r="Y111" i="13" s="1"/>
  <c r="Z111" i="13" s="1"/>
  <c r="X120" i="13"/>
  <c r="Y120" i="13" s="1"/>
  <c r="Z120" i="13" s="1"/>
  <c r="X44" i="13"/>
  <c r="Y44" i="13" s="1"/>
  <c r="Z44" i="13" s="1"/>
  <c r="X51" i="13"/>
  <c r="Y51" i="13" s="1"/>
  <c r="Z51" i="13" s="1"/>
  <c r="X60" i="13"/>
  <c r="Y60" i="13" s="1"/>
  <c r="Z60" i="13" s="1"/>
  <c r="X67" i="13"/>
  <c r="Y67" i="13" s="1"/>
  <c r="Z67" i="13" s="1"/>
  <c r="X76" i="13"/>
  <c r="Y76" i="13" s="1"/>
  <c r="Z76" i="13" s="1"/>
  <c r="X83" i="13"/>
  <c r="Y83" i="13" s="1"/>
  <c r="Z83" i="13" s="1"/>
  <c r="X92" i="13"/>
  <c r="Y92" i="13" s="1"/>
  <c r="Z92" i="13" s="1"/>
  <c r="X99" i="13"/>
  <c r="Y99" i="13" s="1"/>
  <c r="Z99" i="13" s="1"/>
  <c r="X108" i="13"/>
  <c r="Y108" i="13" s="1"/>
  <c r="Z108" i="13" s="1"/>
  <c r="X115" i="13"/>
  <c r="Y115" i="13" s="1"/>
  <c r="Z115" i="13" s="1"/>
  <c r="X123" i="13"/>
  <c r="Y123" i="13" s="1"/>
  <c r="Z123" i="13" s="1"/>
  <c r="X48" i="13"/>
  <c r="Y48" i="13" s="1"/>
  <c r="Z48" i="13" s="1"/>
  <c r="X64" i="13"/>
  <c r="Y64" i="13" s="1"/>
  <c r="Z64" i="13" s="1"/>
  <c r="X80" i="13"/>
  <c r="Y80" i="13" s="1"/>
  <c r="Z80" i="13" s="1"/>
  <c r="X96" i="13"/>
  <c r="Y96" i="13" s="1"/>
  <c r="Z96" i="13" s="1"/>
  <c r="X112" i="13"/>
  <c r="Y112" i="13" s="1"/>
  <c r="Z112" i="13" s="1"/>
  <c r="X122" i="13"/>
  <c r="Y122" i="13" s="1"/>
  <c r="Z122" i="13" s="1"/>
  <c r="X121" i="13"/>
  <c r="Y121" i="13" s="1"/>
  <c r="Z121" i="13" s="1"/>
  <c r="X124" i="13"/>
  <c r="Y124" i="13" s="1"/>
  <c r="Z124" i="13" s="1"/>
  <c r="R7" i="13"/>
  <c r="S7" i="13" s="1"/>
  <c r="T7" i="13" s="1"/>
  <c r="R9" i="13"/>
  <c r="S9" i="13" s="1"/>
  <c r="T9" i="13" s="1"/>
  <c r="R15" i="13"/>
  <c r="S15" i="13" s="1"/>
  <c r="T15" i="13" s="1"/>
  <c r="R17" i="13"/>
  <c r="S17" i="13" s="1"/>
  <c r="T17" i="13" s="1"/>
  <c r="R31" i="13"/>
  <c r="S31" i="13" s="1"/>
  <c r="T31" i="13" s="1"/>
  <c r="R33" i="13"/>
  <c r="S33" i="13" s="1"/>
  <c r="T33" i="13" s="1"/>
  <c r="R10" i="13"/>
  <c r="S10" i="13" s="1"/>
  <c r="T10" i="13" s="1"/>
  <c r="R12" i="13"/>
  <c r="S12" i="13" s="1"/>
  <c r="T12" i="13" s="1"/>
  <c r="R20" i="13"/>
  <c r="S20" i="13" s="1"/>
  <c r="T20" i="13" s="1"/>
  <c r="R28" i="13"/>
  <c r="S28" i="13" s="1"/>
  <c r="T28" i="13" s="1"/>
  <c r="R36" i="13"/>
  <c r="S36" i="13" s="1"/>
  <c r="T36" i="13" s="1"/>
  <c r="R85" i="13"/>
  <c r="S85" i="13" s="1"/>
  <c r="T85" i="13" s="1"/>
  <c r="R95" i="13"/>
  <c r="S95" i="13" s="1"/>
  <c r="T95" i="13" s="1"/>
  <c r="R94" i="13"/>
  <c r="S94" i="13" s="1"/>
  <c r="T94" i="13" s="1"/>
  <c r="R93" i="13"/>
  <c r="S93" i="13" s="1"/>
  <c r="T93" i="13" s="1"/>
  <c r="R106" i="13"/>
  <c r="S106" i="13" s="1"/>
  <c r="T106" i="13" s="1"/>
  <c r="R111" i="13"/>
  <c r="S111" i="13" s="1"/>
  <c r="T111" i="13" s="1"/>
  <c r="R110" i="13"/>
  <c r="S110" i="13" s="1"/>
  <c r="T110" i="13" s="1"/>
  <c r="R109" i="13"/>
  <c r="S109" i="13" s="1"/>
  <c r="T109" i="13" s="1"/>
  <c r="R5" i="13"/>
  <c r="S5" i="13" s="1"/>
  <c r="T5" i="13" s="1"/>
  <c r="R11" i="13"/>
  <c r="S11" i="13" s="1"/>
  <c r="T11" i="13" s="1"/>
  <c r="R13" i="13"/>
  <c r="S13" i="13" s="1"/>
  <c r="T13" i="13" s="1"/>
  <c r="R19" i="13"/>
  <c r="S19" i="13" s="1"/>
  <c r="T19" i="13" s="1"/>
  <c r="R21" i="13"/>
  <c r="S21" i="13" s="1"/>
  <c r="T21" i="13" s="1"/>
  <c r="R27" i="13"/>
  <c r="S27" i="13" s="1"/>
  <c r="T27" i="13" s="1"/>
  <c r="R29" i="13"/>
  <c r="S29" i="13" s="1"/>
  <c r="T29" i="13" s="1"/>
  <c r="R35" i="13"/>
  <c r="S35" i="13" s="1"/>
  <c r="T35" i="13" s="1"/>
  <c r="R37" i="13"/>
  <c r="S37" i="13" s="1"/>
  <c r="T37" i="13" s="1"/>
  <c r="R63" i="13"/>
  <c r="S63" i="13" s="1"/>
  <c r="T63" i="13" s="1"/>
  <c r="R62" i="13"/>
  <c r="S62" i="13" s="1"/>
  <c r="T62" i="13" s="1"/>
  <c r="R61" i="13"/>
  <c r="S61" i="13" s="1"/>
  <c r="T61" i="13" s="1"/>
  <c r="R78" i="13"/>
  <c r="S78" i="13" s="1"/>
  <c r="T78" i="13" s="1"/>
  <c r="R99" i="13"/>
  <c r="S99" i="13" s="1"/>
  <c r="T99" i="13" s="1"/>
  <c r="R98" i="13"/>
  <c r="S98" i="13" s="1"/>
  <c r="T98" i="13" s="1"/>
  <c r="R97" i="13"/>
  <c r="S97" i="13" s="1"/>
  <c r="T97" i="13" s="1"/>
  <c r="R23" i="13"/>
  <c r="S23" i="13" s="1"/>
  <c r="T23" i="13" s="1"/>
  <c r="R25" i="13"/>
  <c r="S25" i="13" s="1"/>
  <c r="T25" i="13" s="1"/>
  <c r="R47" i="13"/>
  <c r="S47" i="13" s="1"/>
  <c r="T47" i="13" s="1"/>
  <c r="R46" i="13"/>
  <c r="S46" i="13" s="1"/>
  <c r="T46" i="13" s="1"/>
  <c r="R45" i="13"/>
  <c r="S45" i="13" s="1"/>
  <c r="T45" i="13" s="1"/>
  <c r="R4" i="13"/>
  <c r="S4" i="13" s="1"/>
  <c r="T4" i="13" s="1"/>
  <c r="R18" i="13"/>
  <c r="S18" i="13" s="1"/>
  <c r="T18" i="13" s="1"/>
  <c r="R26" i="13"/>
  <c r="S26" i="13" s="1"/>
  <c r="T26" i="13" s="1"/>
  <c r="R34" i="13"/>
  <c r="S34" i="13" s="1"/>
  <c r="T34" i="13" s="1"/>
  <c r="R50" i="13"/>
  <c r="S50" i="13" s="1"/>
  <c r="T50" i="13" s="1"/>
  <c r="R75" i="13"/>
  <c r="S75" i="13" s="1"/>
  <c r="T75" i="13" s="1"/>
  <c r="R74" i="13"/>
  <c r="S74" i="13" s="1"/>
  <c r="T74" i="13" s="1"/>
  <c r="R73" i="13"/>
  <c r="S73" i="13" s="1"/>
  <c r="T73" i="13" s="1"/>
  <c r="R6" i="13"/>
  <c r="S6" i="13" s="1"/>
  <c r="T6" i="13" s="1"/>
  <c r="R8" i="13"/>
  <c r="S8" i="13" s="1"/>
  <c r="T8" i="13" s="1"/>
  <c r="R14" i="13"/>
  <c r="S14" i="13" s="1"/>
  <c r="T14" i="13" s="1"/>
  <c r="R16" i="13"/>
  <c r="S16" i="13" s="1"/>
  <c r="T16" i="13" s="1"/>
  <c r="R22" i="13"/>
  <c r="S22" i="13" s="1"/>
  <c r="T22" i="13" s="1"/>
  <c r="R24" i="13"/>
  <c r="S24" i="13" s="1"/>
  <c r="T24" i="13" s="1"/>
  <c r="R30" i="13"/>
  <c r="S30" i="13" s="1"/>
  <c r="T30" i="13" s="1"/>
  <c r="R32" i="13"/>
  <c r="S32" i="13" s="1"/>
  <c r="T32" i="13" s="1"/>
  <c r="R38" i="13"/>
  <c r="S38" i="13" s="1"/>
  <c r="T38" i="13" s="1"/>
  <c r="R43" i="13"/>
  <c r="S43" i="13" s="1"/>
  <c r="T43" i="13" s="1"/>
  <c r="R42" i="13"/>
  <c r="S42" i="13" s="1"/>
  <c r="T42" i="13" s="1"/>
  <c r="R41" i="13"/>
  <c r="S41" i="13" s="1"/>
  <c r="T41" i="13" s="1"/>
  <c r="R39" i="13"/>
  <c r="S39" i="13" s="1"/>
  <c r="T39" i="13" s="1"/>
  <c r="R67" i="13"/>
  <c r="S67" i="13" s="1"/>
  <c r="T67" i="13" s="1"/>
  <c r="R66" i="13"/>
  <c r="S66" i="13" s="1"/>
  <c r="T66" i="13" s="1"/>
  <c r="R65" i="13"/>
  <c r="S65" i="13" s="1"/>
  <c r="T65" i="13" s="1"/>
  <c r="R86" i="13"/>
  <c r="S86" i="13" s="1"/>
  <c r="T86" i="13" s="1"/>
  <c r="R91" i="13"/>
  <c r="S91" i="13" s="1"/>
  <c r="T91" i="13" s="1"/>
  <c r="R77" i="13"/>
  <c r="S77" i="13" s="1"/>
  <c r="T77" i="13" s="1"/>
  <c r="R90" i="13"/>
  <c r="S90" i="13" s="1"/>
  <c r="T90" i="13" s="1"/>
  <c r="R89" i="13"/>
  <c r="S89" i="13" s="1"/>
  <c r="T89" i="13" s="1"/>
  <c r="R115" i="13"/>
  <c r="S115" i="13" s="1"/>
  <c r="T115" i="13" s="1"/>
  <c r="R114" i="13"/>
  <c r="S114" i="13" s="1"/>
  <c r="T114" i="13" s="1"/>
  <c r="R113" i="13"/>
  <c r="S113" i="13" s="1"/>
  <c r="T113" i="13" s="1"/>
  <c r="R59" i="13"/>
  <c r="S59" i="13" s="1"/>
  <c r="T59" i="13" s="1"/>
  <c r="R58" i="13"/>
  <c r="S58" i="13" s="1"/>
  <c r="T58" i="13" s="1"/>
  <c r="R57" i="13"/>
  <c r="S57" i="13" s="1"/>
  <c r="T57" i="13" s="1"/>
  <c r="R71" i="13"/>
  <c r="S71" i="13" s="1"/>
  <c r="T71" i="13" s="1"/>
  <c r="R70" i="13"/>
  <c r="S70" i="13" s="1"/>
  <c r="T70" i="13" s="1"/>
  <c r="R69" i="13"/>
  <c r="S69" i="13" s="1"/>
  <c r="T69" i="13" s="1"/>
  <c r="R103" i="13"/>
  <c r="S103" i="13" s="1"/>
  <c r="T103" i="13" s="1"/>
  <c r="R102" i="13"/>
  <c r="S102" i="13" s="1"/>
  <c r="T102" i="13" s="1"/>
  <c r="R101" i="13"/>
  <c r="S101" i="13" s="1"/>
  <c r="T101" i="13" s="1"/>
  <c r="R119" i="13"/>
  <c r="S119" i="13" s="1"/>
  <c r="T119" i="13" s="1"/>
  <c r="R118" i="13"/>
  <c r="S118" i="13" s="1"/>
  <c r="T118" i="13" s="1"/>
  <c r="R117" i="13"/>
  <c r="S117" i="13" s="1"/>
  <c r="T117" i="13" s="1"/>
  <c r="R53" i="13"/>
  <c r="S53" i="13" s="1"/>
  <c r="T53" i="13" s="1"/>
  <c r="R56" i="13"/>
  <c r="S56" i="13" s="1"/>
  <c r="T56" i="13" s="1"/>
  <c r="R81" i="13"/>
  <c r="S81" i="13" s="1"/>
  <c r="T81" i="13" s="1"/>
  <c r="R84" i="13"/>
  <c r="S84" i="13" s="1"/>
  <c r="T84" i="13" s="1"/>
  <c r="R88" i="13"/>
  <c r="S88" i="13" s="1"/>
  <c r="T88" i="13" s="1"/>
  <c r="R105" i="13"/>
  <c r="S105" i="13" s="1"/>
  <c r="T105" i="13" s="1"/>
  <c r="R108" i="13"/>
  <c r="S108" i="13" s="1"/>
  <c r="T108" i="13" s="1"/>
  <c r="R40" i="13"/>
  <c r="S40" i="13" s="1"/>
  <c r="T40" i="13" s="1"/>
  <c r="R51" i="13"/>
  <c r="S51" i="13" s="1"/>
  <c r="T51" i="13" s="1"/>
  <c r="R60" i="13"/>
  <c r="S60" i="13" s="1"/>
  <c r="T60" i="13" s="1"/>
  <c r="R79" i="13"/>
  <c r="S79" i="13" s="1"/>
  <c r="T79" i="13" s="1"/>
  <c r="R92" i="13"/>
  <c r="S92" i="13" s="1"/>
  <c r="T92" i="13" s="1"/>
  <c r="R112" i="13"/>
  <c r="S112" i="13" s="1"/>
  <c r="T112" i="13" s="1"/>
  <c r="R44" i="13"/>
  <c r="S44" i="13" s="1"/>
  <c r="T44" i="13" s="1"/>
  <c r="R48" i="13"/>
  <c r="S48" i="13" s="1"/>
  <c r="T48" i="13" s="1"/>
  <c r="R55" i="13"/>
  <c r="S55" i="13" s="1"/>
  <c r="T55" i="13" s="1"/>
  <c r="R64" i="13"/>
  <c r="S64" i="13" s="1"/>
  <c r="T64" i="13" s="1"/>
  <c r="R68" i="13"/>
  <c r="S68" i="13" s="1"/>
  <c r="T68" i="13" s="1"/>
  <c r="R72" i="13"/>
  <c r="S72" i="13" s="1"/>
  <c r="T72" i="13" s="1"/>
  <c r="R76" i="13"/>
  <c r="S76" i="13" s="1"/>
  <c r="T76" i="13" s="1"/>
  <c r="R83" i="13"/>
  <c r="S83" i="13" s="1"/>
  <c r="T83" i="13" s="1"/>
  <c r="R87" i="13"/>
  <c r="S87" i="13" s="1"/>
  <c r="T87" i="13" s="1"/>
  <c r="R96" i="13"/>
  <c r="S96" i="13" s="1"/>
  <c r="T96" i="13" s="1"/>
  <c r="R100" i="13"/>
  <c r="S100" i="13" s="1"/>
  <c r="T100" i="13" s="1"/>
  <c r="R107" i="13"/>
  <c r="S107" i="13" s="1"/>
  <c r="T107" i="13" s="1"/>
  <c r="R116" i="13"/>
  <c r="S116" i="13" s="1"/>
  <c r="T116" i="13" s="1"/>
  <c r="R49" i="13"/>
  <c r="S49" i="13" s="1"/>
  <c r="T49" i="13" s="1"/>
  <c r="R52" i="13"/>
  <c r="S52" i="13" s="1"/>
  <c r="T52" i="13" s="1"/>
  <c r="R80" i="13"/>
  <c r="S80" i="13" s="1"/>
  <c r="T80" i="13" s="1"/>
  <c r="R104" i="13"/>
  <c r="S104" i="13" s="1"/>
  <c r="T104" i="13" s="1"/>
  <c r="R122" i="13"/>
  <c r="S122" i="13" s="1"/>
  <c r="T122" i="13" s="1"/>
  <c r="R121" i="13"/>
  <c r="S121" i="13" s="1"/>
  <c r="T121" i="13" s="1"/>
  <c r="R124" i="13"/>
  <c r="S124" i="13" s="1"/>
  <c r="T124" i="13" s="1"/>
  <c r="L23" i="13"/>
  <c r="M23" i="13" s="1"/>
  <c r="N23" i="13" s="1"/>
  <c r="L25" i="13"/>
  <c r="M25" i="13" s="1"/>
  <c r="N25" i="13" s="1"/>
  <c r="L31" i="13"/>
  <c r="M31" i="13" s="1"/>
  <c r="N31" i="13" s="1"/>
  <c r="L33" i="13"/>
  <c r="M33" i="13" s="1"/>
  <c r="N33" i="13" s="1"/>
  <c r="L87" i="13"/>
  <c r="M87" i="13" s="1"/>
  <c r="N87" i="13" s="1"/>
  <c r="L86" i="13"/>
  <c r="M86" i="13" s="1"/>
  <c r="N86" i="13" s="1"/>
  <c r="L85" i="13"/>
  <c r="M85" i="13" s="1"/>
  <c r="N85" i="13" s="1"/>
  <c r="L103" i="13"/>
  <c r="M103" i="13" s="1"/>
  <c r="N103" i="13" s="1"/>
  <c r="L102" i="13"/>
  <c r="M102" i="13" s="1"/>
  <c r="N102" i="13" s="1"/>
  <c r="L101" i="13"/>
  <c r="M101" i="13" s="1"/>
  <c r="N101" i="13" s="1"/>
  <c r="L9" i="13"/>
  <c r="M9" i="13" s="1"/>
  <c r="N9" i="13" s="1"/>
  <c r="L15" i="13"/>
  <c r="M15" i="13" s="1"/>
  <c r="N15" i="13" s="1"/>
  <c r="L20" i="13"/>
  <c r="M20" i="13" s="1"/>
  <c r="N20" i="13" s="1"/>
  <c r="L26" i="13"/>
  <c r="M26" i="13" s="1"/>
  <c r="N26" i="13" s="1"/>
  <c r="L28" i="13"/>
  <c r="M28" i="13" s="1"/>
  <c r="N28" i="13" s="1"/>
  <c r="L36" i="13"/>
  <c r="M36" i="13" s="1"/>
  <c r="N36" i="13" s="1"/>
  <c r="L47" i="13"/>
  <c r="M47" i="13" s="1"/>
  <c r="N47" i="13" s="1"/>
  <c r="L39" i="13"/>
  <c r="M39" i="13" s="1"/>
  <c r="N39" i="13" s="1"/>
  <c r="L46" i="13"/>
  <c r="M46" i="13" s="1"/>
  <c r="N46" i="13" s="1"/>
  <c r="L45" i="13"/>
  <c r="M45" i="13" s="1"/>
  <c r="N45" i="13" s="1"/>
  <c r="L67" i="13"/>
  <c r="M67" i="13" s="1"/>
  <c r="N67" i="13" s="1"/>
  <c r="L66" i="13"/>
  <c r="M66" i="13" s="1"/>
  <c r="N66" i="13" s="1"/>
  <c r="L65" i="13"/>
  <c r="M65" i="13" s="1"/>
  <c r="N65" i="13" s="1"/>
  <c r="L74" i="13"/>
  <c r="M74" i="13" s="1"/>
  <c r="N74" i="13" s="1"/>
  <c r="L79" i="13"/>
  <c r="M79" i="13" s="1"/>
  <c r="N79" i="13" s="1"/>
  <c r="L78" i="13"/>
  <c r="M78" i="13" s="1"/>
  <c r="N78" i="13" s="1"/>
  <c r="L77" i="13"/>
  <c r="M77" i="13" s="1"/>
  <c r="N77" i="13" s="1"/>
  <c r="L91" i="13"/>
  <c r="M91" i="13" s="1"/>
  <c r="N91" i="13" s="1"/>
  <c r="L90" i="13"/>
  <c r="M90" i="13" s="1"/>
  <c r="N90" i="13" s="1"/>
  <c r="L89" i="13"/>
  <c r="M89" i="13" s="1"/>
  <c r="N89" i="13" s="1"/>
  <c r="L107" i="13"/>
  <c r="M107" i="13" s="1"/>
  <c r="N107" i="13" s="1"/>
  <c r="L106" i="13"/>
  <c r="M106" i="13" s="1"/>
  <c r="N106" i="13" s="1"/>
  <c r="L105" i="13"/>
  <c r="M105" i="13" s="1"/>
  <c r="N105" i="13" s="1"/>
  <c r="L4" i="13"/>
  <c r="M4" i="13" s="1"/>
  <c r="N4" i="13" s="1"/>
  <c r="L7" i="13"/>
  <c r="M7" i="13" s="1"/>
  <c r="N7" i="13" s="1"/>
  <c r="L10" i="13"/>
  <c r="M10" i="13" s="1"/>
  <c r="N10" i="13" s="1"/>
  <c r="L13" i="13"/>
  <c r="M13" i="13" s="1"/>
  <c r="N13" i="13" s="1"/>
  <c r="L19" i="13"/>
  <c r="M19" i="13" s="1"/>
  <c r="N19" i="13" s="1"/>
  <c r="L21" i="13"/>
  <c r="M21" i="13" s="1"/>
  <c r="N21" i="13" s="1"/>
  <c r="L27" i="13"/>
  <c r="M27" i="13" s="1"/>
  <c r="N27" i="13" s="1"/>
  <c r="L29" i="13"/>
  <c r="M29" i="13" s="1"/>
  <c r="N29" i="13" s="1"/>
  <c r="L35" i="13"/>
  <c r="M35" i="13" s="1"/>
  <c r="N35" i="13" s="1"/>
  <c r="L37" i="13"/>
  <c r="M37" i="13" s="1"/>
  <c r="N37" i="13" s="1"/>
  <c r="L70" i="13"/>
  <c r="M70" i="13" s="1"/>
  <c r="N70" i="13" s="1"/>
  <c r="L83" i="13"/>
  <c r="M83" i="13" s="1"/>
  <c r="N83" i="13" s="1"/>
  <c r="L82" i="13"/>
  <c r="M82" i="13" s="1"/>
  <c r="N82" i="13" s="1"/>
  <c r="L81" i="13"/>
  <c r="M81" i="13" s="1"/>
  <c r="N81" i="13" s="1"/>
  <c r="L95" i="13"/>
  <c r="M95" i="13" s="1"/>
  <c r="N95" i="13" s="1"/>
  <c r="L94" i="13"/>
  <c r="M94" i="13" s="1"/>
  <c r="N94" i="13" s="1"/>
  <c r="L93" i="13"/>
  <c r="M93" i="13" s="1"/>
  <c r="N93" i="13" s="1"/>
  <c r="L111" i="13"/>
  <c r="M111" i="13" s="1"/>
  <c r="N111" i="13" s="1"/>
  <c r="L110" i="13"/>
  <c r="M110" i="13" s="1"/>
  <c r="N110" i="13" s="1"/>
  <c r="L109" i="13"/>
  <c r="M109" i="13" s="1"/>
  <c r="N109" i="13" s="1"/>
  <c r="L12" i="13"/>
  <c r="M12" i="13" s="1"/>
  <c r="N12" i="13" s="1"/>
  <c r="L18" i="13"/>
  <c r="M18" i="13" s="1"/>
  <c r="N18" i="13" s="1"/>
  <c r="L34" i="13"/>
  <c r="M34" i="13" s="1"/>
  <c r="N34" i="13" s="1"/>
  <c r="L42" i="13"/>
  <c r="M42" i="13" s="1"/>
  <c r="N42" i="13" s="1"/>
  <c r="L5" i="13"/>
  <c r="M5" i="13" s="1"/>
  <c r="N5" i="13" s="1"/>
  <c r="L14" i="13"/>
  <c r="M14" i="13" s="1"/>
  <c r="N14" i="13" s="1"/>
  <c r="L16" i="13"/>
  <c r="M16" i="13" s="1"/>
  <c r="N16" i="13" s="1"/>
  <c r="L22" i="13"/>
  <c r="M22" i="13" s="1"/>
  <c r="N22" i="13" s="1"/>
  <c r="L24" i="13"/>
  <c r="M24" i="13" s="1"/>
  <c r="N24" i="13" s="1"/>
  <c r="L30" i="13"/>
  <c r="M30" i="13" s="1"/>
  <c r="N30" i="13" s="1"/>
  <c r="L32" i="13"/>
  <c r="M32" i="13" s="1"/>
  <c r="N32" i="13" s="1"/>
  <c r="L38" i="13"/>
  <c r="M38" i="13" s="1"/>
  <c r="N38" i="13" s="1"/>
  <c r="L41" i="13"/>
  <c r="M41" i="13" s="1"/>
  <c r="N41" i="13" s="1"/>
  <c r="L51" i="13"/>
  <c r="M51" i="13" s="1"/>
  <c r="N51" i="13" s="1"/>
  <c r="L50" i="13"/>
  <c r="M50" i="13" s="1"/>
  <c r="N50" i="13" s="1"/>
  <c r="L49" i="13"/>
  <c r="M49" i="13" s="1"/>
  <c r="N49" i="13" s="1"/>
  <c r="L58" i="13"/>
  <c r="M58" i="13" s="1"/>
  <c r="N58" i="13" s="1"/>
  <c r="L63" i="13"/>
  <c r="M63" i="13" s="1"/>
  <c r="N63" i="13" s="1"/>
  <c r="L62" i="13"/>
  <c r="M62" i="13" s="1"/>
  <c r="N62" i="13" s="1"/>
  <c r="L61" i="13"/>
  <c r="M61" i="13" s="1"/>
  <c r="N61" i="13" s="1"/>
  <c r="L99" i="13"/>
  <c r="M99" i="13" s="1"/>
  <c r="N99" i="13" s="1"/>
  <c r="L98" i="13"/>
  <c r="M98" i="13" s="1"/>
  <c r="N98" i="13" s="1"/>
  <c r="L97" i="13"/>
  <c r="M97" i="13" s="1"/>
  <c r="N97" i="13" s="1"/>
  <c r="L53" i="13"/>
  <c r="M53" i="13" s="1"/>
  <c r="N53" i="13" s="1"/>
  <c r="L56" i="13"/>
  <c r="M56" i="13" s="1"/>
  <c r="N56" i="13" s="1"/>
  <c r="L69" i="13"/>
  <c r="M69" i="13" s="1"/>
  <c r="N69" i="13" s="1"/>
  <c r="L72" i="13"/>
  <c r="M72" i="13" s="1"/>
  <c r="N72" i="13" s="1"/>
  <c r="L118" i="13"/>
  <c r="M118" i="13" s="1"/>
  <c r="N118" i="13" s="1"/>
  <c r="L117" i="13"/>
  <c r="M117" i="13" s="1"/>
  <c r="N117" i="13" s="1"/>
  <c r="L120" i="13"/>
  <c r="M120" i="13" s="1"/>
  <c r="N120" i="13" s="1"/>
  <c r="L40" i="13"/>
  <c r="M40" i="13" s="1"/>
  <c r="N40" i="13" s="1"/>
  <c r="L44" i="13"/>
  <c r="M44" i="13" s="1"/>
  <c r="N44" i="13" s="1"/>
  <c r="L57" i="13"/>
  <c r="M57" i="13" s="1"/>
  <c r="N57" i="13" s="1"/>
  <c r="L60" i="13"/>
  <c r="M60" i="13" s="1"/>
  <c r="N60" i="13" s="1"/>
  <c r="L73" i="13"/>
  <c r="M73" i="13" s="1"/>
  <c r="N73" i="13" s="1"/>
  <c r="L76" i="13"/>
  <c r="M76" i="13" s="1"/>
  <c r="N76" i="13" s="1"/>
  <c r="L48" i="13"/>
  <c r="M48" i="13" s="1"/>
  <c r="N48" i="13" s="1"/>
  <c r="L55" i="13"/>
  <c r="M55" i="13" s="1"/>
  <c r="N55" i="13" s="1"/>
  <c r="L64" i="13"/>
  <c r="M64" i="13" s="1"/>
  <c r="N64" i="13" s="1"/>
  <c r="L71" i="13"/>
  <c r="M71" i="13" s="1"/>
  <c r="N71" i="13" s="1"/>
  <c r="L80" i="13"/>
  <c r="M80" i="13" s="1"/>
  <c r="N80" i="13" s="1"/>
  <c r="L84" i="13"/>
  <c r="M84" i="13" s="1"/>
  <c r="N84" i="13" s="1"/>
  <c r="L43" i="13"/>
  <c r="M43" i="13" s="1"/>
  <c r="N43" i="13" s="1"/>
  <c r="L52" i="13"/>
  <c r="M52" i="13" s="1"/>
  <c r="N52" i="13" s="1"/>
  <c r="L59" i="13"/>
  <c r="M59" i="13" s="1"/>
  <c r="N59" i="13" s="1"/>
  <c r="L68" i="13"/>
  <c r="M68" i="13" s="1"/>
  <c r="N68" i="13" s="1"/>
  <c r="L75" i="13"/>
  <c r="M75" i="13" s="1"/>
  <c r="N75" i="13" s="1"/>
  <c r="L88" i="13"/>
  <c r="M88" i="13" s="1"/>
  <c r="N88" i="13" s="1"/>
  <c r="L92" i="13"/>
  <c r="M92" i="13" s="1"/>
  <c r="N92" i="13" s="1"/>
  <c r="L96" i="13"/>
  <c r="M96" i="13" s="1"/>
  <c r="N96" i="13" s="1"/>
  <c r="L100" i="13"/>
  <c r="M100" i="13" s="1"/>
  <c r="N100" i="13" s="1"/>
  <c r="L104" i="13"/>
  <c r="M104" i="13" s="1"/>
  <c r="N104" i="13" s="1"/>
  <c r="L108" i="13"/>
  <c r="M108" i="13" s="1"/>
  <c r="N108" i="13" s="1"/>
  <c r="L114" i="13"/>
  <c r="M114" i="13" s="1"/>
  <c r="N114" i="13" s="1"/>
  <c r="L119" i="13"/>
  <c r="M119" i="13" s="1"/>
  <c r="N119" i="13" s="1"/>
  <c r="L122" i="13"/>
  <c r="M122" i="13" s="1"/>
  <c r="N122" i="13" s="1"/>
  <c r="L121" i="13"/>
  <c r="M121" i="13" s="1"/>
  <c r="N121" i="13" s="1"/>
  <c r="L124" i="13"/>
  <c r="M124" i="13" s="1"/>
  <c r="N124" i="13" s="1"/>
  <c r="F4" i="13"/>
  <c r="G4" i="13" s="1"/>
  <c r="F113" i="13"/>
  <c r="G113" i="13" s="1"/>
  <c r="F105" i="13"/>
  <c r="G105" i="13" s="1"/>
  <c r="F97" i="13"/>
  <c r="G97" i="13" s="1"/>
  <c r="F89" i="13"/>
  <c r="G89" i="13" s="1"/>
  <c r="F81" i="13"/>
  <c r="G81" i="13" s="1"/>
  <c r="F73" i="13"/>
  <c r="G73" i="13" s="1"/>
  <c r="F65" i="13"/>
  <c r="G65" i="13" s="1"/>
  <c r="F57" i="13"/>
  <c r="G57" i="13" s="1"/>
  <c r="F121" i="13"/>
  <c r="G121" i="13" s="1"/>
  <c r="F109" i="13"/>
  <c r="G109" i="13" s="1"/>
  <c r="F101" i="13"/>
  <c r="G101" i="13" s="1"/>
  <c r="F93" i="13"/>
  <c r="G93" i="13" s="1"/>
  <c r="F85" i="13"/>
  <c r="G85" i="13" s="1"/>
  <c r="F77" i="13"/>
  <c r="G77" i="13" s="1"/>
  <c r="F69" i="13"/>
  <c r="G69" i="13" s="1"/>
  <c r="F61" i="13"/>
  <c r="G61" i="13" s="1"/>
  <c r="F117" i="13"/>
  <c r="G117" i="13" s="1"/>
  <c r="F123" i="13"/>
  <c r="G123" i="13" s="1"/>
  <c r="F119" i="13"/>
  <c r="G119" i="13" s="1"/>
  <c r="F115" i="13"/>
  <c r="G115" i="13" s="1"/>
  <c r="F111" i="13"/>
  <c r="G111" i="13" s="1"/>
  <c r="F107" i="13"/>
  <c r="G107" i="13" s="1"/>
  <c r="F103" i="13"/>
  <c r="G103" i="13" s="1"/>
  <c r="F99" i="13"/>
  <c r="G99" i="13" s="1"/>
  <c r="F95" i="13"/>
  <c r="G95" i="13" s="1"/>
  <c r="F91" i="13"/>
  <c r="G91" i="13" s="1"/>
  <c r="F87" i="13"/>
  <c r="G87" i="13" s="1"/>
  <c r="F83" i="13"/>
  <c r="G83" i="13" s="1"/>
  <c r="F79" i="13"/>
  <c r="G79" i="13" s="1"/>
  <c r="F53" i="13"/>
  <c r="G53" i="13" s="1"/>
  <c r="F49" i="13"/>
  <c r="G49" i="13" s="1"/>
  <c r="F45" i="13"/>
  <c r="G45" i="13" s="1"/>
  <c r="F41" i="13"/>
  <c r="G41" i="13" s="1"/>
  <c r="F37" i="13"/>
  <c r="G37" i="13" s="1"/>
  <c r="F33" i="13"/>
  <c r="G33" i="13" s="1"/>
  <c r="F29" i="13"/>
  <c r="G29" i="13" s="1"/>
  <c r="F71" i="13"/>
  <c r="G71" i="13" s="1"/>
  <c r="F51" i="13"/>
  <c r="G51" i="13" s="1"/>
  <c r="F122" i="13"/>
  <c r="G122" i="13" s="1"/>
  <c r="F110" i="13"/>
  <c r="G110" i="13" s="1"/>
  <c r="F98" i="13"/>
  <c r="G98" i="13" s="1"/>
  <c r="F90" i="13"/>
  <c r="G90" i="13" s="1"/>
  <c r="F78" i="13"/>
  <c r="G78" i="13" s="1"/>
  <c r="F70" i="13"/>
  <c r="G70" i="13" s="1"/>
  <c r="F58" i="13"/>
  <c r="G58" i="13" s="1"/>
  <c r="F42" i="13"/>
  <c r="G42" i="13" s="1"/>
  <c r="F34" i="13"/>
  <c r="G34" i="13" s="1"/>
  <c r="F22" i="13"/>
  <c r="G22" i="13" s="1"/>
  <c r="F10" i="13"/>
  <c r="G10" i="13" s="1"/>
  <c r="F25" i="13"/>
  <c r="G25" i="13" s="1"/>
  <c r="F21" i="13"/>
  <c r="G21" i="13" s="1"/>
  <c r="F17" i="13"/>
  <c r="G17" i="13" s="1"/>
  <c r="F13" i="13"/>
  <c r="G13" i="13" s="1"/>
  <c r="F9" i="13"/>
  <c r="G9" i="13" s="1"/>
  <c r="F5" i="13"/>
  <c r="G5" i="13" s="1"/>
  <c r="F64" i="13"/>
  <c r="G64" i="13" s="1"/>
  <c r="F48" i="13"/>
  <c r="G48" i="13" s="1"/>
  <c r="F32" i="13"/>
  <c r="G32" i="13" s="1"/>
  <c r="F16" i="13"/>
  <c r="G16" i="13" s="1"/>
  <c r="F67" i="13"/>
  <c r="G67" i="13" s="1"/>
  <c r="F55" i="13"/>
  <c r="G55" i="13" s="1"/>
  <c r="F118" i="13"/>
  <c r="G118" i="13" s="1"/>
  <c r="F106" i="13"/>
  <c r="G106" i="13" s="1"/>
  <c r="F94" i="13"/>
  <c r="G94" i="13" s="1"/>
  <c r="F86" i="13"/>
  <c r="G86" i="13" s="1"/>
  <c r="F74" i="13"/>
  <c r="G74" i="13" s="1"/>
  <c r="F62" i="13"/>
  <c r="G62" i="13" s="1"/>
  <c r="F54" i="13"/>
  <c r="G54" i="13" s="1"/>
  <c r="F46" i="13"/>
  <c r="G46" i="13" s="1"/>
  <c r="F30" i="13"/>
  <c r="G30" i="13" s="1"/>
  <c r="F18" i="13"/>
  <c r="G18" i="13" s="1"/>
  <c r="F14" i="13"/>
  <c r="G14" i="13" s="1"/>
  <c r="F116" i="13"/>
  <c r="G116" i="13" s="1"/>
  <c r="F108" i="13"/>
  <c r="G108" i="13" s="1"/>
  <c r="F100" i="13"/>
  <c r="G100" i="13" s="1"/>
  <c r="F92" i="13"/>
  <c r="G92" i="13" s="1"/>
  <c r="F84" i="13"/>
  <c r="G84" i="13" s="1"/>
  <c r="F76" i="13"/>
  <c r="G76" i="13" s="1"/>
  <c r="F60" i="13"/>
  <c r="G60" i="13" s="1"/>
  <c r="F44" i="13"/>
  <c r="G44" i="13" s="1"/>
  <c r="F28" i="13"/>
  <c r="G28" i="13" s="1"/>
  <c r="F12" i="13"/>
  <c r="G12" i="13" s="1"/>
  <c r="F63" i="13"/>
  <c r="G63" i="13" s="1"/>
  <c r="F47" i="13"/>
  <c r="G47" i="13" s="1"/>
  <c r="F43" i="13"/>
  <c r="G43" i="13" s="1"/>
  <c r="F39" i="13"/>
  <c r="G39" i="13" s="1"/>
  <c r="F35" i="13"/>
  <c r="G35" i="13" s="1"/>
  <c r="F31" i="13"/>
  <c r="G31" i="13" s="1"/>
  <c r="F27" i="13"/>
  <c r="G27" i="13" s="1"/>
  <c r="F23" i="13"/>
  <c r="G23" i="13" s="1"/>
  <c r="F19" i="13"/>
  <c r="G19" i="13" s="1"/>
  <c r="F15" i="13"/>
  <c r="G15" i="13" s="1"/>
  <c r="F11" i="13"/>
  <c r="G11" i="13" s="1"/>
  <c r="F7" i="13"/>
  <c r="G7" i="13" s="1"/>
  <c r="F72" i="13"/>
  <c r="G72" i="13" s="1"/>
  <c r="F56" i="13"/>
  <c r="G56" i="13" s="1"/>
  <c r="F40" i="13"/>
  <c r="G40" i="13" s="1"/>
  <c r="F24" i="13"/>
  <c r="G24" i="13" s="1"/>
  <c r="F8" i="13"/>
  <c r="G8" i="13" s="1"/>
  <c r="F75" i="13"/>
  <c r="G75" i="13" s="1"/>
  <c r="F59" i="13"/>
  <c r="G59" i="13" s="1"/>
  <c r="F114" i="13"/>
  <c r="G114" i="13" s="1"/>
  <c r="F102" i="13"/>
  <c r="G102" i="13" s="1"/>
  <c r="F82" i="13"/>
  <c r="G82" i="13" s="1"/>
  <c r="F66" i="13"/>
  <c r="G66" i="13" s="1"/>
  <c r="F50" i="13"/>
  <c r="G50" i="13" s="1"/>
  <c r="F38" i="13"/>
  <c r="G38" i="13" s="1"/>
  <c r="F26" i="13"/>
  <c r="G26" i="13" s="1"/>
  <c r="F6" i="13"/>
  <c r="G6" i="13" s="1"/>
  <c r="F120" i="13"/>
  <c r="G120" i="13" s="1"/>
  <c r="F112" i="13"/>
  <c r="G112" i="13" s="1"/>
  <c r="F104" i="13"/>
  <c r="G104" i="13" s="1"/>
  <c r="F96" i="13"/>
  <c r="G96" i="13" s="1"/>
  <c r="F88" i="13"/>
  <c r="G88" i="13" s="1"/>
  <c r="F80" i="13"/>
  <c r="G80" i="13" s="1"/>
  <c r="F68" i="13"/>
  <c r="G68" i="13" s="1"/>
  <c r="F52" i="13"/>
  <c r="G52" i="13" s="1"/>
  <c r="F36" i="13"/>
  <c r="G36" i="13" s="1"/>
  <c r="F20" i="13"/>
  <c r="G20" i="13" s="1"/>
  <c r="B25" i="23" l="1"/>
  <c r="B12" i="23"/>
  <c r="B12" i="18"/>
  <c r="B36" i="18" s="1"/>
  <c r="J2" i="47"/>
  <c r="J9" i="47" s="1"/>
  <c r="D27" i="38"/>
  <c r="C12" i="38"/>
  <c r="F12" i="38" s="1"/>
  <c r="G4" i="38"/>
  <c r="B25" i="18"/>
  <c r="Q7" i="16"/>
  <c r="C9" i="16"/>
  <c r="Q9" i="16" s="1"/>
  <c r="AC8" i="16"/>
  <c r="AI7" i="16"/>
  <c r="AI8" i="16"/>
  <c r="Q8" i="16"/>
  <c r="AC7" i="16"/>
  <c r="W7" i="16"/>
  <c r="E7" i="16"/>
  <c r="C10" i="16"/>
  <c r="AI9" i="16"/>
  <c r="AC9" i="16"/>
  <c r="K7" i="14"/>
  <c r="W7" i="14"/>
  <c r="Q7" i="14"/>
  <c r="C8" i="14"/>
  <c r="E7" i="14"/>
  <c r="W7" i="15"/>
  <c r="Q7" i="15"/>
  <c r="C8" i="15"/>
  <c r="AI7" i="15"/>
  <c r="K7" i="15"/>
  <c r="H68" i="13"/>
  <c r="H104" i="13"/>
  <c r="H26" i="13"/>
  <c r="H82" i="13"/>
  <c r="H75" i="13"/>
  <c r="H56" i="13"/>
  <c r="H15" i="13"/>
  <c r="H31" i="13"/>
  <c r="H47" i="13"/>
  <c r="H44" i="13"/>
  <c r="H92" i="13"/>
  <c r="H14" i="13"/>
  <c r="H54" i="13"/>
  <c r="H94" i="13"/>
  <c r="H67" i="13"/>
  <c r="H64" i="13"/>
  <c r="H17" i="13"/>
  <c r="H22" i="13"/>
  <c r="H70" i="13"/>
  <c r="H110" i="13"/>
  <c r="H29" i="13"/>
  <c r="H45" i="13"/>
  <c r="H83" i="13"/>
  <c r="H99" i="13"/>
  <c r="H115" i="13"/>
  <c r="H61" i="13"/>
  <c r="H93" i="13"/>
  <c r="H57" i="13"/>
  <c r="H89" i="13"/>
  <c r="H20" i="13"/>
  <c r="H80" i="13"/>
  <c r="H112" i="13"/>
  <c r="H38" i="13"/>
  <c r="H102" i="13"/>
  <c r="H8" i="13"/>
  <c r="H72" i="13"/>
  <c r="H19" i="13"/>
  <c r="H35" i="13"/>
  <c r="H63" i="13"/>
  <c r="H60" i="13"/>
  <c r="H100" i="13"/>
  <c r="H18" i="13"/>
  <c r="H62" i="13"/>
  <c r="H106" i="13"/>
  <c r="H16" i="13"/>
  <c r="H5" i="13"/>
  <c r="H21" i="13"/>
  <c r="H34" i="13"/>
  <c r="H78" i="13"/>
  <c r="H122" i="13"/>
  <c r="H33" i="13"/>
  <c r="H49" i="13"/>
  <c r="H87" i="13"/>
  <c r="H103" i="13"/>
  <c r="H119" i="13"/>
  <c r="H69" i="13"/>
  <c r="H101" i="13"/>
  <c r="H65" i="13"/>
  <c r="H97" i="13"/>
  <c r="H36" i="13"/>
  <c r="H88" i="13"/>
  <c r="H120" i="13"/>
  <c r="H50" i="13"/>
  <c r="H114" i="13"/>
  <c r="H24" i="13"/>
  <c r="H7" i="13"/>
  <c r="H23" i="13"/>
  <c r="H39" i="13"/>
  <c r="H12" i="13"/>
  <c r="H76" i="13"/>
  <c r="H108" i="13"/>
  <c r="H30" i="13"/>
  <c r="H74" i="13"/>
  <c r="H118" i="13"/>
  <c r="H32" i="13"/>
  <c r="H9" i="13"/>
  <c r="H25" i="13"/>
  <c r="H42" i="13"/>
  <c r="H90" i="13"/>
  <c r="H51" i="13"/>
  <c r="H37" i="13"/>
  <c r="H53" i="13"/>
  <c r="H91" i="13"/>
  <c r="H107" i="13"/>
  <c r="H123" i="13"/>
  <c r="H77" i="13"/>
  <c r="H109" i="13"/>
  <c r="H73" i="13"/>
  <c r="H105" i="13"/>
  <c r="H52" i="13"/>
  <c r="H96" i="13"/>
  <c r="H6" i="13"/>
  <c r="H66" i="13"/>
  <c r="H59" i="13"/>
  <c r="H40" i="13"/>
  <c r="H11" i="13"/>
  <c r="H27" i="13"/>
  <c r="H43" i="13"/>
  <c r="H28" i="13"/>
  <c r="H84" i="13"/>
  <c r="H116" i="13"/>
  <c r="H46" i="13"/>
  <c r="H86" i="13"/>
  <c r="H55" i="13"/>
  <c r="H48" i="13"/>
  <c r="H13" i="13"/>
  <c r="H10" i="13"/>
  <c r="H58" i="13"/>
  <c r="H98" i="13"/>
  <c r="H71" i="13"/>
  <c r="H41" i="13"/>
  <c r="H79" i="13"/>
  <c r="H95" i="13"/>
  <c r="H111" i="13"/>
  <c r="H117" i="13"/>
  <c r="H85" i="13"/>
  <c r="H121" i="13"/>
  <c r="H81" i="13"/>
  <c r="H113" i="13"/>
  <c r="H4" i="13"/>
  <c r="L4" i="38" l="1"/>
  <c r="B27" i="23"/>
  <c r="B38" i="23"/>
  <c r="B39" i="23" s="1"/>
  <c r="C27" i="38"/>
  <c r="G12" i="38"/>
  <c r="L11" i="38" s="1"/>
  <c r="F27" i="38"/>
  <c r="G27" i="38" s="1"/>
  <c r="B38" i="18"/>
  <c r="B39" i="18" s="1"/>
  <c r="B27" i="18"/>
  <c r="E9" i="16"/>
  <c r="K9" i="16"/>
  <c r="W9" i="16"/>
  <c r="C11" i="16"/>
  <c r="AI10" i="16"/>
  <c r="K10" i="16"/>
  <c r="Q10" i="16"/>
  <c r="E10" i="16"/>
  <c r="W10" i="16"/>
  <c r="AC10" i="16"/>
  <c r="C9" i="14"/>
  <c r="AC8" i="14"/>
  <c r="E8" i="14"/>
  <c r="W8" i="14"/>
  <c r="K8" i="14"/>
  <c r="AI8" i="14"/>
  <c r="Q8" i="14"/>
  <c r="C9" i="15"/>
  <c r="AC8" i="15"/>
  <c r="E8" i="15"/>
  <c r="W8" i="15"/>
  <c r="Q8" i="15"/>
  <c r="AI8" i="15"/>
  <c r="K8" i="15"/>
  <c r="L25" i="38" l="1"/>
  <c r="B40" i="23"/>
  <c r="B42" i="23" s="1"/>
  <c r="B40" i="18"/>
  <c r="B42" i="18" s="1"/>
  <c r="Q11" i="16"/>
  <c r="C12" i="16"/>
  <c r="W11" i="16"/>
  <c r="AC11" i="16"/>
  <c r="K11" i="16"/>
  <c r="E11" i="16"/>
  <c r="AI11" i="16"/>
  <c r="C10" i="14"/>
  <c r="AI9" i="14"/>
  <c r="K9" i="14"/>
  <c r="AC9" i="14"/>
  <c r="E9" i="14"/>
  <c r="Q9" i="14"/>
  <c r="W9" i="14"/>
  <c r="C10" i="15"/>
  <c r="AI9" i="15"/>
  <c r="K9" i="15"/>
  <c r="AC9" i="15"/>
  <c r="E9" i="15"/>
  <c r="Q9" i="15"/>
  <c r="W9" i="15"/>
  <c r="W12" i="16" l="1"/>
  <c r="AC12" i="16"/>
  <c r="E12" i="16"/>
  <c r="C13" i="16"/>
  <c r="AI12" i="16"/>
  <c r="Q12" i="16"/>
  <c r="K12" i="16"/>
  <c r="Q10" i="14"/>
  <c r="C11" i="14"/>
  <c r="AI10" i="14"/>
  <c r="K10" i="14"/>
  <c r="W10" i="14"/>
  <c r="E10" i="14"/>
  <c r="AC10" i="14"/>
  <c r="Q10" i="15"/>
  <c r="C11" i="15"/>
  <c r="AI10" i="15"/>
  <c r="K10" i="15"/>
  <c r="E10" i="15"/>
  <c r="AC10" i="15"/>
  <c r="W10" i="15"/>
  <c r="AC13" i="16" l="1"/>
  <c r="E13" i="16"/>
  <c r="AI13" i="16"/>
  <c r="K13" i="16"/>
  <c r="C14" i="16"/>
  <c r="Q13" i="16"/>
  <c r="W13" i="16"/>
  <c r="W11" i="14"/>
  <c r="Q11" i="14"/>
  <c r="C12" i="14"/>
  <c r="E11" i="14"/>
  <c r="AC11" i="14"/>
  <c r="K11" i="14"/>
  <c r="AI11" i="14"/>
  <c r="W11" i="15"/>
  <c r="Q11" i="15"/>
  <c r="C12" i="15"/>
  <c r="K11" i="15"/>
  <c r="E11" i="15"/>
  <c r="AI11" i="15"/>
  <c r="AC11" i="15"/>
  <c r="C15" i="16" l="1"/>
  <c r="AI14" i="16"/>
  <c r="K14" i="16"/>
  <c r="Q14" i="16"/>
  <c r="W14" i="16"/>
  <c r="E14" i="16"/>
  <c r="AC14" i="16"/>
  <c r="C13" i="14"/>
  <c r="AC12" i="14"/>
  <c r="E12" i="14"/>
  <c r="W12" i="14"/>
  <c r="AI12" i="14"/>
  <c r="Q12" i="14"/>
  <c r="K12" i="14"/>
  <c r="C13" i="15"/>
  <c r="AC12" i="15"/>
  <c r="E12" i="15"/>
  <c r="W12" i="15"/>
  <c r="K12" i="15"/>
  <c r="Q12" i="15"/>
  <c r="AI12" i="15"/>
  <c r="Q15" i="16" l="1"/>
  <c r="C16" i="16"/>
  <c r="AC15" i="16"/>
  <c r="W15" i="16"/>
  <c r="K15" i="16"/>
  <c r="E15" i="16"/>
  <c r="AI15" i="16"/>
  <c r="C14" i="14"/>
  <c r="AI13" i="14"/>
  <c r="K13" i="14"/>
  <c r="AC13" i="14"/>
  <c r="E13" i="14"/>
  <c r="W13" i="14"/>
  <c r="Q13" i="14"/>
  <c r="C14" i="15"/>
  <c r="AI13" i="15"/>
  <c r="K13" i="15"/>
  <c r="AC13" i="15"/>
  <c r="E13" i="15"/>
  <c r="W13" i="15"/>
  <c r="Q13" i="15"/>
  <c r="W16" i="16" l="1"/>
  <c r="AC16" i="16"/>
  <c r="E16" i="16"/>
  <c r="AI16" i="16"/>
  <c r="C17" i="16"/>
  <c r="K16" i="16"/>
  <c r="Q16" i="16"/>
  <c r="Q14" i="14"/>
  <c r="C15" i="14"/>
  <c r="AI14" i="14"/>
  <c r="K14" i="14"/>
  <c r="W14" i="14"/>
  <c r="E14" i="14"/>
  <c r="AC14" i="14"/>
  <c r="Q14" i="15"/>
  <c r="C15" i="15"/>
  <c r="AI14" i="15"/>
  <c r="K14" i="15"/>
  <c r="AC14" i="15"/>
  <c r="E14" i="15"/>
  <c r="W14" i="15"/>
  <c r="AC17" i="16" l="1"/>
  <c r="E17" i="16"/>
  <c r="C18" i="16"/>
  <c r="AI17" i="16"/>
  <c r="K17" i="16"/>
  <c r="Q17" i="16"/>
  <c r="W17" i="16"/>
  <c r="W15" i="14"/>
  <c r="Q15" i="14"/>
  <c r="C16" i="14"/>
  <c r="AC15" i="14"/>
  <c r="K15" i="14"/>
  <c r="AI15" i="14"/>
  <c r="E15" i="14"/>
  <c r="W15" i="15"/>
  <c r="Q15" i="15"/>
  <c r="C16" i="15"/>
  <c r="E15" i="15"/>
  <c r="AI15" i="15"/>
  <c r="AC15" i="15"/>
  <c r="K15" i="15"/>
  <c r="C19" i="16" l="1"/>
  <c r="AI18" i="16"/>
  <c r="K18" i="16"/>
  <c r="Q18" i="16"/>
  <c r="W18" i="16"/>
  <c r="E18" i="16"/>
  <c r="AC18" i="16"/>
  <c r="C17" i="14"/>
  <c r="AC16" i="14"/>
  <c r="E16" i="14"/>
  <c r="W16" i="14"/>
  <c r="Q16" i="14"/>
  <c r="K16" i="14"/>
  <c r="AI16" i="14"/>
  <c r="C17" i="15"/>
  <c r="AC16" i="15"/>
  <c r="E16" i="15"/>
  <c r="W16" i="15"/>
  <c r="K16" i="15"/>
  <c r="Q16" i="15"/>
  <c r="AI16" i="15"/>
  <c r="Q19" i="16" l="1"/>
  <c r="C20" i="16"/>
  <c r="W19" i="16"/>
  <c r="K19" i="16"/>
  <c r="AI19" i="16"/>
  <c r="E19" i="16"/>
  <c r="AC19" i="16"/>
  <c r="Q17" i="14"/>
  <c r="C18" i="14"/>
  <c r="AI17" i="14"/>
  <c r="K17" i="14"/>
  <c r="AC17" i="14"/>
  <c r="E17" i="14"/>
  <c r="W17" i="14"/>
  <c r="C18" i="15"/>
  <c r="AI17" i="15"/>
  <c r="K17" i="15"/>
  <c r="AC17" i="15"/>
  <c r="E17" i="15"/>
  <c r="Q17" i="15"/>
  <c r="W17" i="15"/>
  <c r="W20" i="16" l="1"/>
  <c r="AC20" i="16"/>
  <c r="E20" i="16"/>
  <c r="C21" i="16"/>
  <c r="K20" i="16"/>
  <c r="AI20" i="16"/>
  <c r="Q20" i="16"/>
  <c r="W18" i="14"/>
  <c r="Q18" i="14"/>
  <c r="C19" i="14"/>
  <c r="AI18" i="14"/>
  <c r="K18" i="14"/>
  <c r="E18" i="14"/>
  <c r="AC18" i="14"/>
  <c r="Q18" i="15"/>
  <c r="C19" i="15"/>
  <c r="AI18" i="15"/>
  <c r="K18" i="15"/>
  <c r="W18" i="15"/>
  <c r="E18" i="15"/>
  <c r="AC18" i="15"/>
  <c r="AC21" i="16" l="1"/>
  <c r="E21" i="16"/>
  <c r="AI21" i="16"/>
  <c r="K21" i="16"/>
  <c r="C22" i="16"/>
  <c r="Q21" i="16"/>
  <c r="W21" i="16"/>
  <c r="AC19" i="14"/>
  <c r="E19" i="14"/>
  <c r="W19" i="14"/>
  <c r="Q19" i="14"/>
  <c r="C20" i="14"/>
  <c r="AI19" i="14"/>
  <c r="K19" i="14"/>
  <c r="W19" i="15"/>
  <c r="Q19" i="15"/>
  <c r="C20" i="15"/>
  <c r="AC19" i="15"/>
  <c r="K19" i="15"/>
  <c r="E19" i="15"/>
  <c r="AI19" i="15"/>
  <c r="C23" i="16" l="1"/>
  <c r="AI22" i="16"/>
  <c r="K22" i="16"/>
  <c r="Q22" i="16"/>
  <c r="AC22" i="16"/>
  <c r="W22" i="16"/>
  <c r="E22" i="16"/>
  <c r="C21" i="14"/>
  <c r="AI20" i="14"/>
  <c r="K20" i="14"/>
  <c r="AC20" i="14"/>
  <c r="E20" i="14"/>
  <c r="W20" i="14"/>
  <c r="Q20" i="14"/>
  <c r="C21" i="15"/>
  <c r="AC20" i="15"/>
  <c r="E20" i="15"/>
  <c r="W20" i="15"/>
  <c r="K20" i="15"/>
  <c r="Q20" i="15"/>
  <c r="AI20" i="15"/>
  <c r="Q23" i="16" l="1"/>
  <c r="C24" i="16"/>
  <c r="W23" i="16"/>
  <c r="E23" i="16"/>
  <c r="AC23" i="16"/>
  <c r="K23" i="16"/>
  <c r="AI23" i="16"/>
  <c r="Q21" i="14"/>
  <c r="C22" i="14"/>
  <c r="AI21" i="14"/>
  <c r="K21" i="14"/>
  <c r="E21" i="14"/>
  <c r="W21" i="14"/>
  <c r="AC21" i="14"/>
  <c r="C22" i="15"/>
  <c r="AI21" i="15"/>
  <c r="K21" i="15"/>
  <c r="AC21" i="15"/>
  <c r="E21" i="15"/>
  <c r="Q21" i="15"/>
  <c r="W21" i="15"/>
  <c r="W24" i="16" l="1"/>
  <c r="AC24" i="16"/>
  <c r="E24" i="16"/>
  <c r="AI24" i="16"/>
  <c r="K24" i="16"/>
  <c r="C25" i="16"/>
  <c r="Q24" i="16"/>
  <c r="W22" i="14"/>
  <c r="Q22" i="14"/>
  <c r="C23" i="14"/>
  <c r="E22" i="14"/>
  <c r="AC22" i="14"/>
  <c r="K22" i="14"/>
  <c r="AI22" i="14"/>
  <c r="Q22" i="15"/>
  <c r="C23" i="15"/>
  <c r="AI22" i="15"/>
  <c r="K22" i="15"/>
  <c r="W22" i="15"/>
  <c r="E22" i="15"/>
  <c r="AC22" i="15"/>
  <c r="AC25" i="16" l="1"/>
  <c r="E25" i="16"/>
  <c r="C26" i="16"/>
  <c r="AI25" i="16"/>
  <c r="K25" i="16"/>
  <c r="W25" i="16"/>
  <c r="Q25" i="16"/>
  <c r="AC23" i="14"/>
  <c r="E23" i="14"/>
  <c r="W23" i="14"/>
  <c r="Q23" i="14"/>
  <c r="C24" i="14"/>
  <c r="K23" i="14"/>
  <c r="AI23" i="14"/>
  <c r="W23" i="15"/>
  <c r="Q23" i="15"/>
  <c r="C24" i="15"/>
  <c r="K23" i="15"/>
  <c r="E23" i="15"/>
  <c r="AI23" i="15"/>
  <c r="AC23" i="15"/>
  <c r="C27" i="16" l="1"/>
  <c r="AI26" i="16"/>
  <c r="K26" i="16"/>
  <c r="Q26" i="16"/>
  <c r="W26" i="16"/>
  <c r="E26" i="16"/>
  <c r="AC26" i="16"/>
  <c r="C25" i="14"/>
  <c r="AI24" i="14"/>
  <c r="K24" i="14"/>
  <c r="AC24" i="14"/>
  <c r="E24" i="14"/>
  <c r="Q24" i="14"/>
  <c r="W24" i="14"/>
  <c r="C25" i="15"/>
  <c r="AC24" i="15"/>
  <c r="E24" i="15"/>
  <c r="W24" i="15"/>
  <c r="Q24" i="15"/>
  <c r="AI24" i="15"/>
  <c r="K24" i="15"/>
  <c r="Q27" i="16" l="1"/>
  <c r="C28" i="16"/>
  <c r="W27" i="16"/>
  <c r="E27" i="16"/>
  <c r="K27" i="16"/>
  <c r="AC27" i="16"/>
  <c r="AI27" i="16"/>
  <c r="Q25" i="14"/>
  <c r="C26" i="14"/>
  <c r="AI25" i="14"/>
  <c r="K25" i="14"/>
  <c r="W25" i="14"/>
  <c r="E25" i="14"/>
  <c r="AC25" i="14"/>
  <c r="C26" i="15"/>
  <c r="AI25" i="15"/>
  <c r="K25" i="15"/>
  <c r="AC25" i="15"/>
  <c r="E25" i="15"/>
  <c r="W25" i="15"/>
  <c r="Q25" i="15"/>
  <c r="W28" i="16" l="1"/>
  <c r="C29" i="16"/>
  <c r="AC28" i="16"/>
  <c r="E28" i="16"/>
  <c r="AI28" i="16"/>
  <c r="Q28" i="16"/>
  <c r="K28" i="16"/>
  <c r="W26" i="14"/>
  <c r="Q26" i="14"/>
  <c r="C27" i="14"/>
  <c r="K26" i="14"/>
  <c r="E26" i="14"/>
  <c r="AI26" i="14"/>
  <c r="AC26" i="14"/>
  <c r="Q26" i="15"/>
  <c r="C27" i="15"/>
  <c r="AI26" i="15"/>
  <c r="K26" i="15"/>
  <c r="E26" i="15"/>
  <c r="AC26" i="15"/>
  <c r="W26" i="15"/>
  <c r="AC29" i="16" l="1"/>
  <c r="E29" i="16"/>
  <c r="AI29" i="16"/>
  <c r="K29" i="16"/>
  <c r="Q29" i="16"/>
  <c r="C30" i="16"/>
  <c r="W29" i="16"/>
  <c r="AC27" i="14"/>
  <c r="E27" i="14"/>
  <c r="W27" i="14"/>
  <c r="C28" i="14"/>
  <c r="K27" i="14"/>
  <c r="Q27" i="14"/>
  <c r="AI27" i="14"/>
  <c r="W27" i="15"/>
  <c r="Q27" i="15"/>
  <c r="C28" i="15"/>
  <c r="K27" i="15"/>
  <c r="E27" i="15"/>
  <c r="AI27" i="15"/>
  <c r="AC27" i="15"/>
  <c r="C31" i="16" l="1"/>
  <c r="AI30" i="16"/>
  <c r="K30" i="16"/>
  <c r="Q30" i="16"/>
  <c r="W30" i="16"/>
  <c r="E30" i="16"/>
  <c r="AC30" i="16"/>
  <c r="C29" i="14"/>
  <c r="AI28" i="14"/>
  <c r="K28" i="14"/>
  <c r="AC28" i="14"/>
  <c r="E28" i="14"/>
  <c r="W28" i="14"/>
  <c r="Q28" i="14"/>
  <c r="C29" i="15"/>
  <c r="AC28" i="15"/>
  <c r="E28" i="15"/>
  <c r="W28" i="15"/>
  <c r="K28" i="15"/>
  <c r="Q28" i="15"/>
  <c r="AI28" i="15"/>
  <c r="Q31" i="16" l="1"/>
  <c r="C32" i="16"/>
  <c r="W31" i="16"/>
  <c r="E31" i="16"/>
  <c r="K31" i="16"/>
  <c r="AC31" i="16"/>
  <c r="AI31" i="16"/>
  <c r="AC29" i="14"/>
  <c r="C30" i="14"/>
  <c r="AI29" i="14"/>
  <c r="E29" i="14"/>
  <c r="Q29" i="14"/>
  <c r="K29" i="14"/>
  <c r="W29" i="14"/>
  <c r="C30" i="15"/>
  <c r="Q29" i="15"/>
  <c r="K29" i="15"/>
  <c r="E29" i="15"/>
  <c r="AC29" i="15"/>
  <c r="W29" i="15"/>
  <c r="AI29" i="15"/>
  <c r="W32" i="16" l="1"/>
  <c r="AC32" i="16"/>
  <c r="E32" i="16"/>
  <c r="AI32" i="16"/>
  <c r="K32" i="16"/>
  <c r="C33" i="16"/>
  <c r="Q32" i="16"/>
  <c r="C31" i="14"/>
  <c r="AI30" i="14"/>
  <c r="K30" i="14"/>
  <c r="Q30" i="14"/>
  <c r="W30" i="14"/>
  <c r="E30" i="14"/>
  <c r="AC30" i="14"/>
  <c r="W30" i="15"/>
  <c r="C31" i="15"/>
  <c r="AC30" i="15"/>
  <c r="AI30" i="15"/>
  <c r="K30" i="15"/>
  <c r="E30" i="15"/>
  <c r="Q30" i="15"/>
  <c r="C34" i="16" l="1"/>
  <c r="W33" i="16"/>
  <c r="E33" i="16"/>
  <c r="K33" i="16"/>
  <c r="Q33" i="16"/>
  <c r="AC33" i="16"/>
  <c r="AI33" i="16"/>
  <c r="Q31" i="14"/>
  <c r="C32" i="14"/>
  <c r="W31" i="14"/>
  <c r="E31" i="14"/>
  <c r="K31" i="14"/>
  <c r="AC31" i="14"/>
  <c r="AI31" i="14"/>
  <c r="AC31" i="15"/>
  <c r="E31" i="15"/>
  <c r="Q31" i="15"/>
  <c r="C32" i="15"/>
  <c r="AI31" i="15"/>
  <c r="K31" i="15"/>
  <c r="W31" i="15"/>
  <c r="C35" i="16" l="1"/>
  <c r="W34" i="16"/>
  <c r="AC34" i="16"/>
  <c r="E34" i="16"/>
  <c r="K34" i="16"/>
  <c r="Q34" i="16"/>
  <c r="AI34" i="16"/>
  <c r="C33" i="14"/>
  <c r="AC32" i="14"/>
  <c r="E32" i="14"/>
  <c r="W32" i="14"/>
  <c r="Q32" i="14"/>
  <c r="K32" i="14"/>
  <c r="AI32" i="14"/>
  <c r="C33" i="15"/>
  <c r="AI32" i="15"/>
  <c r="K32" i="15"/>
  <c r="Q32" i="15"/>
  <c r="W32" i="15"/>
  <c r="E32" i="15"/>
  <c r="AC32" i="15"/>
  <c r="C36" i="16" l="1"/>
  <c r="AC35" i="16"/>
  <c r="E35" i="16"/>
  <c r="Q35" i="16"/>
  <c r="W35" i="16"/>
  <c r="K35" i="16"/>
  <c r="AI35" i="16"/>
  <c r="C34" i="14"/>
  <c r="AI33" i="14"/>
  <c r="K33" i="14"/>
  <c r="AC33" i="14"/>
  <c r="E33" i="14"/>
  <c r="Q33" i="14"/>
  <c r="W33" i="14"/>
  <c r="W33" i="15"/>
  <c r="Q33" i="15"/>
  <c r="C34" i="15"/>
  <c r="AI33" i="15"/>
  <c r="E33" i="15"/>
  <c r="AC33" i="15"/>
  <c r="K33" i="15"/>
  <c r="Q36" i="16" l="1"/>
  <c r="C37" i="16"/>
  <c r="AI36" i="16"/>
  <c r="K36" i="16"/>
  <c r="E36" i="16"/>
  <c r="AC36" i="16"/>
  <c r="W36" i="16"/>
  <c r="Q34" i="14"/>
  <c r="C35" i="14"/>
  <c r="AI34" i="14"/>
  <c r="K34" i="14"/>
  <c r="W34" i="14"/>
  <c r="E34" i="14"/>
  <c r="AC34" i="14"/>
  <c r="C35" i="15"/>
  <c r="AC34" i="15"/>
  <c r="E34" i="15"/>
  <c r="W34" i="15"/>
  <c r="Q34" i="15"/>
  <c r="AI34" i="15"/>
  <c r="K34" i="15"/>
  <c r="Q37" i="16" l="1"/>
  <c r="C38" i="16"/>
  <c r="AC37" i="16"/>
  <c r="K37" i="16"/>
  <c r="AI37" i="16"/>
  <c r="W37" i="16"/>
  <c r="E37" i="16"/>
  <c r="W35" i="14"/>
  <c r="Q35" i="14"/>
  <c r="C36" i="14"/>
  <c r="K35" i="14"/>
  <c r="E35" i="14"/>
  <c r="AI35" i="14"/>
  <c r="AC35" i="14"/>
  <c r="Q35" i="15"/>
  <c r="C36" i="15"/>
  <c r="AI35" i="15"/>
  <c r="K35" i="15"/>
  <c r="AC35" i="15"/>
  <c r="E35" i="15"/>
  <c r="W35" i="15"/>
  <c r="W38" i="16" l="1"/>
  <c r="C39" i="16"/>
  <c r="AC38" i="16"/>
  <c r="Q38" i="16"/>
  <c r="K38" i="16"/>
  <c r="E38" i="16"/>
  <c r="AI38" i="16"/>
  <c r="C37" i="14"/>
  <c r="AC36" i="14"/>
  <c r="E36" i="14"/>
  <c r="W36" i="14"/>
  <c r="Q36" i="14"/>
  <c r="K36" i="14"/>
  <c r="AI36" i="14"/>
  <c r="Q36" i="15"/>
  <c r="C37" i="15"/>
  <c r="AI36" i="15"/>
  <c r="K36" i="15"/>
  <c r="E36" i="15"/>
  <c r="W36" i="15"/>
  <c r="AC36" i="15"/>
  <c r="C40" i="16" l="1"/>
  <c r="AC39" i="16"/>
  <c r="E39" i="16"/>
  <c r="W39" i="16"/>
  <c r="Q39" i="16"/>
  <c r="K39" i="16"/>
  <c r="AI39" i="16"/>
  <c r="C38" i="14"/>
  <c r="AI37" i="14"/>
  <c r="K37" i="14"/>
  <c r="AC37" i="14"/>
  <c r="E37" i="14"/>
  <c r="Q37" i="14"/>
  <c r="W37" i="14"/>
  <c r="W37" i="15"/>
  <c r="Q37" i="15"/>
  <c r="C38" i="15"/>
  <c r="E37" i="15"/>
  <c r="AC37" i="15"/>
  <c r="K37" i="15"/>
  <c r="AI37" i="15"/>
  <c r="C41" i="16" l="1"/>
  <c r="AI40" i="16"/>
  <c r="K40" i="16"/>
  <c r="W40" i="16"/>
  <c r="Q40" i="16"/>
  <c r="E40" i="16"/>
  <c r="AC40" i="16"/>
  <c r="Q38" i="14"/>
  <c r="C39" i="14"/>
  <c r="AI38" i="14"/>
  <c r="K38" i="14"/>
  <c r="AC38" i="14"/>
  <c r="W38" i="14"/>
  <c r="E38" i="14"/>
  <c r="C39" i="15"/>
  <c r="AC38" i="15"/>
  <c r="E38" i="15"/>
  <c r="W38" i="15"/>
  <c r="K38" i="15"/>
  <c r="Q38" i="15"/>
  <c r="AI38" i="15"/>
  <c r="Q41" i="16" l="1"/>
  <c r="C42" i="16"/>
  <c r="AC41" i="16"/>
  <c r="K41" i="16"/>
  <c r="W41" i="16"/>
  <c r="AI41" i="16"/>
  <c r="E41" i="16"/>
  <c r="W39" i="14"/>
  <c r="Q39" i="14"/>
  <c r="C40" i="14"/>
  <c r="K39" i="14"/>
  <c r="E39" i="14"/>
  <c r="AI39" i="14"/>
  <c r="AC39" i="14"/>
  <c r="C40" i="15"/>
  <c r="AI39" i="15"/>
  <c r="K39" i="15"/>
  <c r="AC39" i="15"/>
  <c r="E39" i="15"/>
  <c r="W39" i="15"/>
  <c r="Q39" i="15"/>
  <c r="W42" i="16" l="1"/>
  <c r="C43" i="16"/>
  <c r="E42" i="16"/>
  <c r="Q42" i="16"/>
  <c r="AC42" i="16"/>
  <c r="K42" i="16"/>
  <c r="AI42" i="16"/>
  <c r="C41" i="14"/>
  <c r="AC40" i="14"/>
  <c r="E40" i="14"/>
  <c r="W40" i="14"/>
  <c r="AI40" i="14"/>
  <c r="Q40" i="14"/>
  <c r="K40" i="14"/>
  <c r="Q40" i="15"/>
  <c r="C41" i="15"/>
  <c r="AI40" i="15"/>
  <c r="K40" i="15"/>
  <c r="W40" i="15"/>
  <c r="AC40" i="15"/>
  <c r="E40" i="15"/>
  <c r="C44" i="16" l="1"/>
  <c r="AC43" i="16"/>
  <c r="E43" i="16"/>
  <c r="AI43" i="16"/>
  <c r="W43" i="16"/>
  <c r="Q43" i="16"/>
  <c r="K43" i="16"/>
  <c r="C42" i="14"/>
  <c r="AI41" i="14"/>
  <c r="K41" i="14"/>
  <c r="AC41" i="14"/>
  <c r="E41" i="14"/>
  <c r="Q41" i="14"/>
  <c r="W41" i="14"/>
  <c r="W41" i="15"/>
  <c r="Q41" i="15"/>
  <c r="C42" i="15"/>
  <c r="E41" i="15"/>
  <c r="AC41" i="15"/>
  <c r="K41" i="15"/>
  <c r="AI41" i="15"/>
  <c r="Q44" i="16" l="1"/>
  <c r="C45" i="16"/>
  <c r="AI44" i="16"/>
  <c r="K44" i="16"/>
  <c r="AC44" i="16"/>
  <c r="W44" i="16"/>
  <c r="E44" i="16"/>
  <c r="Q42" i="14"/>
  <c r="C43" i="14"/>
  <c r="AI42" i="14"/>
  <c r="K42" i="14"/>
  <c r="W42" i="14"/>
  <c r="E42" i="14"/>
  <c r="AC42" i="14"/>
  <c r="C43" i="15"/>
  <c r="AC42" i="15"/>
  <c r="E42" i="15"/>
  <c r="W42" i="15"/>
  <c r="K42" i="15"/>
  <c r="Q42" i="15"/>
  <c r="AI42" i="15"/>
  <c r="Q45" i="16" l="1"/>
  <c r="C46" i="16"/>
  <c r="W45" i="16"/>
  <c r="E45" i="16"/>
  <c r="K45" i="16"/>
  <c r="AC45" i="16"/>
  <c r="AI45" i="16"/>
  <c r="W43" i="14"/>
  <c r="Q43" i="14"/>
  <c r="C44" i="14"/>
  <c r="E43" i="14"/>
  <c r="AI43" i="14"/>
  <c r="AC43" i="14"/>
  <c r="K43" i="14"/>
  <c r="C44" i="15"/>
  <c r="AI43" i="15"/>
  <c r="K43" i="15"/>
  <c r="AC43" i="15"/>
  <c r="E43" i="15"/>
  <c r="Q43" i="15"/>
  <c r="W43" i="15"/>
  <c r="W46" i="16" l="1"/>
  <c r="C47" i="16"/>
  <c r="Q46" i="16"/>
  <c r="E46" i="16"/>
  <c r="AC46" i="16"/>
  <c r="K46" i="16"/>
  <c r="AI46" i="16"/>
  <c r="C45" i="14"/>
  <c r="AC44" i="14"/>
  <c r="E44" i="14"/>
  <c r="W44" i="14"/>
  <c r="Q44" i="14"/>
  <c r="K44" i="14"/>
  <c r="AI44" i="14"/>
  <c r="Q44" i="15"/>
  <c r="C45" i="15"/>
  <c r="AI44" i="15"/>
  <c r="K44" i="15"/>
  <c r="E44" i="15"/>
  <c r="W44" i="15"/>
  <c r="AC44" i="15"/>
  <c r="C48" i="16" l="1"/>
  <c r="AC47" i="16"/>
  <c r="E47" i="16"/>
  <c r="K47" i="16"/>
  <c r="W47" i="16"/>
  <c r="AI47" i="16"/>
  <c r="Q47" i="16"/>
  <c r="C46" i="14"/>
  <c r="AI45" i="14"/>
  <c r="K45" i="14"/>
  <c r="AC45" i="14"/>
  <c r="E45" i="14"/>
  <c r="Q45" i="14"/>
  <c r="W45" i="14"/>
  <c r="W45" i="15"/>
  <c r="Q45" i="15"/>
  <c r="C46" i="15"/>
  <c r="AC45" i="15"/>
  <c r="K45" i="15"/>
  <c r="AI45" i="15"/>
  <c r="E45" i="15"/>
  <c r="Q48" i="16" l="1"/>
  <c r="C49" i="16"/>
  <c r="AI48" i="16"/>
  <c r="K48" i="16"/>
  <c r="E48" i="16"/>
  <c r="AC48" i="16"/>
  <c r="W48" i="16"/>
  <c r="Q46" i="14"/>
  <c r="C47" i="14"/>
  <c r="AI46" i="14"/>
  <c r="K46" i="14"/>
  <c r="W46" i="14"/>
  <c r="E46" i="14"/>
  <c r="AC46" i="14"/>
  <c r="C47" i="15"/>
  <c r="AC46" i="15"/>
  <c r="E46" i="15"/>
  <c r="W46" i="15"/>
  <c r="K46" i="15"/>
  <c r="Q46" i="15"/>
  <c r="AI46" i="15"/>
  <c r="Q49" i="16" l="1"/>
  <c r="C50" i="16"/>
  <c r="AI49" i="16"/>
  <c r="E49" i="16"/>
  <c r="W49" i="16"/>
  <c r="AC49" i="16"/>
  <c r="K49" i="16"/>
  <c r="W47" i="14"/>
  <c r="Q47" i="14"/>
  <c r="C48" i="14"/>
  <c r="AC47" i="14"/>
  <c r="K47" i="14"/>
  <c r="E47" i="14"/>
  <c r="AI47" i="14"/>
  <c r="C48" i="15"/>
  <c r="AI47" i="15"/>
  <c r="K47" i="15"/>
  <c r="AC47" i="15"/>
  <c r="E47" i="15"/>
  <c r="Q47" i="15"/>
  <c r="W47" i="15"/>
  <c r="AC50" i="16" l="1"/>
  <c r="E50" i="16"/>
  <c r="W50" i="16"/>
  <c r="C51" i="16"/>
  <c r="K50" i="16"/>
  <c r="Q50" i="16"/>
  <c r="AI50" i="16"/>
  <c r="C49" i="14"/>
  <c r="AC48" i="14"/>
  <c r="E48" i="14"/>
  <c r="W48" i="14"/>
  <c r="Q48" i="14"/>
  <c r="K48" i="14"/>
  <c r="AI48" i="14"/>
  <c r="Q48" i="15"/>
  <c r="C49" i="15"/>
  <c r="AI48" i="15"/>
  <c r="K48" i="15"/>
  <c r="E48" i="15"/>
  <c r="W48" i="15"/>
  <c r="AC48" i="15"/>
  <c r="C52" i="16" l="1"/>
  <c r="AC51" i="16"/>
  <c r="E51" i="16"/>
  <c r="W51" i="16"/>
  <c r="K51" i="16"/>
  <c r="AI51" i="16"/>
  <c r="Q51" i="16"/>
  <c r="Q49" i="14"/>
  <c r="C50" i="14"/>
  <c r="AI49" i="14"/>
  <c r="K49" i="14"/>
  <c r="AC49" i="14"/>
  <c r="E49" i="14"/>
  <c r="W49" i="14"/>
  <c r="W49" i="15"/>
  <c r="Q49" i="15"/>
  <c r="C50" i="15"/>
  <c r="AI49" i="15"/>
  <c r="E49" i="15"/>
  <c r="AC49" i="15"/>
  <c r="K49" i="15"/>
  <c r="Q52" i="16" l="1"/>
  <c r="C53" i="16"/>
  <c r="AI52" i="16"/>
  <c r="K52" i="16"/>
  <c r="AC52" i="16"/>
  <c r="W52" i="16"/>
  <c r="E52" i="16"/>
  <c r="W50" i="14"/>
  <c r="Q50" i="14"/>
  <c r="C51" i="14"/>
  <c r="K50" i="14"/>
  <c r="AC50" i="14"/>
  <c r="AI50" i="14"/>
  <c r="E50" i="14"/>
  <c r="C51" i="15"/>
  <c r="AC50" i="15"/>
  <c r="E50" i="15"/>
  <c r="W50" i="15"/>
  <c r="Q50" i="15"/>
  <c r="AI50" i="15"/>
  <c r="K50" i="15"/>
  <c r="Q53" i="16" l="1"/>
  <c r="C54" i="16"/>
  <c r="E53" i="16"/>
  <c r="K53" i="16"/>
  <c r="AC53" i="16"/>
  <c r="AI53" i="16"/>
  <c r="W53" i="16"/>
  <c r="AC51" i="14"/>
  <c r="E51" i="14"/>
  <c r="W51" i="14"/>
  <c r="Q51" i="14"/>
  <c r="C52" i="14"/>
  <c r="K51" i="14"/>
  <c r="AI51" i="14"/>
  <c r="C52" i="15"/>
  <c r="AI51" i="15"/>
  <c r="K51" i="15"/>
  <c r="AC51" i="15"/>
  <c r="E51" i="15"/>
  <c r="W51" i="15"/>
  <c r="Q51" i="15"/>
  <c r="AC54" i="16" l="1"/>
  <c r="E54" i="16"/>
  <c r="W54" i="16"/>
  <c r="C55" i="16"/>
  <c r="Q54" i="16"/>
  <c r="K54" i="16"/>
  <c r="AI54" i="16"/>
  <c r="AI52" i="14"/>
  <c r="K52" i="14"/>
  <c r="C53" i="14"/>
  <c r="AC52" i="14"/>
  <c r="E52" i="14"/>
  <c r="W52" i="14"/>
  <c r="Q52" i="14"/>
  <c r="Q52" i="15"/>
  <c r="C53" i="15"/>
  <c r="AI52" i="15"/>
  <c r="K52" i="15"/>
  <c r="E52" i="15"/>
  <c r="W52" i="15"/>
  <c r="AC52" i="15"/>
  <c r="C56" i="16" l="1"/>
  <c r="K55" i="16"/>
  <c r="E55" i="16"/>
  <c r="AC55" i="16"/>
  <c r="Q55" i="16"/>
  <c r="AI55" i="16"/>
  <c r="W55" i="16"/>
  <c r="C54" i="14"/>
  <c r="AC53" i="14"/>
  <c r="E53" i="14"/>
  <c r="Q53" i="14"/>
  <c r="W53" i="14"/>
  <c r="K53" i="14"/>
  <c r="AI53" i="14"/>
  <c r="C54" i="15"/>
  <c r="AI53" i="15"/>
  <c r="W53" i="15"/>
  <c r="Q53" i="15"/>
  <c r="AC53" i="15"/>
  <c r="E53" i="15"/>
  <c r="K53" i="15"/>
  <c r="AI56" i="16" l="1"/>
  <c r="K56" i="16"/>
  <c r="C57" i="16"/>
  <c r="E56" i="16"/>
  <c r="AC56" i="16"/>
  <c r="Q56" i="16"/>
  <c r="W56" i="16"/>
  <c r="Q54" i="14"/>
  <c r="C55" i="14"/>
  <c r="AI54" i="14"/>
  <c r="K54" i="14"/>
  <c r="W54" i="14"/>
  <c r="AC54" i="14"/>
  <c r="E54" i="14"/>
  <c r="Q54" i="15"/>
  <c r="C55" i="15"/>
  <c r="W54" i="15"/>
  <c r="AC54" i="15"/>
  <c r="E54" i="15"/>
  <c r="K54" i="15"/>
  <c r="AI54" i="15"/>
  <c r="C58" i="16" l="1"/>
  <c r="Q57" i="16"/>
  <c r="E57" i="16"/>
  <c r="W57" i="16"/>
  <c r="AC57" i="16"/>
  <c r="AI57" i="16"/>
  <c r="K57" i="16"/>
  <c r="W55" i="14"/>
  <c r="Q55" i="14"/>
  <c r="C56" i="14"/>
  <c r="E55" i="14"/>
  <c r="K55" i="14"/>
  <c r="AC55" i="14"/>
  <c r="AI55" i="14"/>
  <c r="W55" i="15"/>
  <c r="C56" i="15"/>
  <c r="AC55" i="15"/>
  <c r="E55" i="15"/>
  <c r="AI55" i="15"/>
  <c r="K55" i="15"/>
  <c r="Q55" i="15"/>
  <c r="C59" i="16" l="1"/>
  <c r="W58" i="16"/>
  <c r="AC58" i="16"/>
  <c r="E58" i="16"/>
  <c r="K58" i="16"/>
  <c r="Q58" i="16"/>
  <c r="AI58" i="16"/>
  <c r="C57" i="14"/>
  <c r="AC56" i="14"/>
  <c r="E56" i="14"/>
  <c r="W56" i="14"/>
  <c r="K56" i="14"/>
  <c r="Q56" i="14"/>
  <c r="AI56" i="14"/>
  <c r="C57" i="15"/>
  <c r="AI56" i="15"/>
  <c r="AC56" i="15"/>
  <c r="E56" i="15"/>
  <c r="K56" i="15"/>
  <c r="Q56" i="15"/>
  <c r="W56" i="15"/>
  <c r="C60" i="16" l="1"/>
  <c r="AI59" i="16"/>
  <c r="AC59" i="16"/>
  <c r="E59" i="16"/>
  <c r="K59" i="16"/>
  <c r="Q59" i="16"/>
  <c r="W59" i="16"/>
  <c r="C58" i="14"/>
  <c r="AI57" i="14"/>
  <c r="K57" i="14"/>
  <c r="AC57" i="14"/>
  <c r="E57" i="14"/>
  <c r="W57" i="14"/>
  <c r="Q57" i="14"/>
  <c r="Q57" i="15"/>
  <c r="C58" i="15"/>
  <c r="K57" i="15"/>
  <c r="W57" i="15"/>
  <c r="E57" i="15"/>
  <c r="AI57" i="15"/>
  <c r="AC57" i="15"/>
  <c r="Q60" i="16" l="1"/>
  <c r="C61" i="16"/>
  <c r="AI60" i="16"/>
  <c r="K60" i="16"/>
  <c r="W60" i="16"/>
  <c r="E60" i="16"/>
  <c r="AC60" i="16"/>
  <c r="Q58" i="14"/>
  <c r="C59" i="14"/>
  <c r="AI58" i="14"/>
  <c r="K58" i="14"/>
  <c r="E58" i="14"/>
  <c r="W58" i="14"/>
  <c r="AC58" i="14"/>
  <c r="W58" i="15"/>
  <c r="Q58" i="15"/>
  <c r="C59" i="15"/>
  <c r="E58" i="15"/>
  <c r="K58" i="15"/>
  <c r="AC58" i="15"/>
  <c r="AI58" i="15"/>
  <c r="C62" i="16" l="1"/>
  <c r="W61" i="16"/>
  <c r="Q61" i="16"/>
  <c r="AC61" i="16"/>
  <c r="K61" i="16"/>
  <c r="E61" i="16"/>
  <c r="AI61" i="16"/>
  <c r="W59" i="14"/>
  <c r="Q59" i="14"/>
  <c r="C60" i="14"/>
  <c r="E59" i="14"/>
  <c r="K59" i="14"/>
  <c r="AC59" i="14"/>
  <c r="AI59" i="14"/>
  <c r="C60" i="15"/>
  <c r="AC59" i="15"/>
  <c r="E59" i="15"/>
  <c r="K59" i="15"/>
  <c r="AI59" i="15"/>
  <c r="Q59" i="15"/>
  <c r="W59" i="15"/>
  <c r="C63" i="16" l="1"/>
  <c r="AC62" i="16"/>
  <c r="E62" i="16"/>
  <c r="W62" i="16"/>
  <c r="AI62" i="16"/>
  <c r="Q62" i="16"/>
  <c r="K62" i="16"/>
  <c r="C61" i="14"/>
  <c r="AC60" i="14"/>
  <c r="E60" i="14"/>
  <c r="W60" i="14"/>
  <c r="K60" i="14"/>
  <c r="Q60" i="14"/>
  <c r="AI60" i="14"/>
  <c r="C61" i="15"/>
  <c r="AI60" i="15"/>
  <c r="K60" i="15"/>
  <c r="W60" i="15"/>
  <c r="E60" i="15"/>
  <c r="AC60" i="15"/>
  <c r="Q60" i="15"/>
  <c r="C64" i="16" l="1"/>
  <c r="AI63" i="16"/>
  <c r="K63" i="16"/>
  <c r="AC63" i="16"/>
  <c r="E63" i="16"/>
  <c r="W63" i="16"/>
  <c r="Q63" i="16"/>
  <c r="C62" i="14"/>
  <c r="AI61" i="14"/>
  <c r="K61" i="14"/>
  <c r="AC61" i="14"/>
  <c r="E61" i="14"/>
  <c r="Q61" i="14"/>
  <c r="W61" i="14"/>
  <c r="Q61" i="15"/>
  <c r="C62" i="15"/>
  <c r="E61" i="15"/>
  <c r="W61" i="15"/>
  <c r="AC61" i="15"/>
  <c r="K61" i="15"/>
  <c r="AI61" i="15"/>
  <c r="Q64" i="16" l="1"/>
  <c r="C65" i="16"/>
  <c r="AI64" i="16"/>
  <c r="K64" i="16"/>
  <c r="W64" i="16"/>
  <c r="E64" i="16"/>
  <c r="AC64" i="16"/>
  <c r="Q62" i="14"/>
  <c r="C63" i="14"/>
  <c r="AI62" i="14"/>
  <c r="K62" i="14"/>
  <c r="E62" i="14"/>
  <c r="W62" i="14"/>
  <c r="AC62" i="14"/>
  <c r="W62" i="15"/>
  <c r="Q62" i="15"/>
  <c r="C63" i="15"/>
  <c r="K62" i="15"/>
  <c r="E62" i="15"/>
  <c r="AI62" i="15"/>
  <c r="AC62" i="15"/>
  <c r="C66" i="16" l="1"/>
  <c r="W65" i="16"/>
  <c r="Q65" i="16"/>
  <c r="K65" i="16"/>
  <c r="E65" i="16"/>
  <c r="AI65" i="16"/>
  <c r="AC65" i="16"/>
  <c r="W63" i="14"/>
  <c r="Q63" i="14"/>
  <c r="C64" i="14"/>
  <c r="AC63" i="14"/>
  <c r="AI63" i="14"/>
  <c r="E63" i="14"/>
  <c r="K63" i="14"/>
  <c r="C64" i="15"/>
  <c r="AC63" i="15"/>
  <c r="E63" i="15"/>
  <c r="W63" i="15"/>
  <c r="AI63" i="15"/>
  <c r="Q63" i="15"/>
  <c r="K63" i="15"/>
  <c r="C67" i="16" l="1"/>
  <c r="AC66" i="16"/>
  <c r="E66" i="16"/>
  <c r="W66" i="16"/>
  <c r="Q66" i="16"/>
  <c r="K66" i="16"/>
  <c r="AI66" i="16"/>
  <c r="C65" i="14"/>
  <c r="AC64" i="14"/>
  <c r="E64" i="14"/>
  <c r="W64" i="14"/>
  <c r="K64" i="14"/>
  <c r="Q64" i="14"/>
  <c r="AI64" i="14"/>
  <c r="C65" i="15"/>
  <c r="AI64" i="15"/>
  <c r="K64" i="15"/>
  <c r="AC64" i="15"/>
  <c r="E64" i="15"/>
  <c r="W64" i="15"/>
  <c r="Q64" i="15"/>
  <c r="C68" i="16" l="1"/>
  <c r="AI67" i="16"/>
  <c r="K67" i="16"/>
  <c r="AC67" i="16"/>
  <c r="E67" i="16"/>
  <c r="W67" i="16"/>
  <c r="Q67" i="16"/>
  <c r="C66" i="14"/>
  <c r="AI65" i="14"/>
  <c r="K65" i="14"/>
  <c r="AC65" i="14"/>
  <c r="E65" i="14"/>
  <c r="W65" i="14"/>
  <c r="Q65" i="14"/>
  <c r="Q65" i="15"/>
  <c r="C66" i="15"/>
  <c r="AC65" i="15"/>
  <c r="K65" i="15"/>
  <c r="E65" i="15"/>
  <c r="AI65" i="15"/>
  <c r="W65" i="15"/>
  <c r="Q68" i="16" l="1"/>
  <c r="C69" i="16"/>
  <c r="AI68" i="16"/>
  <c r="K68" i="16"/>
  <c r="AC68" i="16"/>
  <c r="W68" i="16"/>
  <c r="E68" i="16"/>
  <c r="Q66" i="14"/>
  <c r="C67" i="14"/>
  <c r="K66" i="14"/>
  <c r="E66" i="14"/>
  <c r="W66" i="14"/>
  <c r="AC66" i="14"/>
  <c r="AI66" i="14"/>
  <c r="AC66" i="15"/>
  <c r="W66" i="15"/>
  <c r="Q66" i="15"/>
  <c r="C67" i="15"/>
  <c r="K66" i="15"/>
  <c r="E66" i="15"/>
  <c r="AI66" i="15"/>
  <c r="C70" i="16" l="1"/>
  <c r="W69" i="16"/>
  <c r="Q69" i="16"/>
  <c r="K69" i="16"/>
  <c r="E69" i="16"/>
  <c r="AI69" i="16"/>
  <c r="AC69" i="16"/>
  <c r="W67" i="14"/>
  <c r="Q67" i="14"/>
  <c r="C68" i="14"/>
  <c r="E67" i="14"/>
  <c r="K67" i="14"/>
  <c r="AC67" i="14"/>
  <c r="AI67" i="14"/>
  <c r="C68" i="15"/>
  <c r="AI67" i="15"/>
  <c r="K67" i="15"/>
  <c r="AC67" i="15"/>
  <c r="E67" i="15"/>
  <c r="Q67" i="15"/>
  <c r="W67" i="15"/>
  <c r="C71" i="16" l="1"/>
  <c r="AC70" i="16"/>
  <c r="E70" i="16"/>
  <c r="W70" i="16"/>
  <c r="K70" i="16"/>
  <c r="AI70" i="16"/>
  <c r="Q70" i="16"/>
  <c r="C69" i="14"/>
  <c r="AC68" i="14"/>
  <c r="E68" i="14"/>
  <c r="W68" i="14"/>
  <c r="Q68" i="14"/>
  <c r="K68" i="14"/>
  <c r="AI68" i="14"/>
  <c r="Q68" i="15"/>
  <c r="C69" i="15"/>
  <c r="AI68" i="15"/>
  <c r="K68" i="15"/>
  <c r="AC68" i="15"/>
  <c r="E68" i="15"/>
  <c r="W68" i="15"/>
  <c r="C72" i="16" l="1"/>
  <c r="AI71" i="16"/>
  <c r="K71" i="16"/>
  <c r="AC71" i="16"/>
  <c r="E71" i="16"/>
  <c r="Q71" i="16"/>
  <c r="W71" i="16"/>
  <c r="C70" i="14"/>
  <c r="AI69" i="14"/>
  <c r="K69" i="14"/>
  <c r="AC69" i="14"/>
  <c r="E69" i="14"/>
  <c r="Q69" i="14"/>
  <c r="W69" i="14"/>
  <c r="W69" i="15"/>
  <c r="Q69" i="15"/>
  <c r="C70" i="15"/>
  <c r="AI69" i="15"/>
  <c r="K69" i="15"/>
  <c r="E69" i="15"/>
  <c r="AC69" i="15"/>
  <c r="Q72" i="16" l="1"/>
  <c r="C73" i="16"/>
  <c r="AI72" i="16"/>
  <c r="K72" i="16"/>
  <c r="W72" i="16"/>
  <c r="E72" i="16"/>
  <c r="AC72" i="16"/>
  <c r="Q70" i="14"/>
  <c r="C71" i="14"/>
  <c r="AI70" i="14"/>
  <c r="K70" i="14"/>
  <c r="W70" i="14"/>
  <c r="AC70" i="14"/>
  <c r="E70" i="14"/>
  <c r="AC70" i="15"/>
  <c r="E70" i="15"/>
  <c r="W70" i="15"/>
  <c r="Q70" i="15"/>
  <c r="C71" i="15"/>
  <c r="AI70" i="15"/>
  <c r="K70" i="15"/>
  <c r="C74" i="16" l="1"/>
  <c r="W73" i="16"/>
  <c r="Q73" i="16"/>
  <c r="E73" i="16"/>
  <c r="AI73" i="16"/>
  <c r="AC73" i="16"/>
  <c r="K73" i="16"/>
  <c r="W71" i="14"/>
  <c r="Q71" i="14"/>
  <c r="C72" i="14"/>
  <c r="E71" i="14"/>
  <c r="K71" i="14"/>
  <c r="AC71" i="14"/>
  <c r="AI71" i="14"/>
  <c r="C72" i="15"/>
  <c r="AI71" i="15"/>
  <c r="K71" i="15"/>
  <c r="AC71" i="15"/>
  <c r="E71" i="15"/>
  <c r="W71" i="15"/>
  <c r="Q71" i="15"/>
  <c r="C75" i="16" l="1"/>
  <c r="AC74" i="16"/>
  <c r="E74" i="16"/>
  <c r="W74" i="16"/>
  <c r="K74" i="16"/>
  <c r="AI74" i="16"/>
  <c r="Q74" i="16"/>
  <c r="C73" i="14"/>
  <c r="AC72" i="14"/>
  <c r="E72" i="14"/>
  <c r="W72" i="14"/>
  <c r="AI72" i="14"/>
  <c r="Q72" i="14"/>
  <c r="K72" i="14"/>
  <c r="Q72" i="15"/>
  <c r="C73" i="15"/>
  <c r="AI72" i="15"/>
  <c r="K72" i="15"/>
  <c r="AC72" i="15"/>
  <c r="E72" i="15"/>
  <c r="W72" i="15"/>
  <c r="C76" i="16" l="1"/>
  <c r="AI75" i="16"/>
  <c r="K75" i="16"/>
  <c r="AC75" i="16"/>
  <c r="E75" i="16"/>
  <c r="Q75" i="16"/>
  <c r="W75" i="16"/>
  <c r="C74" i="14"/>
  <c r="AI73" i="14"/>
  <c r="K73" i="14"/>
  <c r="AC73" i="14"/>
  <c r="E73" i="14"/>
  <c r="Q73" i="14"/>
  <c r="W73" i="14"/>
  <c r="W73" i="15"/>
  <c r="Q73" i="15"/>
  <c r="C74" i="15"/>
  <c r="AI73" i="15"/>
  <c r="K73" i="15"/>
  <c r="AC73" i="15"/>
  <c r="E73" i="15"/>
  <c r="Q76" i="16" l="1"/>
  <c r="C77" i="16"/>
  <c r="AI76" i="16"/>
  <c r="K76" i="16"/>
  <c r="W76" i="16"/>
  <c r="E76" i="16"/>
  <c r="AC76" i="16"/>
  <c r="Q74" i="14"/>
  <c r="C75" i="14"/>
  <c r="E74" i="14"/>
  <c r="K74" i="14"/>
  <c r="W74" i="14"/>
  <c r="AC74" i="14"/>
  <c r="AI74" i="14"/>
  <c r="AC74" i="15"/>
  <c r="E74" i="15"/>
  <c r="W74" i="15"/>
  <c r="Q74" i="15"/>
  <c r="C75" i="15"/>
  <c r="K74" i="15"/>
  <c r="AI74" i="15"/>
  <c r="C78" i="16" l="1"/>
  <c r="W77" i="16"/>
  <c r="Q77" i="16"/>
  <c r="AC77" i="16"/>
  <c r="K77" i="16"/>
  <c r="E77" i="16"/>
  <c r="AI77" i="16"/>
  <c r="W75" i="14"/>
  <c r="Q75" i="14"/>
  <c r="C76" i="14"/>
  <c r="E75" i="14"/>
  <c r="K75" i="14"/>
  <c r="AC75" i="14"/>
  <c r="AI75" i="14"/>
  <c r="C76" i="15"/>
  <c r="AI75" i="15"/>
  <c r="K75" i="15"/>
  <c r="AC75" i="15"/>
  <c r="E75" i="15"/>
  <c r="W75" i="15"/>
  <c r="Q75" i="15"/>
  <c r="AI78" i="16" l="1"/>
  <c r="E78" i="16"/>
  <c r="C79" i="16"/>
  <c r="W78" i="16"/>
  <c r="Q78" i="16"/>
  <c r="AC78" i="16"/>
  <c r="K78" i="16"/>
  <c r="AI76" i="14"/>
  <c r="AC76" i="14"/>
  <c r="E76" i="14"/>
  <c r="C77" i="14"/>
  <c r="K76" i="14"/>
  <c r="Q76" i="14"/>
  <c r="W76" i="14"/>
  <c r="Q76" i="15"/>
  <c r="C77" i="15"/>
  <c r="AI76" i="15"/>
  <c r="K76" i="15"/>
  <c r="AC76" i="15"/>
  <c r="E76" i="15"/>
  <c r="W76" i="15"/>
  <c r="C80" i="16" l="1"/>
  <c r="AC79" i="16"/>
  <c r="Q79" i="16"/>
  <c r="W79" i="16"/>
  <c r="AI79" i="16"/>
  <c r="E79" i="16"/>
  <c r="K79" i="16"/>
  <c r="C78" i="14"/>
  <c r="K77" i="14"/>
  <c r="AI77" i="14"/>
  <c r="Q77" i="14"/>
  <c r="W77" i="14"/>
  <c r="E77" i="14"/>
  <c r="AC77" i="14"/>
  <c r="C78" i="15"/>
  <c r="W77" i="15"/>
  <c r="Q77" i="15"/>
  <c r="K77" i="15"/>
  <c r="E77" i="15"/>
  <c r="AI77" i="15"/>
  <c r="AC77" i="15"/>
  <c r="W80" i="16" l="1"/>
  <c r="C81" i="16"/>
  <c r="AC80" i="16"/>
  <c r="E80" i="16"/>
  <c r="AI80" i="16"/>
  <c r="K80" i="16"/>
  <c r="Q80" i="16"/>
  <c r="Q78" i="14"/>
  <c r="C79" i="14"/>
  <c r="AC78" i="14"/>
  <c r="E78" i="14"/>
  <c r="W78" i="14"/>
  <c r="K78" i="14"/>
  <c r="AI78" i="14"/>
  <c r="C79" i="15"/>
  <c r="W78" i="15"/>
  <c r="AI78" i="15"/>
  <c r="E78" i="15"/>
  <c r="AC78" i="15"/>
  <c r="Q78" i="15"/>
  <c r="K78" i="15"/>
  <c r="AC81" i="16" l="1"/>
  <c r="E81" i="16"/>
  <c r="AI81" i="16"/>
  <c r="K81" i="16"/>
  <c r="Q81" i="16"/>
  <c r="C82" i="16"/>
  <c r="W81" i="16"/>
  <c r="C80" i="14"/>
  <c r="W79" i="14"/>
  <c r="Q79" i="14"/>
  <c r="E79" i="14"/>
  <c r="K79" i="14"/>
  <c r="AC79" i="14"/>
  <c r="AI79" i="14"/>
  <c r="AC79" i="15"/>
  <c r="E79" i="15"/>
  <c r="C80" i="15"/>
  <c r="AI79" i="15"/>
  <c r="K79" i="15"/>
  <c r="W79" i="15"/>
  <c r="Q79" i="15"/>
  <c r="C83" i="16" l="1"/>
  <c r="AI82" i="16"/>
  <c r="K82" i="16"/>
  <c r="Q82" i="16"/>
  <c r="W82" i="16"/>
  <c r="E82" i="16"/>
  <c r="AC82" i="16"/>
  <c r="C81" i="14"/>
  <c r="AC80" i="14"/>
  <c r="E80" i="14"/>
  <c r="Q80" i="14"/>
  <c r="W80" i="14"/>
  <c r="K80" i="14"/>
  <c r="AI80" i="14"/>
  <c r="C81" i="15"/>
  <c r="AI80" i="15"/>
  <c r="K80" i="15"/>
  <c r="Q80" i="15"/>
  <c r="W80" i="15"/>
  <c r="AC80" i="15"/>
  <c r="E80" i="15"/>
  <c r="W83" i="16" l="1"/>
  <c r="Q83" i="16"/>
  <c r="C84" i="16"/>
  <c r="AC83" i="16"/>
  <c r="K83" i="16"/>
  <c r="E83" i="16"/>
  <c r="AI83" i="16"/>
  <c r="C82" i="14"/>
  <c r="AI81" i="14"/>
  <c r="K81" i="14"/>
  <c r="E81" i="14"/>
  <c r="AC81" i="14"/>
  <c r="Q81" i="14"/>
  <c r="W81" i="14"/>
  <c r="W81" i="15"/>
  <c r="Q81" i="15"/>
  <c r="C82" i="15"/>
  <c r="E81" i="15"/>
  <c r="K81" i="15"/>
  <c r="AC81" i="15"/>
  <c r="AI81" i="15"/>
  <c r="C85" i="16" l="1"/>
  <c r="AC84" i="16"/>
  <c r="E84" i="16"/>
  <c r="W84" i="16"/>
  <c r="Q84" i="16"/>
  <c r="K84" i="16"/>
  <c r="AI84" i="16"/>
  <c r="Q82" i="14"/>
  <c r="C83" i="14"/>
  <c r="AC82" i="14"/>
  <c r="AI82" i="14"/>
  <c r="W82" i="14"/>
  <c r="E82" i="14"/>
  <c r="K82" i="14"/>
  <c r="C83" i="15"/>
  <c r="AC82" i="15"/>
  <c r="E82" i="15"/>
  <c r="W82" i="15"/>
  <c r="K82" i="15"/>
  <c r="AI82" i="15"/>
  <c r="Q82" i="15"/>
  <c r="Q85" i="16" l="1"/>
  <c r="C86" i="16"/>
  <c r="AI85" i="16"/>
  <c r="K85" i="16"/>
  <c r="AC85" i="16"/>
  <c r="E85" i="16"/>
  <c r="W85" i="16"/>
  <c r="C84" i="14"/>
  <c r="W83" i="14"/>
  <c r="AC83" i="14"/>
  <c r="Q83" i="14"/>
  <c r="K83" i="14"/>
  <c r="E83" i="14"/>
  <c r="AI83" i="14"/>
  <c r="Q83" i="15"/>
  <c r="C84" i="15"/>
  <c r="AI83" i="15"/>
  <c r="K83" i="15"/>
  <c r="AC83" i="15"/>
  <c r="E83" i="15"/>
  <c r="W83" i="15"/>
  <c r="Q86" i="16" l="1"/>
  <c r="C87" i="16"/>
  <c r="AI86" i="16"/>
  <c r="K86" i="16"/>
  <c r="W86" i="16"/>
  <c r="E86" i="16"/>
  <c r="AC86" i="16"/>
  <c r="C85" i="14"/>
  <c r="AC84" i="14"/>
  <c r="E84" i="14"/>
  <c r="W84" i="14"/>
  <c r="Q84" i="14"/>
  <c r="K84" i="14"/>
  <c r="AI84" i="14"/>
  <c r="W84" i="15"/>
  <c r="Q84" i="15"/>
  <c r="C85" i="15"/>
  <c r="AI84" i="15"/>
  <c r="K84" i="15"/>
  <c r="E84" i="15"/>
  <c r="AC84" i="15"/>
  <c r="W87" i="16" l="1"/>
  <c r="Q87" i="16"/>
  <c r="C88" i="16"/>
  <c r="K87" i="16"/>
  <c r="E87" i="16"/>
  <c r="AI87" i="16"/>
  <c r="AC87" i="16"/>
  <c r="C86" i="14"/>
  <c r="AI85" i="14"/>
  <c r="K85" i="14"/>
  <c r="E85" i="14"/>
  <c r="Q85" i="14"/>
  <c r="AC85" i="14"/>
  <c r="W85" i="14"/>
  <c r="AC85" i="15"/>
  <c r="E85" i="15"/>
  <c r="W85" i="15"/>
  <c r="Q85" i="15"/>
  <c r="C86" i="15"/>
  <c r="AI85" i="15"/>
  <c r="K85" i="15"/>
  <c r="C89" i="16" l="1"/>
  <c r="AC88" i="16"/>
  <c r="E88" i="16"/>
  <c r="W88" i="16"/>
  <c r="K88" i="16"/>
  <c r="AI88" i="16"/>
  <c r="Q88" i="16"/>
  <c r="Q86" i="14"/>
  <c r="C87" i="14"/>
  <c r="AC86" i="14"/>
  <c r="K86" i="14"/>
  <c r="W86" i="14"/>
  <c r="AI86" i="14"/>
  <c r="E86" i="14"/>
  <c r="C87" i="15"/>
  <c r="AI86" i="15"/>
  <c r="K86" i="15"/>
  <c r="AC86" i="15"/>
  <c r="E86" i="15"/>
  <c r="W86" i="15"/>
  <c r="Q86" i="15"/>
  <c r="Q89" i="16" l="1"/>
  <c r="C90" i="16"/>
  <c r="AI89" i="16"/>
  <c r="K89" i="16"/>
  <c r="AC89" i="16"/>
  <c r="E89" i="16"/>
  <c r="W89" i="16"/>
  <c r="C88" i="14"/>
  <c r="W87" i="14"/>
  <c r="E87" i="14"/>
  <c r="AC87" i="14"/>
  <c r="Q87" i="14"/>
  <c r="K87" i="14"/>
  <c r="AI87" i="14"/>
  <c r="Q87" i="15"/>
  <c r="C88" i="15"/>
  <c r="AI87" i="15"/>
  <c r="K87" i="15"/>
  <c r="AC87" i="15"/>
  <c r="E87" i="15"/>
  <c r="W87" i="15"/>
  <c r="C91" i="16" l="1"/>
  <c r="Q90" i="16"/>
  <c r="K90" i="16"/>
  <c r="E90" i="16"/>
  <c r="W90" i="16"/>
  <c r="AC90" i="16"/>
  <c r="AI90" i="16"/>
  <c r="C89" i="14"/>
  <c r="AC88" i="14"/>
  <c r="E88" i="14"/>
  <c r="W88" i="14"/>
  <c r="Q88" i="14"/>
  <c r="K88" i="14"/>
  <c r="AI88" i="14"/>
  <c r="W88" i="15"/>
  <c r="Q88" i="15"/>
  <c r="C89" i="15"/>
  <c r="AI88" i="15"/>
  <c r="K88" i="15"/>
  <c r="E88" i="15"/>
  <c r="AC88" i="15"/>
  <c r="C92" i="16" l="1"/>
  <c r="AI91" i="16"/>
  <c r="AC91" i="16"/>
  <c r="Q91" i="16"/>
  <c r="K91" i="16"/>
  <c r="E91" i="16"/>
  <c r="W91" i="16"/>
  <c r="W89" i="14"/>
  <c r="K89" i="14"/>
  <c r="C90" i="14"/>
  <c r="AC89" i="14"/>
  <c r="Q89" i="14"/>
  <c r="AI89" i="14"/>
  <c r="E89" i="14"/>
  <c r="AC89" i="15"/>
  <c r="E89" i="15"/>
  <c r="W89" i="15"/>
  <c r="Q89" i="15"/>
  <c r="C90" i="15"/>
  <c r="K89" i="15"/>
  <c r="AI89" i="15"/>
  <c r="C93" i="16" l="1"/>
  <c r="AI92" i="16"/>
  <c r="K92" i="16"/>
  <c r="Q92" i="16"/>
  <c r="W92" i="16"/>
  <c r="AC92" i="16"/>
  <c r="E92" i="16"/>
  <c r="C91" i="14"/>
  <c r="AI90" i="14"/>
  <c r="K90" i="14"/>
  <c r="AC90" i="14"/>
  <c r="E90" i="14"/>
  <c r="Q90" i="14"/>
  <c r="W90" i="14"/>
  <c r="AI90" i="15"/>
  <c r="K90" i="15"/>
  <c r="C91" i="15"/>
  <c r="AC90" i="15"/>
  <c r="E90" i="15"/>
  <c r="W90" i="15"/>
  <c r="Q90" i="15"/>
  <c r="Q93" i="16" l="1"/>
  <c r="C94" i="16"/>
  <c r="W93" i="16"/>
  <c r="E93" i="16"/>
  <c r="K93" i="16"/>
  <c r="AC93" i="16"/>
  <c r="AI93" i="16"/>
  <c r="W91" i="14"/>
  <c r="Q91" i="14"/>
  <c r="C92" i="14"/>
  <c r="AI91" i="14"/>
  <c r="K91" i="14"/>
  <c r="AC91" i="14"/>
  <c r="E91" i="14"/>
  <c r="C92" i="15"/>
  <c r="Q91" i="15"/>
  <c r="W91" i="15"/>
  <c r="E91" i="15"/>
  <c r="K91" i="15"/>
  <c r="AC91" i="15"/>
  <c r="AI91" i="15"/>
  <c r="W94" i="16" l="1"/>
  <c r="C95" i="16"/>
  <c r="AC94" i="16"/>
  <c r="E94" i="16"/>
  <c r="K94" i="16"/>
  <c r="AI94" i="16"/>
  <c r="Q94" i="16"/>
  <c r="W92" i="14"/>
  <c r="Q92" i="14"/>
  <c r="C93" i="14"/>
  <c r="K92" i="14"/>
  <c r="E92" i="14"/>
  <c r="AI92" i="14"/>
  <c r="AC92" i="14"/>
  <c r="C93" i="15"/>
  <c r="W92" i="15"/>
  <c r="AC92" i="15"/>
  <c r="E92" i="15"/>
  <c r="K92" i="15"/>
  <c r="Q92" i="15"/>
  <c r="AI92" i="15"/>
  <c r="AC95" i="16" l="1"/>
  <c r="E95" i="16"/>
  <c r="AI95" i="16"/>
  <c r="K95" i="16"/>
  <c r="Q95" i="16"/>
  <c r="C96" i="16"/>
  <c r="W95" i="16"/>
  <c r="C94" i="14"/>
  <c r="AC93" i="14"/>
  <c r="E93" i="14"/>
  <c r="W93" i="14"/>
  <c r="Q93" i="14"/>
  <c r="K93" i="14"/>
  <c r="AI93" i="14"/>
  <c r="C94" i="15"/>
  <c r="AI93" i="15"/>
  <c r="K93" i="15"/>
  <c r="AC93" i="15"/>
  <c r="E93" i="15"/>
  <c r="W93" i="15"/>
  <c r="Q93" i="15"/>
  <c r="C97" i="16" l="1"/>
  <c r="AI96" i="16"/>
  <c r="K96" i="16"/>
  <c r="Q96" i="16"/>
  <c r="W96" i="16"/>
  <c r="E96" i="16"/>
  <c r="AC96" i="16"/>
  <c r="C95" i="14"/>
  <c r="AI94" i="14"/>
  <c r="K94" i="14"/>
  <c r="AC94" i="14"/>
  <c r="E94" i="14"/>
  <c r="W94" i="14"/>
  <c r="Q94" i="14"/>
  <c r="Q94" i="15"/>
  <c r="C95" i="15"/>
  <c r="AI94" i="15"/>
  <c r="K94" i="15"/>
  <c r="E94" i="15"/>
  <c r="AC94" i="15"/>
  <c r="W94" i="15"/>
  <c r="Q97" i="16" l="1"/>
  <c r="C98" i="16"/>
  <c r="W97" i="16"/>
  <c r="AC97" i="16"/>
  <c r="AI97" i="16"/>
  <c r="K97" i="16"/>
  <c r="E97" i="16"/>
  <c r="Q95" i="14"/>
  <c r="C96" i="14"/>
  <c r="AI95" i="14"/>
  <c r="K95" i="14"/>
  <c r="E95" i="14"/>
  <c r="AC95" i="14"/>
  <c r="W95" i="14"/>
  <c r="W95" i="15"/>
  <c r="Q95" i="15"/>
  <c r="C96" i="15"/>
  <c r="K95" i="15"/>
  <c r="AI95" i="15"/>
  <c r="E95" i="15"/>
  <c r="AC95" i="15"/>
  <c r="W98" i="16" l="1"/>
  <c r="AC98" i="16"/>
  <c r="E98" i="16"/>
  <c r="AI98" i="16"/>
  <c r="K98" i="16"/>
  <c r="C99" i="16"/>
  <c r="Q98" i="16"/>
  <c r="W96" i="14"/>
  <c r="Q96" i="14"/>
  <c r="C97" i="14"/>
  <c r="K96" i="14"/>
  <c r="E96" i="14"/>
  <c r="AI96" i="14"/>
  <c r="AC96" i="14"/>
  <c r="C97" i="15"/>
  <c r="AC96" i="15"/>
  <c r="E96" i="15"/>
  <c r="W96" i="15"/>
  <c r="Q96" i="15"/>
  <c r="K96" i="15"/>
  <c r="AI96" i="15"/>
  <c r="C100" i="16" l="1"/>
  <c r="AI99" i="16"/>
  <c r="AC99" i="16"/>
  <c r="E99" i="16"/>
  <c r="K99" i="16"/>
  <c r="Q99" i="16"/>
  <c r="W99" i="16"/>
  <c r="C98" i="14"/>
  <c r="AC97" i="14"/>
  <c r="E97" i="14"/>
  <c r="W97" i="14"/>
  <c r="K97" i="14"/>
  <c r="AI97" i="14"/>
  <c r="Q97" i="14"/>
  <c r="C98" i="15"/>
  <c r="AI97" i="15"/>
  <c r="K97" i="15"/>
  <c r="AC97" i="15"/>
  <c r="E97" i="15"/>
  <c r="Q97" i="15"/>
  <c r="W97" i="15"/>
  <c r="W100" i="16" l="1"/>
  <c r="Q100" i="16"/>
  <c r="C101" i="16"/>
  <c r="AI100" i="16"/>
  <c r="K100" i="16"/>
  <c r="E100" i="16"/>
  <c r="AC100" i="16"/>
  <c r="C99" i="14"/>
  <c r="AI98" i="14"/>
  <c r="K98" i="14"/>
  <c r="E98" i="14"/>
  <c r="Q98" i="14"/>
  <c r="AC98" i="14"/>
  <c r="W98" i="14"/>
  <c r="Q98" i="15"/>
  <c r="C99" i="15"/>
  <c r="AI98" i="15"/>
  <c r="K98" i="15"/>
  <c r="AC98" i="15"/>
  <c r="W98" i="15"/>
  <c r="E98" i="15"/>
  <c r="AC101" i="16" l="1"/>
  <c r="E101" i="16"/>
  <c r="W101" i="16"/>
  <c r="Q101" i="16"/>
  <c r="C102" i="16"/>
  <c r="AI101" i="16"/>
  <c r="K101" i="16"/>
  <c r="C100" i="14"/>
  <c r="Q99" i="14"/>
  <c r="K99" i="14"/>
  <c r="E99" i="14"/>
  <c r="AI99" i="14"/>
  <c r="AC99" i="14"/>
  <c r="W99" i="14"/>
  <c r="W99" i="15"/>
  <c r="Q99" i="15"/>
  <c r="C100" i="15"/>
  <c r="AI99" i="15"/>
  <c r="E99" i="15"/>
  <c r="AC99" i="15"/>
  <c r="K99" i="15"/>
  <c r="C103" i="16" l="1"/>
  <c r="AI102" i="16"/>
  <c r="K102" i="16"/>
  <c r="AC102" i="16"/>
  <c r="E102" i="16"/>
  <c r="W102" i="16"/>
  <c r="Q102" i="16"/>
  <c r="C101" i="14"/>
  <c r="AC100" i="14"/>
  <c r="E100" i="14"/>
  <c r="Q100" i="14"/>
  <c r="W100" i="14"/>
  <c r="AI100" i="14"/>
  <c r="K100" i="14"/>
  <c r="C101" i="15"/>
  <c r="AC100" i="15"/>
  <c r="E100" i="15"/>
  <c r="W100" i="15"/>
  <c r="K100" i="15"/>
  <c r="AI100" i="15"/>
  <c r="Q100" i="15"/>
  <c r="Q103" i="16" l="1"/>
  <c r="C104" i="16"/>
  <c r="AI103" i="16"/>
  <c r="K103" i="16"/>
  <c r="AC103" i="16"/>
  <c r="E103" i="16"/>
  <c r="W103" i="16"/>
  <c r="C102" i="14"/>
  <c r="AI101" i="14"/>
  <c r="K101" i="14"/>
  <c r="E101" i="14"/>
  <c r="Q101" i="14"/>
  <c r="AC101" i="14"/>
  <c r="W101" i="14"/>
  <c r="C102" i="15"/>
  <c r="AI101" i="15"/>
  <c r="K101" i="15"/>
  <c r="AC101" i="15"/>
  <c r="E101" i="15"/>
  <c r="Q101" i="15"/>
  <c r="W101" i="15"/>
  <c r="W104" i="16" l="1"/>
  <c r="Q104" i="16"/>
  <c r="C105" i="16"/>
  <c r="AI104" i="16"/>
  <c r="K104" i="16"/>
  <c r="AC104" i="16"/>
  <c r="E104" i="16"/>
  <c r="C103" i="14"/>
  <c r="Q102" i="14"/>
  <c r="AI102" i="14"/>
  <c r="W102" i="14"/>
  <c r="E102" i="14"/>
  <c r="AC102" i="14"/>
  <c r="K102" i="14"/>
  <c r="Q102" i="15"/>
  <c r="C103" i="15"/>
  <c r="AI102" i="15"/>
  <c r="K102" i="15"/>
  <c r="W102" i="15"/>
  <c r="E102" i="15"/>
  <c r="AC102" i="15"/>
  <c r="C106" i="16" l="1"/>
  <c r="AI105" i="16"/>
  <c r="E105" i="16"/>
  <c r="K105" i="16"/>
  <c r="Q105" i="16"/>
  <c r="AC105" i="16"/>
  <c r="W105" i="16"/>
  <c r="C104" i="14"/>
  <c r="W103" i="14"/>
  <c r="E103" i="14"/>
  <c r="K103" i="14"/>
  <c r="AC103" i="14"/>
  <c r="AI103" i="14"/>
  <c r="Q103" i="14"/>
  <c r="AI103" i="15"/>
  <c r="W103" i="15"/>
  <c r="C104" i="15"/>
  <c r="Q103" i="15"/>
  <c r="E103" i="15"/>
  <c r="AC103" i="15"/>
  <c r="K103" i="15"/>
  <c r="Q106" i="16" l="1"/>
  <c r="C107" i="16"/>
  <c r="W106" i="16"/>
  <c r="AC106" i="16"/>
  <c r="E106" i="16"/>
  <c r="K106" i="16"/>
  <c r="AI106" i="16"/>
  <c r="C105" i="14"/>
  <c r="AC104" i="14"/>
  <c r="E104" i="14"/>
  <c r="Q104" i="14"/>
  <c r="W104" i="14"/>
  <c r="K104" i="14"/>
  <c r="AI104" i="14"/>
  <c r="C105" i="15"/>
  <c r="Q104" i="15"/>
  <c r="E104" i="15"/>
  <c r="AC104" i="15"/>
  <c r="K104" i="15"/>
  <c r="AI104" i="15"/>
  <c r="W104" i="15"/>
  <c r="W107" i="16" l="1"/>
  <c r="AI107" i="16"/>
  <c r="K107" i="16"/>
  <c r="C108" i="16"/>
  <c r="AC107" i="16"/>
  <c r="E107" i="16"/>
  <c r="Q107" i="16"/>
  <c r="C106" i="14"/>
  <c r="AI105" i="14"/>
  <c r="K105" i="14"/>
  <c r="Q105" i="14"/>
  <c r="E105" i="14"/>
  <c r="AC105" i="14"/>
  <c r="W105" i="14"/>
  <c r="W105" i="15"/>
  <c r="C106" i="15"/>
  <c r="AC105" i="15"/>
  <c r="K105" i="15"/>
  <c r="E105" i="15"/>
  <c r="AI105" i="15"/>
  <c r="Q105" i="15"/>
  <c r="AC108" i="16" l="1"/>
  <c r="E108" i="16"/>
  <c r="AI108" i="16"/>
  <c r="K108" i="16"/>
  <c r="Q108" i="16"/>
  <c r="C109" i="16"/>
  <c r="W108" i="16"/>
  <c r="C107" i="14"/>
  <c r="AC106" i="14"/>
  <c r="E106" i="14"/>
  <c r="Q106" i="14"/>
  <c r="K106" i="14"/>
  <c r="W106" i="14"/>
  <c r="AI106" i="14"/>
  <c r="C107" i="15"/>
  <c r="AI106" i="15"/>
  <c r="K106" i="15"/>
  <c r="AC106" i="15"/>
  <c r="E106" i="15"/>
  <c r="W106" i="15"/>
  <c r="Q106" i="15"/>
  <c r="C110" i="16" l="1"/>
  <c r="AI109" i="16"/>
  <c r="K109" i="16"/>
  <c r="W109" i="16"/>
  <c r="Q109" i="16"/>
  <c r="E109" i="16"/>
  <c r="AC109" i="16"/>
  <c r="C108" i="14"/>
  <c r="AI107" i="14"/>
  <c r="K107" i="14"/>
  <c r="W107" i="14"/>
  <c r="AC107" i="14"/>
  <c r="Q107" i="14"/>
  <c r="E107" i="14"/>
  <c r="Q107" i="15"/>
  <c r="C108" i="15"/>
  <c r="AI107" i="15"/>
  <c r="K107" i="15"/>
  <c r="E107" i="15"/>
  <c r="AC107" i="15"/>
  <c r="W107" i="15"/>
  <c r="Q110" i="16" l="1"/>
  <c r="C111" i="16"/>
  <c r="W110" i="16"/>
  <c r="E110" i="16"/>
  <c r="AC110" i="16"/>
  <c r="K110" i="16"/>
  <c r="AI110" i="16"/>
  <c r="Q108" i="14"/>
  <c r="C109" i="14"/>
  <c r="AC108" i="14"/>
  <c r="E108" i="14"/>
  <c r="W108" i="14"/>
  <c r="K108" i="14"/>
  <c r="AI108" i="14"/>
  <c r="W108" i="15"/>
  <c r="Q108" i="15"/>
  <c r="C109" i="15"/>
  <c r="AC108" i="15"/>
  <c r="K108" i="15"/>
  <c r="E108" i="15"/>
  <c r="AI108" i="15"/>
  <c r="C112" i="16" l="1"/>
  <c r="AI111" i="16"/>
  <c r="E111" i="16"/>
  <c r="K111" i="16"/>
  <c r="Q111" i="16"/>
  <c r="AC111" i="16"/>
  <c r="W111" i="16"/>
  <c r="W109" i="14"/>
  <c r="C110" i="14"/>
  <c r="AI109" i="14"/>
  <c r="K109" i="14"/>
  <c r="E109" i="14"/>
  <c r="AC109" i="14"/>
  <c r="Q109" i="14"/>
  <c r="C110" i="15"/>
  <c r="AC109" i="15"/>
  <c r="E109" i="15"/>
  <c r="W109" i="15"/>
  <c r="AI109" i="15"/>
  <c r="Q109" i="15"/>
  <c r="K109" i="15"/>
  <c r="Q112" i="16" l="1"/>
  <c r="C113" i="16"/>
  <c r="W112" i="16"/>
  <c r="E112" i="16"/>
  <c r="AI112" i="16"/>
  <c r="K112" i="16"/>
  <c r="AC112" i="16"/>
  <c r="C111" i="14"/>
  <c r="AC110" i="14"/>
  <c r="E110" i="14"/>
  <c r="Q110" i="14"/>
  <c r="K110" i="14"/>
  <c r="AI110" i="14"/>
  <c r="W110" i="14"/>
  <c r="Q110" i="15"/>
  <c r="C111" i="15"/>
  <c r="AI110" i="15"/>
  <c r="K110" i="15"/>
  <c r="AC110" i="15"/>
  <c r="E110" i="15"/>
  <c r="W110" i="15"/>
  <c r="W113" i="16" l="1"/>
  <c r="AI113" i="16"/>
  <c r="K113" i="16"/>
  <c r="C114" i="16"/>
  <c r="AC113" i="16"/>
  <c r="E113" i="16"/>
  <c r="Q113" i="16"/>
  <c r="C112" i="14"/>
  <c r="AC111" i="14"/>
  <c r="K111" i="14"/>
  <c r="AI111" i="14"/>
  <c r="E111" i="14"/>
  <c r="Q111" i="14"/>
  <c r="W111" i="14"/>
  <c r="C112" i="15"/>
  <c r="AI111" i="15"/>
  <c r="W111" i="15"/>
  <c r="Q111" i="15"/>
  <c r="K111" i="15"/>
  <c r="E111" i="15"/>
  <c r="AC111" i="15"/>
  <c r="AC114" i="16" l="1"/>
  <c r="E114" i="16"/>
  <c r="AI114" i="16"/>
  <c r="K114" i="16"/>
  <c r="C115" i="16"/>
  <c r="Q114" i="16"/>
  <c r="W114" i="16"/>
  <c r="W112" i="14"/>
  <c r="C113" i="14"/>
  <c r="AI112" i="14"/>
  <c r="K112" i="14"/>
  <c r="E112" i="14"/>
  <c r="AC112" i="14"/>
  <c r="Q112" i="14"/>
  <c r="Q112" i="15"/>
  <c r="C113" i="15"/>
  <c r="W112" i="15"/>
  <c r="AC112" i="15"/>
  <c r="E112" i="15"/>
  <c r="K112" i="15"/>
  <c r="AI112" i="15"/>
  <c r="C116" i="16" l="1"/>
  <c r="AI115" i="16"/>
  <c r="K115" i="16"/>
  <c r="W115" i="16"/>
  <c r="Q115" i="16"/>
  <c r="E115" i="16"/>
  <c r="AC115" i="16"/>
  <c r="C114" i="14"/>
  <c r="AC113" i="14"/>
  <c r="E113" i="14"/>
  <c r="Q113" i="14"/>
  <c r="W113" i="14"/>
  <c r="K113" i="14"/>
  <c r="AI113" i="14"/>
  <c r="W113" i="15"/>
  <c r="AI113" i="15"/>
  <c r="C114" i="15"/>
  <c r="AC113" i="15"/>
  <c r="E113" i="15"/>
  <c r="Q113" i="15"/>
  <c r="K113" i="15"/>
  <c r="Q116" i="16" l="1"/>
  <c r="C117" i="16"/>
  <c r="W116" i="16"/>
  <c r="AC116" i="16"/>
  <c r="E116" i="16"/>
  <c r="K116" i="16"/>
  <c r="AI116" i="16"/>
  <c r="C115" i="14"/>
  <c r="AI114" i="14"/>
  <c r="K114" i="14"/>
  <c r="W114" i="14"/>
  <c r="Q114" i="14"/>
  <c r="E114" i="14"/>
  <c r="AC114" i="14"/>
  <c r="AC114" i="15"/>
  <c r="E114" i="15"/>
  <c r="AI114" i="15"/>
  <c r="K114" i="15"/>
  <c r="Q114" i="15"/>
  <c r="C115" i="15"/>
  <c r="W114" i="15"/>
  <c r="W117" i="16" l="1"/>
  <c r="C118" i="16"/>
  <c r="AC117" i="16"/>
  <c r="E117" i="16"/>
  <c r="AI117" i="16"/>
  <c r="K117" i="16"/>
  <c r="Q117" i="16"/>
  <c r="Q115" i="14"/>
  <c r="C116" i="14"/>
  <c r="AC115" i="14"/>
  <c r="E115" i="14"/>
  <c r="K115" i="14"/>
  <c r="AI115" i="14"/>
  <c r="W115" i="14"/>
  <c r="C116" i="15"/>
  <c r="AI115" i="15"/>
  <c r="K115" i="15"/>
  <c r="Q115" i="15"/>
  <c r="W115" i="15"/>
  <c r="E115" i="15"/>
  <c r="AC115" i="15"/>
  <c r="AC118" i="16" l="1"/>
  <c r="E118" i="16"/>
  <c r="Q118" i="16"/>
  <c r="C119" i="16"/>
  <c r="AI118" i="16"/>
  <c r="K118" i="16"/>
  <c r="W118" i="16"/>
  <c r="W116" i="14"/>
  <c r="C117" i="14"/>
  <c r="AI116" i="14"/>
  <c r="K116" i="14"/>
  <c r="E116" i="14"/>
  <c r="Q116" i="14"/>
  <c r="AC116" i="14"/>
  <c r="Q116" i="15"/>
  <c r="C117" i="15"/>
  <c r="W116" i="15"/>
  <c r="AI116" i="15"/>
  <c r="E116" i="15"/>
  <c r="AC116" i="15"/>
  <c r="K116" i="15"/>
  <c r="C120" i="16" l="1"/>
  <c r="AI119" i="16"/>
  <c r="K119" i="16"/>
  <c r="Q119" i="16"/>
  <c r="E119" i="16"/>
  <c r="AC119" i="16"/>
  <c r="W119" i="16"/>
  <c r="C118" i="14"/>
  <c r="AC117" i="14"/>
  <c r="E117" i="14"/>
  <c r="Q117" i="14"/>
  <c r="K117" i="14"/>
  <c r="AI117" i="14"/>
  <c r="W117" i="14"/>
  <c r="W117" i="15"/>
  <c r="C118" i="15"/>
  <c r="AC117" i="15"/>
  <c r="E117" i="15"/>
  <c r="AI117" i="15"/>
  <c r="K117" i="15"/>
  <c r="Q117" i="15"/>
  <c r="Q120" i="16" l="1"/>
  <c r="C121" i="16"/>
  <c r="W120" i="16"/>
  <c r="AC120" i="16"/>
  <c r="K120" i="16"/>
  <c r="E120" i="16"/>
  <c r="AI120" i="16"/>
  <c r="C119" i="14"/>
  <c r="AI118" i="14"/>
  <c r="K118" i="14"/>
  <c r="W118" i="14"/>
  <c r="Q118" i="14"/>
  <c r="E118" i="14"/>
  <c r="AC118" i="14"/>
  <c r="AC118" i="15"/>
  <c r="E118" i="15"/>
  <c r="C119" i="15"/>
  <c r="AI118" i="15"/>
  <c r="K118" i="15"/>
  <c r="Q118" i="15"/>
  <c r="W118" i="15"/>
  <c r="W121" i="16" l="1"/>
  <c r="C122" i="16"/>
  <c r="AC121" i="16"/>
  <c r="E121" i="16"/>
  <c r="K121" i="16"/>
  <c r="Q121" i="16"/>
  <c r="AI121" i="16"/>
  <c r="Q119" i="14"/>
  <c r="C120" i="14"/>
  <c r="AC119" i="14"/>
  <c r="E119" i="14"/>
  <c r="K119" i="14"/>
  <c r="W119" i="14"/>
  <c r="AI119" i="14"/>
  <c r="C120" i="15"/>
  <c r="AI119" i="15"/>
  <c r="K119" i="15"/>
  <c r="Q119" i="15"/>
  <c r="W119" i="15"/>
  <c r="E119" i="15"/>
  <c r="AC119" i="15"/>
  <c r="AC122" i="16" l="1"/>
  <c r="E122" i="16"/>
  <c r="AI122" i="16"/>
  <c r="K122" i="16"/>
  <c r="Q122" i="16"/>
  <c r="C123" i="16"/>
  <c r="W122" i="16"/>
  <c r="W120" i="14"/>
  <c r="C121" i="14"/>
  <c r="AI120" i="14"/>
  <c r="K120" i="14"/>
  <c r="E120" i="14"/>
  <c r="AC120" i="14"/>
  <c r="Q120" i="14"/>
  <c r="Q120" i="15"/>
  <c r="C121" i="15"/>
  <c r="W120" i="15"/>
  <c r="AC120" i="15"/>
  <c r="E120" i="15"/>
  <c r="K120" i="15"/>
  <c r="AI120" i="15"/>
  <c r="C124" i="16" l="1"/>
  <c r="K123" i="16"/>
  <c r="Q123" i="16"/>
  <c r="AC123" i="16"/>
  <c r="E123" i="16"/>
  <c r="W123" i="16"/>
  <c r="AI123" i="16"/>
  <c r="C122" i="14"/>
  <c r="AC121" i="14"/>
  <c r="E121" i="14"/>
  <c r="Q121" i="14"/>
  <c r="W121" i="14"/>
  <c r="K121" i="14"/>
  <c r="AI121" i="14"/>
  <c r="W121" i="15"/>
  <c r="C122" i="15"/>
  <c r="AC121" i="15"/>
  <c r="E121" i="15"/>
  <c r="AI121" i="15"/>
  <c r="Q121" i="15"/>
  <c r="K121" i="15"/>
  <c r="Q124" i="16" l="1"/>
  <c r="R121" i="16" s="1"/>
  <c r="S121" i="16" s="1"/>
  <c r="T121" i="16" s="1"/>
  <c r="AC124" i="16"/>
  <c r="AD120" i="16" s="1"/>
  <c r="AE120" i="16" s="1"/>
  <c r="AF120" i="16" s="1"/>
  <c r="E124" i="16"/>
  <c r="F122" i="16" s="1"/>
  <c r="G122" i="16" s="1"/>
  <c r="H122" i="16" s="1"/>
  <c r="W124" i="16"/>
  <c r="K124" i="16"/>
  <c r="L123" i="16" s="1"/>
  <c r="M123" i="16" s="1"/>
  <c r="N123" i="16" s="1"/>
  <c r="AI124" i="16"/>
  <c r="AJ119" i="16" s="1"/>
  <c r="AK119" i="16" s="1"/>
  <c r="AL119" i="16" s="1"/>
  <c r="L121" i="16"/>
  <c r="M121" i="16" s="1"/>
  <c r="N121" i="16" s="1"/>
  <c r="C123" i="14"/>
  <c r="AI122" i="14"/>
  <c r="K122" i="14"/>
  <c r="W122" i="14"/>
  <c r="Q122" i="14"/>
  <c r="E122" i="14"/>
  <c r="AC122" i="14"/>
  <c r="AC122" i="15"/>
  <c r="E122" i="15"/>
  <c r="AI122" i="15"/>
  <c r="K122" i="15"/>
  <c r="Q122" i="15"/>
  <c r="C123" i="15"/>
  <c r="W122" i="15"/>
  <c r="X124" i="16" l="1"/>
  <c r="Y124" i="16" s="1"/>
  <c r="Z124" i="16" s="1"/>
  <c r="X8" i="16"/>
  <c r="Y8" i="16" s="1"/>
  <c r="Z8" i="16" s="1"/>
  <c r="X4" i="16"/>
  <c r="Y4" i="16" s="1"/>
  <c r="Z4" i="16" s="1"/>
  <c r="X5" i="16"/>
  <c r="Y5" i="16" s="1"/>
  <c r="Z5" i="16" s="1"/>
  <c r="X7" i="16"/>
  <c r="Y7" i="16" s="1"/>
  <c r="Z7" i="16" s="1"/>
  <c r="X6" i="16"/>
  <c r="Y6" i="16" s="1"/>
  <c r="Z6" i="16" s="1"/>
  <c r="X10" i="16"/>
  <c r="Y10" i="16" s="1"/>
  <c r="Z10" i="16" s="1"/>
  <c r="X12" i="16"/>
  <c r="Y12" i="16" s="1"/>
  <c r="Z12" i="16" s="1"/>
  <c r="X9" i="16"/>
  <c r="Y9" i="16" s="1"/>
  <c r="Z9" i="16" s="1"/>
  <c r="X11" i="16"/>
  <c r="Y11" i="16" s="1"/>
  <c r="Z11" i="16" s="1"/>
  <c r="X14" i="16"/>
  <c r="Y14" i="16" s="1"/>
  <c r="Z14" i="16" s="1"/>
  <c r="X16" i="16"/>
  <c r="Y16" i="16" s="1"/>
  <c r="Z16" i="16" s="1"/>
  <c r="X13" i="16"/>
  <c r="Y13" i="16" s="1"/>
  <c r="Z13" i="16" s="1"/>
  <c r="X15" i="16"/>
  <c r="Y15" i="16" s="1"/>
  <c r="Z15" i="16" s="1"/>
  <c r="X19" i="16"/>
  <c r="Y19" i="16" s="1"/>
  <c r="Z19" i="16" s="1"/>
  <c r="X18" i="16"/>
  <c r="Y18" i="16" s="1"/>
  <c r="Z18" i="16" s="1"/>
  <c r="X20" i="16"/>
  <c r="Y20" i="16" s="1"/>
  <c r="Z20" i="16" s="1"/>
  <c r="X17" i="16"/>
  <c r="Y17" i="16" s="1"/>
  <c r="Z17" i="16" s="1"/>
  <c r="X21" i="16"/>
  <c r="Y21" i="16" s="1"/>
  <c r="Z21" i="16" s="1"/>
  <c r="X24" i="16"/>
  <c r="Y24" i="16" s="1"/>
  <c r="Z24" i="16" s="1"/>
  <c r="X23" i="16"/>
  <c r="Y23" i="16" s="1"/>
  <c r="Z23" i="16" s="1"/>
  <c r="X25" i="16"/>
  <c r="Y25" i="16" s="1"/>
  <c r="Z25" i="16" s="1"/>
  <c r="X22" i="16"/>
  <c r="Y22" i="16" s="1"/>
  <c r="Z22" i="16" s="1"/>
  <c r="X26" i="16"/>
  <c r="Y26" i="16" s="1"/>
  <c r="Z26" i="16" s="1"/>
  <c r="X28" i="16"/>
  <c r="Y28" i="16" s="1"/>
  <c r="Z28" i="16" s="1"/>
  <c r="X30" i="16"/>
  <c r="Y30" i="16" s="1"/>
  <c r="Z30" i="16" s="1"/>
  <c r="X29" i="16"/>
  <c r="Y29" i="16" s="1"/>
  <c r="Z29" i="16" s="1"/>
  <c r="X27" i="16"/>
  <c r="Y27" i="16" s="1"/>
  <c r="Z27" i="16" s="1"/>
  <c r="X31" i="16"/>
  <c r="Y31" i="16" s="1"/>
  <c r="Z31" i="16" s="1"/>
  <c r="X35" i="16"/>
  <c r="Y35" i="16" s="1"/>
  <c r="Z35" i="16" s="1"/>
  <c r="X34" i="16"/>
  <c r="Y34" i="16" s="1"/>
  <c r="Z34" i="16" s="1"/>
  <c r="X33" i="16"/>
  <c r="Y33" i="16" s="1"/>
  <c r="Z33" i="16" s="1"/>
  <c r="X32" i="16"/>
  <c r="Y32" i="16" s="1"/>
  <c r="Z32" i="16" s="1"/>
  <c r="X36" i="16"/>
  <c r="Y36" i="16" s="1"/>
  <c r="Z36" i="16" s="1"/>
  <c r="X37" i="16"/>
  <c r="Y37" i="16" s="1"/>
  <c r="Z37" i="16" s="1"/>
  <c r="X38" i="16"/>
  <c r="Y38" i="16" s="1"/>
  <c r="Z38" i="16" s="1"/>
  <c r="X39" i="16"/>
  <c r="Y39" i="16" s="1"/>
  <c r="Z39" i="16" s="1"/>
  <c r="X40" i="16"/>
  <c r="Y40" i="16" s="1"/>
  <c r="Z40" i="16" s="1"/>
  <c r="X45" i="16"/>
  <c r="Y45" i="16" s="1"/>
  <c r="Z45" i="16" s="1"/>
  <c r="X42" i="16"/>
  <c r="Y42" i="16" s="1"/>
  <c r="Z42" i="16" s="1"/>
  <c r="X41" i="16"/>
  <c r="Y41" i="16" s="1"/>
  <c r="Z41" i="16" s="1"/>
  <c r="X43" i="16"/>
  <c r="Y43" i="16" s="1"/>
  <c r="Z43" i="16" s="1"/>
  <c r="X44" i="16"/>
  <c r="Y44" i="16" s="1"/>
  <c r="Z44" i="16" s="1"/>
  <c r="X47" i="16"/>
  <c r="Y47" i="16" s="1"/>
  <c r="Z47" i="16" s="1"/>
  <c r="X46" i="16"/>
  <c r="Y46" i="16" s="1"/>
  <c r="Z46" i="16" s="1"/>
  <c r="X49" i="16"/>
  <c r="Y49" i="16" s="1"/>
  <c r="Z49" i="16" s="1"/>
  <c r="X51" i="16"/>
  <c r="Y51" i="16" s="1"/>
  <c r="Z51" i="16" s="1"/>
  <c r="X48" i="16"/>
  <c r="Y48" i="16" s="1"/>
  <c r="Z48" i="16" s="1"/>
  <c r="X50" i="16"/>
  <c r="Y50" i="16" s="1"/>
  <c r="Z50" i="16" s="1"/>
  <c r="X53" i="16"/>
  <c r="Y53" i="16" s="1"/>
  <c r="Z53" i="16" s="1"/>
  <c r="X52" i="16"/>
  <c r="Y52" i="16" s="1"/>
  <c r="Z52" i="16" s="1"/>
  <c r="X55" i="16"/>
  <c r="Y55" i="16" s="1"/>
  <c r="Z55" i="16" s="1"/>
  <c r="X56" i="16"/>
  <c r="Y56" i="16" s="1"/>
  <c r="Z56" i="16" s="1"/>
  <c r="X54" i="16"/>
  <c r="Y54" i="16" s="1"/>
  <c r="Z54" i="16" s="1"/>
  <c r="X58" i="16"/>
  <c r="Y58" i="16" s="1"/>
  <c r="Z58" i="16" s="1"/>
  <c r="X57" i="16"/>
  <c r="Y57" i="16" s="1"/>
  <c r="Z57" i="16" s="1"/>
  <c r="X59" i="16"/>
  <c r="Y59" i="16" s="1"/>
  <c r="Z59" i="16" s="1"/>
  <c r="X62" i="16"/>
  <c r="Y62" i="16" s="1"/>
  <c r="Z62" i="16" s="1"/>
  <c r="X60" i="16"/>
  <c r="Y60" i="16" s="1"/>
  <c r="Z60" i="16" s="1"/>
  <c r="X61" i="16"/>
  <c r="Y61" i="16" s="1"/>
  <c r="Z61" i="16" s="1"/>
  <c r="X64" i="16"/>
  <c r="Y64" i="16" s="1"/>
  <c r="Z64" i="16" s="1"/>
  <c r="X65" i="16"/>
  <c r="Y65" i="16" s="1"/>
  <c r="Z65" i="16" s="1"/>
  <c r="X63" i="16"/>
  <c r="Y63" i="16" s="1"/>
  <c r="Z63" i="16" s="1"/>
  <c r="X67" i="16"/>
  <c r="Y67" i="16" s="1"/>
  <c r="Z67" i="16" s="1"/>
  <c r="X66" i="16"/>
  <c r="Y66" i="16" s="1"/>
  <c r="Z66" i="16" s="1"/>
  <c r="X69" i="16"/>
  <c r="Y69" i="16" s="1"/>
  <c r="Z69" i="16" s="1"/>
  <c r="X68" i="16"/>
  <c r="Y68" i="16" s="1"/>
  <c r="Z68" i="16" s="1"/>
  <c r="X71" i="16"/>
  <c r="Y71" i="16" s="1"/>
  <c r="Z71" i="16" s="1"/>
  <c r="X70" i="16"/>
  <c r="Y70" i="16" s="1"/>
  <c r="Z70" i="16" s="1"/>
  <c r="X74" i="16"/>
  <c r="Y74" i="16" s="1"/>
  <c r="Z74" i="16" s="1"/>
  <c r="X72" i="16"/>
  <c r="Y72" i="16" s="1"/>
  <c r="Z72" i="16" s="1"/>
  <c r="X73" i="16"/>
  <c r="Y73" i="16" s="1"/>
  <c r="Z73" i="16" s="1"/>
  <c r="X77" i="16"/>
  <c r="Y77" i="16" s="1"/>
  <c r="Z77" i="16" s="1"/>
  <c r="X75" i="16"/>
  <c r="Y75" i="16" s="1"/>
  <c r="Z75" i="16" s="1"/>
  <c r="X78" i="16"/>
  <c r="Y78" i="16" s="1"/>
  <c r="Z78" i="16" s="1"/>
  <c r="X79" i="16"/>
  <c r="Y79" i="16" s="1"/>
  <c r="Z79" i="16" s="1"/>
  <c r="X76" i="16"/>
  <c r="Y76" i="16" s="1"/>
  <c r="Z76" i="16" s="1"/>
  <c r="X80" i="16"/>
  <c r="Y80" i="16" s="1"/>
  <c r="Z80" i="16" s="1"/>
  <c r="X81" i="16"/>
  <c r="Y81" i="16" s="1"/>
  <c r="Z81" i="16" s="1"/>
  <c r="X85" i="16"/>
  <c r="Y85" i="16" s="1"/>
  <c r="Z85" i="16" s="1"/>
  <c r="X82" i="16"/>
  <c r="Y82" i="16" s="1"/>
  <c r="Z82" i="16" s="1"/>
  <c r="X83" i="16"/>
  <c r="Y83" i="16" s="1"/>
  <c r="Z83" i="16" s="1"/>
  <c r="X84" i="16"/>
  <c r="Y84" i="16" s="1"/>
  <c r="Z84" i="16" s="1"/>
  <c r="X86" i="16"/>
  <c r="Y86" i="16" s="1"/>
  <c r="Z86" i="16" s="1"/>
  <c r="X87" i="16"/>
  <c r="Y87" i="16" s="1"/>
  <c r="Z87" i="16" s="1"/>
  <c r="X88" i="16"/>
  <c r="Y88" i="16" s="1"/>
  <c r="Z88" i="16" s="1"/>
  <c r="X91" i="16"/>
  <c r="Y91" i="16" s="1"/>
  <c r="Z91" i="16" s="1"/>
  <c r="X89" i="16"/>
  <c r="Y89" i="16" s="1"/>
  <c r="Z89" i="16" s="1"/>
  <c r="X90" i="16"/>
  <c r="Y90" i="16" s="1"/>
  <c r="Z90" i="16" s="1"/>
  <c r="X93" i="16"/>
  <c r="Y93" i="16" s="1"/>
  <c r="Z93" i="16" s="1"/>
  <c r="X92" i="16"/>
  <c r="Y92" i="16" s="1"/>
  <c r="Z92" i="16" s="1"/>
  <c r="X94" i="16"/>
  <c r="Y94" i="16" s="1"/>
  <c r="Z94" i="16" s="1"/>
  <c r="X95" i="16"/>
  <c r="Y95" i="16" s="1"/>
  <c r="Z95" i="16" s="1"/>
  <c r="X97" i="16"/>
  <c r="Y97" i="16" s="1"/>
  <c r="Z97" i="16" s="1"/>
  <c r="X96" i="16"/>
  <c r="Y96" i="16" s="1"/>
  <c r="Z96" i="16" s="1"/>
  <c r="X100" i="16"/>
  <c r="Y100" i="16" s="1"/>
  <c r="Z100" i="16" s="1"/>
  <c r="X98" i="16"/>
  <c r="Y98" i="16" s="1"/>
  <c r="Z98" i="16" s="1"/>
  <c r="X101" i="16"/>
  <c r="Y101" i="16" s="1"/>
  <c r="Z101" i="16" s="1"/>
  <c r="X99" i="16"/>
  <c r="Y99" i="16" s="1"/>
  <c r="Z99" i="16" s="1"/>
  <c r="X102" i="16"/>
  <c r="Y102" i="16" s="1"/>
  <c r="Z102" i="16" s="1"/>
  <c r="X103" i="16"/>
  <c r="Y103" i="16" s="1"/>
  <c r="Z103" i="16" s="1"/>
  <c r="X106" i="16"/>
  <c r="Y106" i="16" s="1"/>
  <c r="Z106" i="16" s="1"/>
  <c r="X108" i="16"/>
  <c r="Y108" i="16" s="1"/>
  <c r="Z108" i="16" s="1"/>
  <c r="X105" i="16"/>
  <c r="Y105" i="16" s="1"/>
  <c r="Z105" i="16" s="1"/>
  <c r="X104" i="16"/>
  <c r="Y104" i="16" s="1"/>
  <c r="Z104" i="16" s="1"/>
  <c r="X107" i="16"/>
  <c r="Y107" i="16" s="1"/>
  <c r="Z107" i="16" s="1"/>
  <c r="X110" i="16"/>
  <c r="Y110" i="16" s="1"/>
  <c r="Z110" i="16" s="1"/>
  <c r="X109" i="16"/>
  <c r="Y109" i="16" s="1"/>
  <c r="Z109" i="16" s="1"/>
  <c r="X111" i="16"/>
  <c r="Y111" i="16" s="1"/>
  <c r="Z111" i="16" s="1"/>
  <c r="X112" i="16"/>
  <c r="Y112" i="16" s="1"/>
  <c r="Z112" i="16" s="1"/>
  <c r="X114" i="16"/>
  <c r="Y114" i="16" s="1"/>
  <c r="Z114" i="16" s="1"/>
  <c r="X113" i="16"/>
  <c r="Y113" i="16" s="1"/>
  <c r="Z113" i="16" s="1"/>
  <c r="X117" i="16"/>
  <c r="Y117" i="16" s="1"/>
  <c r="Z117" i="16" s="1"/>
  <c r="X116" i="16"/>
  <c r="Y116" i="16" s="1"/>
  <c r="Z116" i="16" s="1"/>
  <c r="X115" i="16"/>
  <c r="Y115" i="16" s="1"/>
  <c r="Z115" i="16" s="1"/>
  <c r="X119" i="16"/>
  <c r="Y119" i="16" s="1"/>
  <c r="Z119" i="16" s="1"/>
  <c r="X118" i="16"/>
  <c r="Y118" i="16" s="1"/>
  <c r="Z118" i="16" s="1"/>
  <c r="X121" i="16"/>
  <c r="Y121" i="16" s="1"/>
  <c r="Z121" i="16" s="1"/>
  <c r="F123" i="16"/>
  <c r="G123" i="16" s="1"/>
  <c r="H123" i="16" s="1"/>
  <c r="X123" i="16"/>
  <c r="Y123" i="16" s="1"/>
  <c r="Z123" i="16" s="1"/>
  <c r="AJ123" i="16"/>
  <c r="AK123" i="16" s="1"/>
  <c r="AL123" i="16" s="1"/>
  <c r="F124" i="16"/>
  <c r="G124" i="16" s="1"/>
  <c r="H124" i="16" s="1"/>
  <c r="F7" i="16"/>
  <c r="G7" i="16" s="1"/>
  <c r="H7" i="16" s="1"/>
  <c r="F4" i="16"/>
  <c r="G4" i="16" s="1"/>
  <c r="H4" i="16" s="1"/>
  <c r="F5" i="16"/>
  <c r="G5" i="16" s="1"/>
  <c r="H5" i="16" s="1"/>
  <c r="F9" i="16"/>
  <c r="G9" i="16" s="1"/>
  <c r="H9" i="16" s="1"/>
  <c r="F8" i="16"/>
  <c r="G8" i="16" s="1"/>
  <c r="H8" i="16" s="1"/>
  <c r="F6" i="16"/>
  <c r="G6" i="16" s="1"/>
  <c r="H6" i="16" s="1"/>
  <c r="F10" i="16"/>
  <c r="G10" i="16" s="1"/>
  <c r="H10" i="16" s="1"/>
  <c r="F12" i="16"/>
  <c r="G12" i="16" s="1"/>
  <c r="H12" i="16" s="1"/>
  <c r="F14" i="16"/>
  <c r="G14" i="16" s="1"/>
  <c r="H14" i="16" s="1"/>
  <c r="F11" i="16"/>
  <c r="G11" i="16" s="1"/>
  <c r="H11" i="16" s="1"/>
  <c r="F13" i="16"/>
  <c r="G13" i="16" s="1"/>
  <c r="H13" i="16" s="1"/>
  <c r="F15" i="16"/>
  <c r="G15" i="16" s="1"/>
  <c r="H15" i="16" s="1"/>
  <c r="F16" i="16"/>
  <c r="G16" i="16" s="1"/>
  <c r="H16" i="16" s="1"/>
  <c r="F17" i="16"/>
  <c r="G17" i="16" s="1"/>
  <c r="H17" i="16" s="1"/>
  <c r="F20" i="16"/>
  <c r="G20" i="16" s="1"/>
  <c r="H20" i="16" s="1"/>
  <c r="F18" i="16"/>
  <c r="G18" i="16" s="1"/>
  <c r="H18" i="16" s="1"/>
  <c r="F21" i="16"/>
  <c r="G21" i="16" s="1"/>
  <c r="H21" i="16" s="1"/>
  <c r="F19" i="16"/>
  <c r="G19" i="16" s="1"/>
  <c r="H19" i="16" s="1"/>
  <c r="F24" i="16"/>
  <c r="G24" i="16" s="1"/>
  <c r="H24" i="16" s="1"/>
  <c r="F23" i="16"/>
  <c r="G23" i="16" s="1"/>
  <c r="H23" i="16" s="1"/>
  <c r="F22" i="16"/>
  <c r="G22" i="16" s="1"/>
  <c r="H22" i="16" s="1"/>
  <c r="F28" i="16"/>
  <c r="G28" i="16" s="1"/>
  <c r="H28" i="16" s="1"/>
  <c r="F25" i="16"/>
  <c r="G25" i="16" s="1"/>
  <c r="H25" i="16" s="1"/>
  <c r="F26" i="16"/>
  <c r="G26" i="16" s="1"/>
  <c r="H26" i="16" s="1"/>
  <c r="F27" i="16"/>
  <c r="G27" i="16" s="1"/>
  <c r="H27" i="16" s="1"/>
  <c r="F29" i="16"/>
  <c r="G29" i="16" s="1"/>
  <c r="H29" i="16" s="1"/>
  <c r="F30" i="16"/>
  <c r="G30" i="16" s="1"/>
  <c r="H30" i="16" s="1"/>
  <c r="F31" i="16"/>
  <c r="G31" i="16" s="1"/>
  <c r="H31" i="16" s="1"/>
  <c r="F33" i="16"/>
  <c r="G33" i="16" s="1"/>
  <c r="H33" i="16" s="1"/>
  <c r="F32" i="16"/>
  <c r="G32" i="16" s="1"/>
  <c r="H32" i="16" s="1"/>
  <c r="F36" i="16"/>
  <c r="G36" i="16" s="1"/>
  <c r="H36" i="16" s="1"/>
  <c r="F34" i="16"/>
  <c r="G34" i="16" s="1"/>
  <c r="H34" i="16" s="1"/>
  <c r="F35" i="16"/>
  <c r="G35" i="16" s="1"/>
  <c r="H35" i="16" s="1"/>
  <c r="F38" i="16"/>
  <c r="G38" i="16" s="1"/>
  <c r="H38" i="16" s="1"/>
  <c r="F37" i="16"/>
  <c r="G37" i="16" s="1"/>
  <c r="H37" i="16" s="1"/>
  <c r="F40" i="16"/>
  <c r="G40" i="16" s="1"/>
  <c r="H40" i="16" s="1"/>
  <c r="F39" i="16"/>
  <c r="G39" i="16" s="1"/>
  <c r="H39" i="16" s="1"/>
  <c r="F41" i="16"/>
  <c r="G41" i="16" s="1"/>
  <c r="H41" i="16" s="1"/>
  <c r="F42" i="16"/>
  <c r="G42" i="16" s="1"/>
  <c r="H42" i="16" s="1"/>
  <c r="F44" i="16"/>
  <c r="G44" i="16" s="1"/>
  <c r="H44" i="16" s="1"/>
  <c r="F43" i="16"/>
  <c r="G43" i="16" s="1"/>
  <c r="H43" i="16" s="1"/>
  <c r="F46" i="16"/>
  <c r="G46" i="16" s="1"/>
  <c r="H46" i="16" s="1"/>
  <c r="F45" i="16"/>
  <c r="G45" i="16" s="1"/>
  <c r="H45" i="16" s="1"/>
  <c r="F47" i="16"/>
  <c r="G47" i="16" s="1"/>
  <c r="H47" i="16" s="1"/>
  <c r="F51" i="16"/>
  <c r="G51" i="16" s="1"/>
  <c r="H51" i="16" s="1"/>
  <c r="F48" i="16"/>
  <c r="G48" i="16" s="1"/>
  <c r="H48" i="16" s="1"/>
  <c r="F50" i="16"/>
  <c r="G50" i="16" s="1"/>
  <c r="H50" i="16" s="1"/>
  <c r="F49" i="16"/>
  <c r="G49" i="16" s="1"/>
  <c r="H49" i="16" s="1"/>
  <c r="F54" i="16"/>
  <c r="G54" i="16" s="1"/>
  <c r="H54" i="16" s="1"/>
  <c r="F56" i="16"/>
  <c r="G56" i="16" s="1"/>
  <c r="H56" i="16" s="1"/>
  <c r="F52" i="16"/>
  <c r="G52" i="16" s="1"/>
  <c r="H52" i="16" s="1"/>
  <c r="F53" i="16"/>
  <c r="G53" i="16" s="1"/>
  <c r="H53" i="16" s="1"/>
  <c r="F55" i="16"/>
  <c r="G55" i="16" s="1"/>
  <c r="H55" i="16" s="1"/>
  <c r="F57" i="16"/>
  <c r="G57" i="16" s="1"/>
  <c r="H57" i="16" s="1"/>
  <c r="F58" i="16"/>
  <c r="G58" i="16" s="1"/>
  <c r="H58" i="16" s="1"/>
  <c r="F61" i="16"/>
  <c r="G61" i="16" s="1"/>
  <c r="H61" i="16" s="1"/>
  <c r="F60" i="16"/>
  <c r="G60" i="16" s="1"/>
  <c r="H60" i="16" s="1"/>
  <c r="F59" i="16"/>
  <c r="G59" i="16" s="1"/>
  <c r="H59" i="16" s="1"/>
  <c r="F62" i="16"/>
  <c r="G62" i="16" s="1"/>
  <c r="H62" i="16" s="1"/>
  <c r="F64" i="16"/>
  <c r="G64" i="16" s="1"/>
  <c r="H64" i="16" s="1"/>
  <c r="F65" i="16"/>
  <c r="G65" i="16" s="1"/>
  <c r="H65" i="16" s="1"/>
  <c r="F63" i="16"/>
  <c r="G63" i="16" s="1"/>
  <c r="H63" i="16" s="1"/>
  <c r="F66" i="16"/>
  <c r="G66" i="16" s="1"/>
  <c r="H66" i="16" s="1"/>
  <c r="F68" i="16"/>
  <c r="G68" i="16" s="1"/>
  <c r="H68" i="16" s="1"/>
  <c r="F67" i="16"/>
  <c r="G67" i="16" s="1"/>
  <c r="H67" i="16" s="1"/>
  <c r="F69" i="16"/>
  <c r="G69" i="16" s="1"/>
  <c r="H69" i="16" s="1"/>
  <c r="F73" i="16"/>
  <c r="G73" i="16" s="1"/>
  <c r="H73" i="16" s="1"/>
  <c r="F71" i="16"/>
  <c r="G71" i="16" s="1"/>
  <c r="H71" i="16" s="1"/>
  <c r="F70" i="16"/>
  <c r="G70" i="16" s="1"/>
  <c r="H70" i="16" s="1"/>
  <c r="F74" i="16"/>
  <c r="G74" i="16" s="1"/>
  <c r="H74" i="16" s="1"/>
  <c r="F72" i="16"/>
  <c r="G72" i="16" s="1"/>
  <c r="H72" i="16" s="1"/>
  <c r="F75" i="16"/>
  <c r="G75" i="16" s="1"/>
  <c r="H75" i="16" s="1"/>
  <c r="F77" i="16"/>
  <c r="G77" i="16" s="1"/>
  <c r="H77" i="16" s="1"/>
  <c r="F78" i="16"/>
  <c r="G78" i="16" s="1"/>
  <c r="H78" i="16" s="1"/>
  <c r="F76" i="16"/>
  <c r="G76" i="16" s="1"/>
  <c r="H76" i="16" s="1"/>
  <c r="F79" i="16"/>
  <c r="G79" i="16" s="1"/>
  <c r="H79" i="16" s="1"/>
  <c r="F80" i="16"/>
  <c r="G80" i="16" s="1"/>
  <c r="H80" i="16" s="1"/>
  <c r="F81" i="16"/>
  <c r="G81" i="16" s="1"/>
  <c r="H81" i="16" s="1"/>
  <c r="F83" i="16"/>
  <c r="G83" i="16" s="1"/>
  <c r="H83" i="16" s="1"/>
  <c r="F82" i="16"/>
  <c r="G82" i="16" s="1"/>
  <c r="H82" i="16" s="1"/>
  <c r="F84" i="16"/>
  <c r="G84" i="16" s="1"/>
  <c r="H84" i="16" s="1"/>
  <c r="F86" i="16"/>
  <c r="G86" i="16" s="1"/>
  <c r="H86" i="16" s="1"/>
  <c r="F85" i="16"/>
  <c r="G85" i="16" s="1"/>
  <c r="H85" i="16" s="1"/>
  <c r="F87" i="16"/>
  <c r="G87" i="16" s="1"/>
  <c r="H87" i="16" s="1"/>
  <c r="F91" i="16"/>
  <c r="G91" i="16" s="1"/>
  <c r="H91" i="16" s="1"/>
  <c r="F88" i="16"/>
  <c r="G88" i="16" s="1"/>
  <c r="H88" i="16" s="1"/>
  <c r="F89" i="16"/>
  <c r="G89" i="16" s="1"/>
  <c r="H89" i="16" s="1"/>
  <c r="F92" i="16"/>
  <c r="G92" i="16" s="1"/>
  <c r="H92" i="16" s="1"/>
  <c r="F90" i="16"/>
  <c r="G90" i="16" s="1"/>
  <c r="H90" i="16" s="1"/>
  <c r="F96" i="16"/>
  <c r="G96" i="16" s="1"/>
  <c r="H96" i="16" s="1"/>
  <c r="F98" i="16"/>
  <c r="G98" i="16" s="1"/>
  <c r="H98" i="16" s="1"/>
  <c r="F94" i="16"/>
  <c r="G94" i="16" s="1"/>
  <c r="H94" i="16" s="1"/>
  <c r="F93" i="16"/>
  <c r="G93" i="16" s="1"/>
  <c r="H93" i="16" s="1"/>
  <c r="F95" i="16"/>
  <c r="G95" i="16" s="1"/>
  <c r="H95" i="16" s="1"/>
  <c r="F100" i="16"/>
  <c r="G100" i="16" s="1"/>
  <c r="H100" i="16" s="1"/>
  <c r="F97" i="16"/>
  <c r="G97" i="16" s="1"/>
  <c r="H97" i="16" s="1"/>
  <c r="F99" i="16"/>
  <c r="G99" i="16" s="1"/>
  <c r="H99" i="16" s="1"/>
  <c r="F104" i="16"/>
  <c r="G104" i="16" s="1"/>
  <c r="H104" i="16" s="1"/>
  <c r="F102" i="16"/>
  <c r="G102" i="16" s="1"/>
  <c r="H102" i="16" s="1"/>
  <c r="F101" i="16"/>
  <c r="G101" i="16" s="1"/>
  <c r="H101" i="16" s="1"/>
  <c r="F106" i="16"/>
  <c r="G106" i="16" s="1"/>
  <c r="H106" i="16" s="1"/>
  <c r="F103" i="16"/>
  <c r="G103" i="16" s="1"/>
  <c r="H103" i="16" s="1"/>
  <c r="F105" i="16"/>
  <c r="G105" i="16" s="1"/>
  <c r="H105" i="16" s="1"/>
  <c r="F107" i="16"/>
  <c r="G107" i="16" s="1"/>
  <c r="H107" i="16" s="1"/>
  <c r="F108" i="16"/>
  <c r="G108" i="16" s="1"/>
  <c r="H108" i="16" s="1"/>
  <c r="F109" i="16"/>
  <c r="G109" i="16" s="1"/>
  <c r="H109" i="16" s="1"/>
  <c r="F112" i="16"/>
  <c r="G112" i="16" s="1"/>
  <c r="H112" i="16" s="1"/>
  <c r="F111" i="16"/>
  <c r="G111" i="16" s="1"/>
  <c r="H111" i="16" s="1"/>
  <c r="F110" i="16"/>
  <c r="G110" i="16" s="1"/>
  <c r="H110" i="16" s="1"/>
  <c r="F115" i="16"/>
  <c r="G115" i="16" s="1"/>
  <c r="H115" i="16" s="1"/>
  <c r="F114" i="16"/>
  <c r="G114" i="16" s="1"/>
  <c r="H114" i="16" s="1"/>
  <c r="F113" i="16"/>
  <c r="G113" i="16" s="1"/>
  <c r="H113" i="16" s="1"/>
  <c r="F118" i="16"/>
  <c r="G118" i="16" s="1"/>
  <c r="H118" i="16" s="1"/>
  <c r="F119" i="16"/>
  <c r="G119" i="16" s="1"/>
  <c r="H119" i="16" s="1"/>
  <c r="F117" i="16"/>
  <c r="G117" i="16" s="1"/>
  <c r="H117" i="16" s="1"/>
  <c r="F116" i="16"/>
  <c r="G116" i="16" s="1"/>
  <c r="H116" i="16" s="1"/>
  <c r="F121" i="16"/>
  <c r="G121" i="16" s="1"/>
  <c r="H121" i="16" s="1"/>
  <c r="F120" i="16"/>
  <c r="G120" i="16" s="1"/>
  <c r="H120" i="16" s="1"/>
  <c r="AJ122" i="16"/>
  <c r="AK122" i="16" s="1"/>
  <c r="AL122" i="16" s="1"/>
  <c r="X122" i="16"/>
  <c r="Y122" i="16" s="1"/>
  <c r="Z122" i="16" s="1"/>
  <c r="AJ124" i="16"/>
  <c r="AK124" i="16" s="1"/>
  <c r="AL124" i="16" s="1"/>
  <c r="AJ6" i="16"/>
  <c r="AK6" i="16" s="1"/>
  <c r="AL6" i="16" s="1"/>
  <c r="AJ5" i="16"/>
  <c r="AK5" i="16" s="1"/>
  <c r="AL5" i="16" s="1"/>
  <c r="AJ4" i="16"/>
  <c r="AK4" i="16" s="1"/>
  <c r="AL4" i="16" s="1"/>
  <c r="AJ8" i="16"/>
  <c r="AK8" i="16" s="1"/>
  <c r="AL8" i="16" s="1"/>
  <c r="AJ7" i="16"/>
  <c r="AK7" i="16" s="1"/>
  <c r="AL7" i="16" s="1"/>
  <c r="AJ9" i="16"/>
  <c r="AK9" i="16" s="1"/>
  <c r="AL9" i="16" s="1"/>
  <c r="AJ11" i="16"/>
  <c r="AK11" i="16" s="1"/>
  <c r="AL11" i="16" s="1"/>
  <c r="AJ10" i="16"/>
  <c r="AK10" i="16" s="1"/>
  <c r="AL10" i="16" s="1"/>
  <c r="AJ12" i="16"/>
  <c r="AK12" i="16" s="1"/>
  <c r="AL12" i="16" s="1"/>
  <c r="AJ14" i="16"/>
  <c r="AK14" i="16" s="1"/>
  <c r="AL14" i="16" s="1"/>
  <c r="AJ15" i="16"/>
  <c r="AK15" i="16" s="1"/>
  <c r="AL15" i="16" s="1"/>
  <c r="AJ16" i="16"/>
  <c r="AK16" i="16" s="1"/>
  <c r="AL16" i="16" s="1"/>
  <c r="AJ13" i="16"/>
  <c r="AK13" i="16" s="1"/>
  <c r="AL13" i="16" s="1"/>
  <c r="AJ19" i="16"/>
  <c r="AK19" i="16" s="1"/>
  <c r="AL19" i="16" s="1"/>
  <c r="AJ18" i="16"/>
  <c r="AK18" i="16" s="1"/>
  <c r="AL18" i="16" s="1"/>
  <c r="AJ17" i="16"/>
  <c r="AK17" i="16" s="1"/>
  <c r="AL17" i="16" s="1"/>
  <c r="AJ21" i="16"/>
  <c r="AK21" i="16" s="1"/>
  <c r="AL21" i="16" s="1"/>
  <c r="AJ20" i="16"/>
  <c r="AK20" i="16" s="1"/>
  <c r="AL20" i="16" s="1"/>
  <c r="AJ23" i="16"/>
  <c r="AK23" i="16" s="1"/>
  <c r="AL23" i="16" s="1"/>
  <c r="AJ22" i="16"/>
  <c r="AK22" i="16" s="1"/>
  <c r="AL22" i="16" s="1"/>
  <c r="AJ25" i="16"/>
  <c r="AK25" i="16" s="1"/>
  <c r="AL25" i="16" s="1"/>
  <c r="AJ24" i="16"/>
  <c r="AK24" i="16" s="1"/>
  <c r="AL24" i="16" s="1"/>
  <c r="AJ28" i="16"/>
  <c r="AK28" i="16" s="1"/>
  <c r="AL28" i="16" s="1"/>
  <c r="AJ26" i="16"/>
  <c r="AK26" i="16" s="1"/>
  <c r="AL26" i="16" s="1"/>
  <c r="AJ27" i="16"/>
  <c r="AK27" i="16" s="1"/>
  <c r="AL27" i="16" s="1"/>
  <c r="AJ31" i="16"/>
  <c r="AK31" i="16" s="1"/>
  <c r="AL31" i="16" s="1"/>
  <c r="AJ29" i="16"/>
  <c r="AK29" i="16" s="1"/>
  <c r="AL29" i="16" s="1"/>
  <c r="AJ30" i="16"/>
  <c r="AK30" i="16" s="1"/>
  <c r="AL30" i="16" s="1"/>
  <c r="AJ33" i="16"/>
  <c r="AK33" i="16" s="1"/>
  <c r="AL33" i="16" s="1"/>
  <c r="AJ32" i="16"/>
  <c r="AK32" i="16" s="1"/>
  <c r="AL32" i="16" s="1"/>
  <c r="AJ35" i="16"/>
  <c r="AK35" i="16" s="1"/>
  <c r="AL35" i="16" s="1"/>
  <c r="AJ34" i="16"/>
  <c r="AK34" i="16" s="1"/>
  <c r="AL34" i="16" s="1"/>
  <c r="AJ36" i="16"/>
  <c r="AK36" i="16" s="1"/>
  <c r="AL36" i="16" s="1"/>
  <c r="AJ38" i="16"/>
  <c r="AK38" i="16" s="1"/>
  <c r="AL38" i="16" s="1"/>
  <c r="AJ37" i="16"/>
  <c r="AK37" i="16" s="1"/>
  <c r="AL37" i="16" s="1"/>
  <c r="AJ40" i="16"/>
  <c r="AK40" i="16" s="1"/>
  <c r="AL40" i="16" s="1"/>
  <c r="AJ39" i="16"/>
  <c r="AK39" i="16" s="1"/>
  <c r="AL39" i="16" s="1"/>
  <c r="AJ43" i="16"/>
  <c r="AK43" i="16" s="1"/>
  <c r="AL43" i="16" s="1"/>
  <c r="AJ41" i="16"/>
  <c r="AK41" i="16" s="1"/>
  <c r="AL41" i="16" s="1"/>
  <c r="AJ45" i="16"/>
  <c r="AK45" i="16" s="1"/>
  <c r="AL45" i="16" s="1"/>
  <c r="AJ42" i="16"/>
  <c r="AK42" i="16" s="1"/>
  <c r="AL42" i="16" s="1"/>
  <c r="AJ44" i="16"/>
  <c r="AK44" i="16" s="1"/>
  <c r="AL44" i="16" s="1"/>
  <c r="AJ47" i="16"/>
  <c r="AK47" i="16" s="1"/>
  <c r="AL47" i="16" s="1"/>
  <c r="AJ46" i="16"/>
  <c r="AK46" i="16" s="1"/>
  <c r="AL46" i="16" s="1"/>
  <c r="AJ48" i="16"/>
  <c r="AK48" i="16" s="1"/>
  <c r="AL48" i="16" s="1"/>
  <c r="AJ51" i="16"/>
  <c r="AK51" i="16" s="1"/>
  <c r="AL51" i="16" s="1"/>
  <c r="AJ50" i="16"/>
  <c r="AK50" i="16" s="1"/>
  <c r="AL50" i="16" s="1"/>
  <c r="AJ49" i="16"/>
  <c r="AK49" i="16" s="1"/>
  <c r="AL49" i="16" s="1"/>
  <c r="AJ55" i="16"/>
  <c r="AK55" i="16" s="1"/>
  <c r="AL55" i="16" s="1"/>
  <c r="AJ53" i="16"/>
  <c r="AK53" i="16" s="1"/>
  <c r="AL53" i="16" s="1"/>
  <c r="AJ54" i="16"/>
  <c r="AK54" i="16" s="1"/>
  <c r="AL54" i="16" s="1"/>
  <c r="AJ52" i="16"/>
  <c r="AK52" i="16" s="1"/>
  <c r="AL52" i="16" s="1"/>
  <c r="AJ57" i="16"/>
  <c r="AK57" i="16" s="1"/>
  <c r="AL57" i="16" s="1"/>
  <c r="AJ59" i="16"/>
  <c r="AK59" i="16" s="1"/>
  <c r="AL59" i="16" s="1"/>
  <c r="AJ56" i="16"/>
  <c r="AK56" i="16" s="1"/>
  <c r="AL56" i="16" s="1"/>
  <c r="AJ61" i="16"/>
  <c r="AK61" i="16" s="1"/>
  <c r="AL61" i="16" s="1"/>
  <c r="AJ62" i="16"/>
  <c r="AK62" i="16" s="1"/>
  <c r="AL62" i="16" s="1"/>
  <c r="AJ58" i="16"/>
  <c r="AK58" i="16" s="1"/>
  <c r="AL58" i="16" s="1"/>
  <c r="AJ60" i="16"/>
  <c r="AK60" i="16" s="1"/>
  <c r="AL60" i="16" s="1"/>
  <c r="AJ64" i="16"/>
  <c r="AK64" i="16" s="1"/>
  <c r="AL64" i="16" s="1"/>
  <c r="AJ65" i="16"/>
  <c r="AK65" i="16" s="1"/>
  <c r="AL65" i="16" s="1"/>
  <c r="AJ63" i="16"/>
  <c r="AK63" i="16" s="1"/>
  <c r="AL63" i="16" s="1"/>
  <c r="AJ70" i="16"/>
  <c r="AK70" i="16" s="1"/>
  <c r="AL70" i="16" s="1"/>
  <c r="AJ69" i="16"/>
  <c r="AK69" i="16" s="1"/>
  <c r="AL69" i="16" s="1"/>
  <c r="AJ66" i="16"/>
  <c r="AK66" i="16" s="1"/>
  <c r="AL66" i="16" s="1"/>
  <c r="AJ68" i="16"/>
  <c r="AK68" i="16" s="1"/>
  <c r="AL68" i="16" s="1"/>
  <c r="AJ67" i="16"/>
  <c r="AK67" i="16" s="1"/>
  <c r="AL67" i="16" s="1"/>
  <c r="AJ73" i="16"/>
  <c r="AK73" i="16" s="1"/>
  <c r="AL73" i="16" s="1"/>
  <c r="AJ71" i="16"/>
  <c r="AK71" i="16" s="1"/>
  <c r="AL71" i="16" s="1"/>
  <c r="AJ72" i="16"/>
  <c r="AK72" i="16" s="1"/>
  <c r="AL72" i="16" s="1"/>
  <c r="AJ75" i="16"/>
  <c r="AK75" i="16" s="1"/>
  <c r="AL75" i="16" s="1"/>
  <c r="AJ76" i="16"/>
  <c r="AK76" i="16" s="1"/>
  <c r="AL76" i="16" s="1"/>
  <c r="AJ74" i="16"/>
  <c r="AK74" i="16" s="1"/>
  <c r="AL74" i="16" s="1"/>
  <c r="AJ77" i="16"/>
  <c r="AK77" i="16" s="1"/>
  <c r="AL77" i="16" s="1"/>
  <c r="AJ78" i="16"/>
  <c r="AK78" i="16" s="1"/>
  <c r="AL78" i="16" s="1"/>
  <c r="AJ79" i="16"/>
  <c r="AK79" i="16" s="1"/>
  <c r="AL79" i="16" s="1"/>
  <c r="AJ81" i="16"/>
  <c r="AK81" i="16" s="1"/>
  <c r="AL81" i="16" s="1"/>
  <c r="AJ83" i="16"/>
  <c r="AK83" i="16" s="1"/>
  <c r="AL83" i="16" s="1"/>
  <c r="AJ80" i="16"/>
  <c r="AK80" i="16" s="1"/>
  <c r="AL80" i="16" s="1"/>
  <c r="AJ82" i="16"/>
  <c r="AK82" i="16" s="1"/>
  <c r="AL82" i="16" s="1"/>
  <c r="AJ86" i="16"/>
  <c r="AK86" i="16" s="1"/>
  <c r="AL86" i="16" s="1"/>
  <c r="AJ84" i="16"/>
  <c r="AK84" i="16" s="1"/>
  <c r="AL84" i="16" s="1"/>
  <c r="AJ85" i="16"/>
  <c r="AK85" i="16" s="1"/>
  <c r="AL85" i="16" s="1"/>
  <c r="AJ88" i="16"/>
  <c r="AK88" i="16" s="1"/>
  <c r="AL88" i="16" s="1"/>
  <c r="AJ87" i="16"/>
  <c r="AK87" i="16" s="1"/>
  <c r="AL87" i="16" s="1"/>
  <c r="AJ90" i="16"/>
  <c r="AK90" i="16" s="1"/>
  <c r="AL90" i="16" s="1"/>
  <c r="AJ89" i="16"/>
  <c r="AK89" i="16" s="1"/>
  <c r="AL89" i="16" s="1"/>
  <c r="AJ91" i="16"/>
  <c r="AK91" i="16" s="1"/>
  <c r="AL91" i="16" s="1"/>
  <c r="AJ92" i="16"/>
  <c r="AK92" i="16" s="1"/>
  <c r="AL92" i="16" s="1"/>
  <c r="AJ93" i="16"/>
  <c r="AK93" i="16" s="1"/>
  <c r="AL93" i="16" s="1"/>
  <c r="AJ96" i="16"/>
  <c r="AK96" i="16" s="1"/>
  <c r="AL96" i="16" s="1"/>
  <c r="AJ94" i="16"/>
  <c r="AK94" i="16" s="1"/>
  <c r="AL94" i="16" s="1"/>
  <c r="AJ97" i="16"/>
  <c r="AK97" i="16" s="1"/>
  <c r="AL97" i="16" s="1"/>
  <c r="AJ95" i="16"/>
  <c r="AK95" i="16" s="1"/>
  <c r="AL95" i="16" s="1"/>
  <c r="AJ98" i="16"/>
  <c r="AK98" i="16" s="1"/>
  <c r="AL98" i="16" s="1"/>
  <c r="AJ99" i="16"/>
  <c r="AK99" i="16" s="1"/>
  <c r="AL99" i="16" s="1"/>
  <c r="AJ102" i="16"/>
  <c r="AK102" i="16" s="1"/>
  <c r="AL102" i="16" s="1"/>
  <c r="AJ100" i="16"/>
  <c r="AK100" i="16" s="1"/>
  <c r="AL100" i="16" s="1"/>
  <c r="AJ101" i="16"/>
  <c r="AK101" i="16" s="1"/>
  <c r="AL101" i="16" s="1"/>
  <c r="AJ104" i="16"/>
  <c r="AK104" i="16" s="1"/>
  <c r="AL104" i="16" s="1"/>
  <c r="AJ105" i="16"/>
  <c r="AK105" i="16" s="1"/>
  <c r="AL105" i="16" s="1"/>
  <c r="AJ103" i="16"/>
  <c r="AK103" i="16" s="1"/>
  <c r="AL103" i="16" s="1"/>
  <c r="AJ109" i="16"/>
  <c r="AK109" i="16" s="1"/>
  <c r="AL109" i="16" s="1"/>
  <c r="AJ106" i="16"/>
  <c r="AK106" i="16" s="1"/>
  <c r="AL106" i="16" s="1"/>
  <c r="AJ108" i="16"/>
  <c r="AK108" i="16" s="1"/>
  <c r="AL108" i="16" s="1"/>
  <c r="AJ107" i="16"/>
  <c r="AK107" i="16" s="1"/>
  <c r="AL107" i="16" s="1"/>
  <c r="AJ112" i="16"/>
  <c r="AK112" i="16" s="1"/>
  <c r="AL112" i="16" s="1"/>
  <c r="AJ110" i="16"/>
  <c r="AK110" i="16" s="1"/>
  <c r="AL110" i="16" s="1"/>
  <c r="AJ111" i="16"/>
  <c r="AK111" i="16" s="1"/>
  <c r="AL111" i="16" s="1"/>
  <c r="AJ116" i="16"/>
  <c r="AK116" i="16" s="1"/>
  <c r="AL116" i="16" s="1"/>
  <c r="AJ114" i="16"/>
  <c r="AK114" i="16" s="1"/>
  <c r="AL114" i="16" s="1"/>
  <c r="AJ113" i="16"/>
  <c r="AK113" i="16" s="1"/>
  <c r="AL113" i="16" s="1"/>
  <c r="AJ117" i="16"/>
  <c r="AK117" i="16" s="1"/>
  <c r="AL117" i="16" s="1"/>
  <c r="AJ115" i="16"/>
  <c r="AK115" i="16" s="1"/>
  <c r="AL115" i="16" s="1"/>
  <c r="AJ120" i="16"/>
  <c r="AK120" i="16" s="1"/>
  <c r="AL120" i="16" s="1"/>
  <c r="AD124" i="16"/>
  <c r="AE124" i="16" s="1"/>
  <c r="AF124" i="16" s="1"/>
  <c r="AD7" i="16"/>
  <c r="AE7" i="16" s="1"/>
  <c r="AF7" i="16" s="1"/>
  <c r="AD5" i="16"/>
  <c r="AE5" i="16" s="1"/>
  <c r="AF5" i="16" s="1"/>
  <c r="AD6" i="16"/>
  <c r="AE6" i="16" s="1"/>
  <c r="AF6" i="16" s="1"/>
  <c r="AD4" i="16"/>
  <c r="AE4" i="16" s="1"/>
  <c r="AF4" i="16" s="1"/>
  <c r="AD8" i="16"/>
  <c r="AE8" i="16" s="1"/>
  <c r="AF8" i="16" s="1"/>
  <c r="AD10" i="16"/>
  <c r="AE10" i="16" s="1"/>
  <c r="AF10" i="16" s="1"/>
  <c r="AD9" i="16"/>
  <c r="AE9" i="16" s="1"/>
  <c r="AF9" i="16" s="1"/>
  <c r="AD11" i="16"/>
  <c r="AE11" i="16" s="1"/>
  <c r="AF11" i="16" s="1"/>
  <c r="AD14" i="16"/>
  <c r="AE14" i="16" s="1"/>
  <c r="AF14" i="16" s="1"/>
  <c r="AD12" i="16"/>
  <c r="AE12" i="16" s="1"/>
  <c r="AF12" i="16" s="1"/>
  <c r="AD15" i="16"/>
  <c r="AE15" i="16" s="1"/>
  <c r="AF15" i="16" s="1"/>
  <c r="AD13" i="16"/>
  <c r="AE13" i="16" s="1"/>
  <c r="AF13" i="16" s="1"/>
  <c r="AD17" i="16"/>
  <c r="AE17" i="16" s="1"/>
  <c r="AF17" i="16" s="1"/>
  <c r="AD16" i="16"/>
  <c r="AE16" i="16" s="1"/>
  <c r="AF16" i="16" s="1"/>
  <c r="AD18" i="16"/>
  <c r="AE18" i="16" s="1"/>
  <c r="AF18" i="16" s="1"/>
  <c r="AD20" i="16"/>
  <c r="AE20" i="16" s="1"/>
  <c r="AF20" i="16" s="1"/>
  <c r="AD19" i="16"/>
  <c r="AE19" i="16" s="1"/>
  <c r="AF19" i="16" s="1"/>
  <c r="AD21" i="16"/>
  <c r="AE21" i="16" s="1"/>
  <c r="AF21" i="16" s="1"/>
  <c r="AD24" i="16"/>
  <c r="AE24" i="16" s="1"/>
  <c r="AF24" i="16" s="1"/>
  <c r="AD25" i="16"/>
  <c r="AE25" i="16" s="1"/>
  <c r="AF25" i="16" s="1"/>
  <c r="AD22" i="16"/>
  <c r="AE22" i="16" s="1"/>
  <c r="AF22" i="16" s="1"/>
  <c r="AD23" i="16"/>
  <c r="AE23" i="16" s="1"/>
  <c r="AF23" i="16" s="1"/>
  <c r="AD27" i="16"/>
  <c r="AE27" i="16" s="1"/>
  <c r="AF27" i="16" s="1"/>
  <c r="AD29" i="16"/>
  <c r="AE29" i="16" s="1"/>
  <c r="AF29" i="16" s="1"/>
  <c r="AD26" i="16"/>
  <c r="AE26" i="16" s="1"/>
  <c r="AF26" i="16" s="1"/>
  <c r="AD28" i="16"/>
  <c r="AE28" i="16" s="1"/>
  <c r="AF28" i="16" s="1"/>
  <c r="AD30" i="16"/>
  <c r="AE30" i="16" s="1"/>
  <c r="AF30" i="16" s="1"/>
  <c r="AD31" i="16"/>
  <c r="AE31" i="16" s="1"/>
  <c r="AF31" i="16" s="1"/>
  <c r="AD32" i="16"/>
  <c r="AE32" i="16" s="1"/>
  <c r="AF32" i="16" s="1"/>
  <c r="AD35" i="16"/>
  <c r="AE35" i="16" s="1"/>
  <c r="AF35" i="16" s="1"/>
  <c r="AD33" i="16"/>
  <c r="AE33" i="16" s="1"/>
  <c r="AF33" i="16" s="1"/>
  <c r="AD34" i="16"/>
  <c r="AE34" i="16" s="1"/>
  <c r="AF34" i="16" s="1"/>
  <c r="AD36" i="16"/>
  <c r="AE36" i="16" s="1"/>
  <c r="AF36" i="16" s="1"/>
  <c r="AD37" i="16"/>
  <c r="AE37" i="16" s="1"/>
  <c r="AF37" i="16" s="1"/>
  <c r="AD38" i="16"/>
  <c r="AE38" i="16" s="1"/>
  <c r="AF38" i="16" s="1"/>
  <c r="AD39" i="16"/>
  <c r="AE39" i="16" s="1"/>
  <c r="AF39" i="16" s="1"/>
  <c r="AD42" i="16"/>
  <c r="AE42" i="16" s="1"/>
  <c r="AF42" i="16" s="1"/>
  <c r="AD40" i="16"/>
  <c r="AE40" i="16" s="1"/>
  <c r="AF40" i="16" s="1"/>
  <c r="AD41" i="16"/>
  <c r="AE41" i="16" s="1"/>
  <c r="AF41" i="16" s="1"/>
  <c r="AD45" i="16"/>
  <c r="AE45" i="16" s="1"/>
  <c r="AF45" i="16" s="1"/>
  <c r="AD44" i="16"/>
  <c r="AE44" i="16" s="1"/>
  <c r="AF44" i="16" s="1"/>
  <c r="AD43" i="16"/>
  <c r="AE43" i="16" s="1"/>
  <c r="AF43" i="16" s="1"/>
  <c r="AD47" i="16"/>
  <c r="AE47" i="16" s="1"/>
  <c r="AF47" i="16" s="1"/>
  <c r="AD46" i="16"/>
  <c r="AE46" i="16" s="1"/>
  <c r="AF46" i="16" s="1"/>
  <c r="AD48" i="16"/>
  <c r="AE48" i="16" s="1"/>
  <c r="AF48" i="16" s="1"/>
  <c r="AD50" i="16"/>
  <c r="AE50" i="16" s="1"/>
  <c r="AF50" i="16" s="1"/>
  <c r="AD49" i="16"/>
  <c r="AE49" i="16" s="1"/>
  <c r="AF49" i="16" s="1"/>
  <c r="AD51" i="16"/>
  <c r="AE51" i="16" s="1"/>
  <c r="AF51" i="16" s="1"/>
  <c r="AD52" i="16"/>
  <c r="AE52" i="16" s="1"/>
  <c r="AF52" i="16" s="1"/>
  <c r="AD54" i="16"/>
  <c r="AE54" i="16" s="1"/>
  <c r="AF54" i="16" s="1"/>
  <c r="AD53" i="16"/>
  <c r="AE53" i="16" s="1"/>
  <c r="AF53" i="16" s="1"/>
  <c r="AD55" i="16"/>
  <c r="AE55" i="16" s="1"/>
  <c r="AF55" i="16" s="1"/>
  <c r="AD57" i="16"/>
  <c r="AE57" i="16" s="1"/>
  <c r="AF57" i="16" s="1"/>
  <c r="AD56" i="16"/>
  <c r="AE56" i="16" s="1"/>
  <c r="AF56" i="16" s="1"/>
  <c r="AD58" i="16"/>
  <c r="AE58" i="16" s="1"/>
  <c r="AF58" i="16" s="1"/>
  <c r="AD59" i="16"/>
  <c r="AE59" i="16" s="1"/>
  <c r="AF59" i="16" s="1"/>
  <c r="AD60" i="16"/>
  <c r="AE60" i="16" s="1"/>
  <c r="AF60" i="16" s="1"/>
  <c r="AD61" i="16"/>
  <c r="AE61" i="16" s="1"/>
  <c r="AF61" i="16" s="1"/>
  <c r="AD64" i="16"/>
  <c r="AE64" i="16" s="1"/>
  <c r="AF64" i="16" s="1"/>
  <c r="AD63" i="16"/>
  <c r="AE63" i="16" s="1"/>
  <c r="AF63" i="16" s="1"/>
  <c r="AD62" i="16"/>
  <c r="AE62" i="16" s="1"/>
  <c r="AF62" i="16" s="1"/>
  <c r="AD66" i="16"/>
  <c r="AE66" i="16" s="1"/>
  <c r="AF66" i="16" s="1"/>
  <c r="AD68" i="16"/>
  <c r="AE68" i="16" s="1"/>
  <c r="AF68" i="16" s="1"/>
  <c r="AD65" i="16"/>
  <c r="AE65" i="16" s="1"/>
  <c r="AF65" i="16" s="1"/>
  <c r="AD67" i="16"/>
  <c r="AE67" i="16" s="1"/>
  <c r="AF67" i="16" s="1"/>
  <c r="AD70" i="16"/>
  <c r="AE70" i="16" s="1"/>
  <c r="AF70" i="16" s="1"/>
  <c r="AD71" i="16"/>
  <c r="AE71" i="16" s="1"/>
  <c r="AF71" i="16" s="1"/>
  <c r="AD69" i="16"/>
  <c r="AE69" i="16" s="1"/>
  <c r="AF69" i="16" s="1"/>
  <c r="AD72" i="16"/>
  <c r="AE72" i="16" s="1"/>
  <c r="AF72" i="16" s="1"/>
  <c r="AD74" i="16"/>
  <c r="AE74" i="16" s="1"/>
  <c r="AF74" i="16" s="1"/>
  <c r="AD73" i="16"/>
  <c r="AE73" i="16" s="1"/>
  <c r="AF73" i="16" s="1"/>
  <c r="AD75" i="16"/>
  <c r="AE75" i="16" s="1"/>
  <c r="AF75" i="16" s="1"/>
  <c r="AD79" i="16"/>
  <c r="AE79" i="16" s="1"/>
  <c r="AF79" i="16" s="1"/>
  <c r="AD76" i="16"/>
  <c r="AE76" i="16" s="1"/>
  <c r="AF76" i="16" s="1"/>
  <c r="AD77" i="16"/>
  <c r="AE77" i="16" s="1"/>
  <c r="AF77" i="16" s="1"/>
  <c r="AD78" i="16"/>
  <c r="AE78" i="16" s="1"/>
  <c r="AF78" i="16" s="1"/>
  <c r="AD83" i="16"/>
  <c r="AE83" i="16" s="1"/>
  <c r="AF83" i="16" s="1"/>
  <c r="AD80" i="16"/>
  <c r="AE80" i="16" s="1"/>
  <c r="AF80" i="16" s="1"/>
  <c r="AD82" i="16"/>
  <c r="AE82" i="16" s="1"/>
  <c r="AF82" i="16" s="1"/>
  <c r="AD81" i="16"/>
  <c r="AE81" i="16" s="1"/>
  <c r="AF81" i="16" s="1"/>
  <c r="AD84" i="16"/>
  <c r="AE84" i="16" s="1"/>
  <c r="AF84" i="16" s="1"/>
  <c r="AD85" i="16"/>
  <c r="AE85" i="16" s="1"/>
  <c r="AF85" i="16" s="1"/>
  <c r="AD86" i="16"/>
  <c r="AE86" i="16" s="1"/>
  <c r="AF86" i="16" s="1"/>
  <c r="AD87" i="16"/>
  <c r="AE87" i="16" s="1"/>
  <c r="AF87" i="16" s="1"/>
  <c r="AD88" i="16"/>
  <c r="AE88" i="16" s="1"/>
  <c r="AF88" i="16" s="1"/>
  <c r="AD89" i="16"/>
  <c r="AE89" i="16" s="1"/>
  <c r="AF89" i="16" s="1"/>
  <c r="AD90" i="16"/>
  <c r="AE90" i="16" s="1"/>
  <c r="AF90" i="16" s="1"/>
  <c r="AD92" i="16"/>
  <c r="AE92" i="16" s="1"/>
  <c r="AF92" i="16" s="1"/>
  <c r="AD91" i="16"/>
  <c r="AE91" i="16" s="1"/>
  <c r="AF91" i="16" s="1"/>
  <c r="AD94" i="16"/>
  <c r="AE94" i="16" s="1"/>
  <c r="AF94" i="16" s="1"/>
  <c r="AD93" i="16"/>
  <c r="AE93" i="16" s="1"/>
  <c r="AF93" i="16" s="1"/>
  <c r="AD96" i="16"/>
  <c r="AE96" i="16" s="1"/>
  <c r="AF96" i="16" s="1"/>
  <c r="AD95" i="16"/>
  <c r="AE95" i="16" s="1"/>
  <c r="AF95" i="16" s="1"/>
  <c r="AD99" i="16"/>
  <c r="AE99" i="16" s="1"/>
  <c r="AF99" i="16" s="1"/>
  <c r="AD98" i="16"/>
  <c r="AE98" i="16" s="1"/>
  <c r="AF98" i="16" s="1"/>
  <c r="AD97" i="16"/>
  <c r="AE97" i="16" s="1"/>
  <c r="AF97" i="16" s="1"/>
  <c r="AD100" i="16"/>
  <c r="AE100" i="16" s="1"/>
  <c r="AF100" i="16" s="1"/>
  <c r="AD103" i="16"/>
  <c r="AE103" i="16" s="1"/>
  <c r="AF103" i="16" s="1"/>
  <c r="AD102" i="16"/>
  <c r="AE102" i="16" s="1"/>
  <c r="AF102" i="16" s="1"/>
  <c r="AD105" i="16"/>
  <c r="AE105" i="16" s="1"/>
  <c r="AF105" i="16" s="1"/>
  <c r="AD101" i="16"/>
  <c r="AE101" i="16" s="1"/>
  <c r="AF101" i="16" s="1"/>
  <c r="AD104" i="16"/>
  <c r="AE104" i="16" s="1"/>
  <c r="AF104" i="16" s="1"/>
  <c r="AD106" i="16"/>
  <c r="AE106" i="16" s="1"/>
  <c r="AF106" i="16" s="1"/>
  <c r="AD108" i="16"/>
  <c r="AE108" i="16" s="1"/>
  <c r="AF108" i="16" s="1"/>
  <c r="AD107" i="16"/>
  <c r="AE107" i="16" s="1"/>
  <c r="AF107" i="16" s="1"/>
  <c r="AD109" i="16"/>
  <c r="AE109" i="16" s="1"/>
  <c r="AF109" i="16" s="1"/>
  <c r="AD110" i="16"/>
  <c r="AE110" i="16" s="1"/>
  <c r="AF110" i="16" s="1"/>
  <c r="AD111" i="16"/>
  <c r="AE111" i="16" s="1"/>
  <c r="AF111" i="16" s="1"/>
  <c r="AD112" i="16"/>
  <c r="AE112" i="16" s="1"/>
  <c r="AF112" i="16" s="1"/>
  <c r="AD113" i="16"/>
  <c r="AE113" i="16" s="1"/>
  <c r="AF113" i="16" s="1"/>
  <c r="AD117" i="16"/>
  <c r="AE117" i="16" s="1"/>
  <c r="AF117" i="16" s="1"/>
  <c r="AD115" i="16"/>
  <c r="AE115" i="16" s="1"/>
  <c r="AF115" i="16" s="1"/>
  <c r="AD114" i="16"/>
  <c r="AE114" i="16" s="1"/>
  <c r="AF114" i="16" s="1"/>
  <c r="AD122" i="16"/>
  <c r="AE122" i="16" s="1"/>
  <c r="AF122" i="16" s="1"/>
  <c r="AD118" i="16"/>
  <c r="AE118" i="16" s="1"/>
  <c r="AF118" i="16" s="1"/>
  <c r="AD116" i="16"/>
  <c r="AE116" i="16" s="1"/>
  <c r="AF116" i="16" s="1"/>
  <c r="AD119" i="16"/>
  <c r="AE119" i="16" s="1"/>
  <c r="AF119" i="16" s="1"/>
  <c r="AD121" i="16"/>
  <c r="AE121" i="16" s="1"/>
  <c r="AF121" i="16" s="1"/>
  <c r="R123" i="16"/>
  <c r="S123" i="16" s="1"/>
  <c r="T123" i="16" s="1"/>
  <c r="AD123" i="16"/>
  <c r="AE123" i="16" s="1"/>
  <c r="AF123" i="16" s="1"/>
  <c r="L124" i="16"/>
  <c r="M124" i="16" s="1"/>
  <c r="N124" i="16" s="1"/>
  <c r="L6" i="16"/>
  <c r="M6" i="16" s="1"/>
  <c r="N6" i="16" s="1"/>
  <c r="L5" i="16"/>
  <c r="M5" i="16" s="1"/>
  <c r="N5" i="16" s="1"/>
  <c r="L4" i="16"/>
  <c r="M4" i="16" s="1"/>
  <c r="N4" i="16" s="1"/>
  <c r="L8" i="16"/>
  <c r="M8" i="16" s="1"/>
  <c r="N8" i="16" s="1"/>
  <c r="L7" i="16"/>
  <c r="M7" i="16" s="1"/>
  <c r="N7" i="16" s="1"/>
  <c r="L9" i="16"/>
  <c r="M9" i="16" s="1"/>
  <c r="N9" i="16" s="1"/>
  <c r="L10" i="16"/>
  <c r="M10" i="16" s="1"/>
  <c r="N10" i="16" s="1"/>
  <c r="L11" i="16"/>
  <c r="M11" i="16" s="1"/>
  <c r="N11" i="16" s="1"/>
  <c r="L13" i="16"/>
  <c r="M13" i="16" s="1"/>
  <c r="N13" i="16" s="1"/>
  <c r="L14" i="16"/>
  <c r="M14" i="16" s="1"/>
  <c r="N14" i="16" s="1"/>
  <c r="L15" i="16"/>
  <c r="M15" i="16" s="1"/>
  <c r="N15" i="16" s="1"/>
  <c r="L12" i="16"/>
  <c r="M12" i="16" s="1"/>
  <c r="N12" i="16" s="1"/>
  <c r="L17" i="16"/>
  <c r="M17" i="16" s="1"/>
  <c r="N17" i="16" s="1"/>
  <c r="L19" i="16"/>
  <c r="M19" i="16" s="1"/>
  <c r="N19" i="16" s="1"/>
  <c r="L16" i="16"/>
  <c r="M16" i="16" s="1"/>
  <c r="N16" i="16" s="1"/>
  <c r="L18" i="16"/>
  <c r="M18" i="16" s="1"/>
  <c r="N18" i="16" s="1"/>
  <c r="L22" i="16"/>
  <c r="M22" i="16" s="1"/>
  <c r="N22" i="16" s="1"/>
  <c r="L21" i="16"/>
  <c r="M21" i="16" s="1"/>
  <c r="N21" i="16" s="1"/>
  <c r="L20" i="16"/>
  <c r="M20" i="16" s="1"/>
  <c r="N20" i="16" s="1"/>
  <c r="L23" i="16"/>
  <c r="M23" i="16" s="1"/>
  <c r="N23" i="16" s="1"/>
  <c r="L24" i="16"/>
  <c r="M24" i="16" s="1"/>
  <c r="N24" i="16" s="1"/>
  <c r="L25" i="16"/>
  <c r="M25" i="16" s="1"/>
  <c r="N25" i="16" s="1"/>
  <c r="L26" i="16"/>
  <c r="M26" i="16" s="1"/>
  <c r="N26" i="16" s="1"/>
  <c r="L27" i="16"/>
  <c r="M27" i="16" s="1"/>
  <c r="N27" i="16" s="1"/>
  <c r="L30" i="16"/>
  <c r="M30" i="16" s="1"/>
  <c r="N30" i="16" s="1"/>
  <c r="L28" i="16"/>
  <c r="M28" i="16" s="1"/>
  <c r="N28" i="16" s="1"/>
  <c r="L29" i="16"/>
  <c r="M29" i="16" s="1"/>
  <c r="N29" i="16" s="1"/>
  <c r="L31" i="16"/>
  <c r="M31" i="16" s="1"/>
  <c r="N31" i="16" s="1"/>
  <c r="L32" i="16"/>
  <c r="M32" i="16" s="1"/>
  <c r="N32" i="16" s="1"/>
  <c r="L33" i="16"/>
  <c r="M33" i="16" s="1"/>
  <c r="N33" i="16" s="1"/>
  <c r="L34" i="16"/>
  <c r="M34" i="16" s="1"/>
  <c r="N34" i="16" s="1"/>
  <c r="L35" i="16"/>
  <c r="M35" i="16" s="1"/>
  <c r="N35" i="16" s="1"/>
  <c r="L36" i="16"/>
  <c r="M36" i="16" s="1"/>
  <c r="N36" i="16" s="1"/>
  <c r="L37" i="16"/>
  <c r="M37" i="16" s="1"/>
  <c r="N37" i="16" s="1"/>
  <c r="L38" i="16"/>
  <c r="M38" i="16" s="1"/>
  <c r="N38" i="16" s="1"/>
  <c r="L39" i="16"/>
  <c r="M39" i="16" s="1"/>
  <c r="N39" i="16" s="1"/>
  <c r="L40" i="16"/>
  <c r="M40" i="16" s="1"/>
  <c r="N40" i="16" s="1"/>
  <c r="L42" i="16"/>
  <c r="M42" i="16" s="1"/>
  <c r="N42" i="16" s="1"/>
  <c r="L41" i="16"/>
  <c r="M41" i="16" s="1"/>
  <c r="N41" i="16" s="1"/>
  <c r="L44" i="16"/>
  <c r="M44" i="16" s="1"/>
  <c r="N44" i="16" s="1"/>
  <c r="L43" i="16"/>
  <c r="M43" i="16" s="1"/>
  <c r="N43" i="16" s="1"/>
  <c r="L46" i="16"/>
  <c r="M46" i="16" s="1"/>
  <c r="N46" i="16" s="1"/>
  <c r="L47" i="16"/>
  <c r="M47" i="16" s="1"/>
  <c r="N47" i="16" s="1"/>
  <c r="L45" i="16"/>
  <c r="M45" i="16" s="1"/>
  <c r="N45" i="16" s="1"/>
  <c r="L48" i="16"/>
  <c r="M48" i="16" s="1"/>
  <c r="N48" i="16" s="1"/>
  <c r="L49" i="16"/>
  <c r="M49" i="16" s="1"/>
  <c r="N49" i="16" s="1"/>
  <c r="L50" i="16"/>
  <c r="M50" i="16" s="1"/>
  <c r="N50" i="16" s="1"/>
  <c r="L51" i="16"/>
  <c r="M51" i="16" s="1"/>
  <c r="N51" i="16" s="1"/>
  <c r="L53" i="16"/>
  <c r="M53" i="16" s="1"/>
  <c r="N53" i="16" s="1"/>
  <c r="L52" i="16"/>
  <c r="M52" i="16" s="1"/>
  <c r="N52" i="16" s="1"/>
  <c r="L54" i="16"/>
  <c r="M54" i="16" s="1"/>
  <c r="N54" i="16" s="1"/>
  <c r="L55" i="16"/>
  <c r="M55" i="16" s="1"/>
  <c r="N55" i="16" s="1"/>
  <c r="L56" i="16"/>
  <c r="M56" i="16" s="1"/>
  <c r="N56" i="16" s="1"/>
  <c r="L58" i="16"/>
  <c r="M58" i="16" s="1"/>
  <c r="N58" i="16" s="1"/>
  <c r="L59" i="16"/>
  <c r="M59" i="16" s="1"/>
  <c r="N59" i="16" s="1"/>
  <c r="L57" i="16"/>
  <c r="M57" i="16" s="1"/>
  <c r="N57" i="16" s="1"/>
  <c r="L62" i="16"/>
  <c r="M62" i="16" s="1"/>
  <c r="N62" i="16" s="1"/>
  <c r="L60" i="16"/>
  <c r="M60" i="16" s="1"/>
  <c r="N60" i="16" s="1"/>
  <c r="L61" i="16"/>
  <c r="M61" i="16" s="1"/>
  <c r="N61" i="16" s="1"/>
  <c r="L63" i="16"/>
  <c r="M63" i="16" s="1"/>
  <c r="N63" i="16" s="1"/>
  <c r="L66" i="16"/>
  <c r="M66" i="16" s="1"/>
  <c r="N66" i="16" s="1"/>
  <c r="L65" i="16"/>
  <c r="M65" i="16" s="1"/>
  <c r="N65" i="16" s="1"/>
  <c r="L64" i="16"/>
  <c r="M64" i="16" s="1"/>
  <c r="N64" i="16" s="1"/>
  <c r="L68" i="16"/>
  <c r="M68" i="16" s="1"/>
  <c r="N68" i="16" s="1"/>
  <c r="L67" i="16"/>
  <c r="M67" i="16" s="1"/>
  <c r="N67" i="16" s="1"/>
  <c r="L70" i="16"/>
  <c r="M70" i="16" s="1"/>
  <c r="N70" i="16" s="1"/>
  <c r="L69" i="16"/>
  <c r="M69" i="16" s="1"/>
  <c r="N69" i="16" s="1"/>
  <c r="L74" i="16"/>
  <c r="M74" i="16" s="1"/>
  <c r="N74" i="16" s="1"/>
  <c r="L72" i="16"/>
  <c r="M72" i="16" s="1"/>
  <c r="N72" i="16" s="1"/>
  <c r="L71" i="16"/>
  <c r="M71" i="16" s="1"/>
  <c r="N71" i="16" s="1"/>
  <c r="L73" i="16"/>
  <c r="M73" i="16" s="1"/>
  <c r="N73" i="16" s="1"/>
  <c r="L77" i="16"/>
  <c r="M77" i="16" s="1"/>
  <c r="N77" i="16" s="1"/>
  <c r="L75" i="16"/>
  <c r="M75" i="16" s="1"/>
  <c r="N75" i="16" s="1"/>
  <c r="L78" i="16"/>
  <c r="M78" i="16" s="1"/>
  <c r="N78" i="16" s="1"/>
  <c r="L76" i="16"/>
  <c r="M76" i="16" s="1"/>
  <c r="N76" i="16" s="1"/>
  <c r="L79" i="16"/>
  <c r="M79" i="16" s="1"/>
  <c r="N79" i="16" s="1"/>
  <c r="L80" i="16"/>
  <c r="M80" i="16" s="1"/>
  <c r="N80" i="16" s="1"/>
  <c r="L81" i="16"/>
  <c r="M81" i="16" s="1"/>
  <c r="N81" i="16" s="1"/>
  <c r="L82" i="16"/>
  <c r="M82" i="16" s="1"/>
  <c r="N82" i="16" s="1"/>
  <c r="L84" i="16"/>
  <c r="M84" i="16" s="1"/>
  <c r="N84" i="16" s="1"/>
  <c r="L83" i="16"/>
  <c r="M83" i="16" s="1"/>
  <c r="N83" i="16" s="1"/>
  <c r="L85" i="16"/>
  <c r="M85" i="16" s="1"/>
  <c r="N85" i="16" s="1"/>
  <c r="L87" i="16"/>
  <c r="M87" i="16" s="1"/>
  <c r="N87" i="16" s="1"/>
  <c r="L86" i="16"/>
  <c r="M86" i="16" s="1"/>
  <c r="N86" i="16" s="1"/>
  <c r="L89" i="16"/>
  <c r="M89" i="16" s="1"/>
  <c r="N89" i="16" s="1"/>
  <c r="L88" i="16"/>
  <c r="M88" i="16" s="1"/>
  <c r="N88" i="16" s="1"/>
  <c r="L90" i="16"/>
  <c r="M90" i="16" s="1"/>
  <c r="N90" i="16" s="1"/>
  <c r="L91" i="16"/>
  <c r="M91" i="16" s="1"/>
  <c r="N91" i="16" s="1"/>
  <c r="L94" i="16"/>
  <c r="M94" i="16" s="1"/>
  <c r="N94" i="16" s="1"/>
  <c r="L92" i="16"/>
  <c r="M92" i="16" s="1"/>
  <c r="N92" i="16" s="1"/>
  <c r="L93" i="16"/>
  <c r="M93" i="16" s="1"/>
  <c r="N93" i="16" s="1"/>
  <c r="L95" i="16"/>
  <c r="M95" i="16" s="1"/>
  <c r="N95" i="16" s="1"/>
  <c r="L96" i="16"/>
  <c r="M96" i="16" s="1"/>
  <c r="N96" i="16" s="1"/>
  <c r="L97" i="16"/>
  <c r="M97" i="16" s="1"/>
  <c r="N97" i="16" s="1"/>
  <c r="L100" i="16"/>
  <c r="M100" i="16" s="1"/>
  <c r="N100" i="16" s="1"/>
  <c r="L98" i="16"/>
  <c r="M98" i="16" s="1"/>
  <c r="N98" i="16" s="1"/>
  <c r="L99" i="16"/>
  <c r="M99" i="16" s="1"/>
  <c r="N99" i="16" s="1"/>
  <c r="L101" i="16"/>
  <c r="M101" i="16" s="1"/>
  <c r="N101" i="16" s="1"/>
  <c r="L103" i="16"/>
  <c r="M103" i="16" s="1"/>
  <c r="N103" i="16" s="1"/>
  <c r="L102" i="16"/>
  <c r="M102" i="16" s="1"/>
  <c r="N102" i="16" s="1"/>
  <c r="L104" i="16"/>
  <c r="M104" i="16" s="1"/>
  <c r="N104" i="16" s="1"/>
  <c r="L105" i="16"/>
  <c r="M105" i="16" s="1"/>
  <c r="N105" i="16" s="1"/>
  <c r="L106" i="16"/>
  <c r="M106" i="16" s="1"/>
  <c r="N106" i="16" s="1"/>
  <c r="L112" i="16"/>
  <c r="M112" i="16" s="1"/>
  <c r="N112" i="16" s="1"/>
  <c r="L110" i="16"/>
  <c r="M110" i="16" s="1"/>
  <c r="N110" i="16" s="1"/>
  <c r="L108" i="16"/>
  <c r="M108" i="16" s="1"/>
  <c r="N108" i="16" s="1"/>
  <c r="L107" i="16"/>
  <c r="M107" i="16" s="1"/>
  <c r="N107" i="16" s="1"/>
  <c r="L111" i="16"/>
  <c r="M111" i="16" s="1"/>
  <c r="N111" i="16" s="1"/>
  <c r="L109" i="16"/>
  <c r="M109" i="16" s="1"/>
  <c r="N109" i="16" s="1"/>
  <c r="L115" i="16"/>
  <c r="M115" i="16" s="1"/>
  <c r="N115" i="16" s="1"/>
  <c r="L114" i="16"/>
  <c r="M114" i="16" s="1"/>
  <c r="N114" i="16" s="1"/>
  <c r="L113" i="16"/>
  <c r="M113" i="16" s="1"/>
  <c r="N113" i="16" s="1"/>
  <c r="L116" i="16"/>
  <c r="M116" i="16" s="1"/>
  <c r="N116" i="16" s="1"/>
  <c r="L117" i="16"/>
  <c r="M117" i="16" s="1"/>
  <c r="N117" i="16" s="1"/>
  <c r="L120" i="16"/>
  <c r="M120" i="16" s="1"/>
  <c r="N120" i="16" s="1"/>
  <c r="L119" i="16"/>
  <c r="M119" i="16" s="1"/>
  <c r="N119" i="16" s="1"/>
  <c r="L118" i="16"/>
  <c r="M118" i="16" s="1"/>
  <c r="N118" i="16" s="1"/>
  <c r="L122" i="16"/>
  <c r="M122" i="16" s="1"/>
  <c r="N122" i="16" s="1"/>
  <c r="R124" i="16"/>
  <c r="S124" i="16" s="1"/>
  <c r="T124" i="16" s="1"/>
  <c r="R7" i="16"/>
  <c r="S7" i="16" s="1"/>
  <c r="T7" i="16" s="1"/>
  <c r="R6" i="16"/>
  <c r="S6" i="16" s="1"/>
  <c r="T6" i="16" s="1"/>
  <c r="R4" i="16"/>
  <c r="S4" i="16" s="1"/>
  <c r="T4" i="16" s="1"/>
  <c r="R5" i="16"/>
  <c r="S5" i="16" s="1"/>
  <c r="T5" i="16" s="1"/>
  <c r="R9" i="16"/>
  <c r="S9" i="16" s="1"/>
  <c r="T9" i="16" s="1"/>
  <c r="R8" i="16"/>
  <c r="S8" i="16" s="1"/>
  <c r="T8" i="16" s="1"/>
  <c r="R11" i="16"/>
  <c r="S11" i="16" s="1"/>
  <c r="T11" i="16" s="1"/>
  <c r="R10" i="16"/>
  <c r="S10" i="16" s="1"/>
  <c r="T10" i="16" s="1"/>
  <c r="R12" i="16"/>
  <c r="S12" i="16" s="1"/>
  <c r="T12" i="16" s="1"/>
  <c r="R13" i="16"/>
  <c r="S13" i="16" s="1"/>
  <c r="T13" i="16" s="1"/>
  <c r="R17" i="16"/>
  <c r="S17" i="16" s="1"/>
  <c r="T17" i="16" s="1"/>
  <c r="R14" i="16"/>
  <c r="S14" i="16" s="1"/>
  <c r="T14" i="16" s="1"/>
  <c r="R16" i="16"/>
  <c r="S16" i="16" s="1"/>
  <c r="T16" i="16" s="1"/>
  <c r="R15" i="16"/>
  <c r="S15" i="16" s="1"/>
  <c r="T15" i="16" s="1"/>
  <c r="R18" i="16"/>
  <c r="S18" i="16" s="1"/>
  <c r="T18" i="16" s="1"/>
  <c r="R19" i="16"/>
  <c r="S19" i="16" s="1"/>
  <c r="T19" i="16" s="1"/>
  <c r="R23" i="16"/>
  <c r="S23" i="16" s="1"/>
  <c r="T23" i="16" s="1"/>
  <c r="R20" i="16"/>
  <c r="S20" i="16" s="1"/>
  <c r="T20" i="16" s="1"/>
  <c r="R25" i="16"/>
  <c r="S25" i="16" s="1"/>
  <c r="T25" i="16" s="1"/>
  <c r="R21" i="16"/>
  <c r="S21" i="16" s="1"/>
  <c r="T21" i="16" s="1"/>
  <c r="R22" i="16"/>
  <c r="S22" i="16" s="1"/>
  <c r="T22" i="16" s="1"/>
  <c r="R24" i="16"/>
  <c r="S24" i="16" s="1"/>
  <c r="T24" i="16" s="1"/>
  <c r="R27" i="16"/>
  <c r="S27" i="16" s="1"/>
  <c r="T27" i="16" s="1"/>
  <c r="R26" i="16"/>
  <c r="S26" i="16" s="1"/>
  <c r="T26" i="16" s="1"/>
  <c r="R28" i="16"/>
  <c r="S28" i="16" s="1"/>
  <c r="T28" i="16" s="1"/>
  <c r="R29" i="16"/>
  <c r="S29" i="16" s="1"/>
  <c r="T29" i="16" s="1"/>
  <c r="R30" i="16"/>
  <c r="S30" i="16" s="1"/>
  <c r="T30" i="16" s="1"/>
  <c r="R31" i="16"/>
  <c r="S31" i="16" s="1"/>
  <c r="T31" i="16" s="1"/>
  <c r="R34" i="16"/>
  <c r="S34" i="16" s="1"/>
  <c r="T34" i="16" s="1"/>
  <c r="R33" i="16"/>
  <c r="S33" i="16" s="1"/>
  <c r="T33" i="16" s="1"/>
  <c r="R32" i="16"/>
  <c r="S32" i="16" s="1"/>
  <c r="T32" i="16" s="1"/>
  <c r="R35" i="16"/>
  <c r="S35" i="16" s="1"/>
  <c r="T35" i="16" s="1"/>
  <c r="R38" i="16"/>
  <c r="S38" i="16" s="1"/>
  <c r="T38" i="16" s="1"/>
  <c r="R37" i="16"/>
  <c r="S37" i="16" s="1"/>
  <c r="T37" i="16" s="1"/>
  <c r="R39" i="16"/>
  <c r="S39" i="16" s="1"/>
  <c r="T39" i="16" s="1"/>
  <c r="R36" i="16"/>
  <c r="S36" i="16" s="1"/>
  <c r="T36" i="16" s="1"/>
  <c r="R41" i="16"/>
  <c r="S41" i="16" s="1"/>
  <c r="T41" i="16" s="1"/>
  <c r="R40" i="16"/>
  <c r="S40" i="16" s="1"/>
  <c r="T40" i="16" s="1"/>
  <c r="R42" i="16"/>
  <c r="S42" i="16" s="1"/>
  <c r="T42" i="16" s="1"/>
  <c r="R44" i="16"/>
  <c r="S44" i="16" s="1"/>
  <c r="T44" i="16" s="1"/>
  <c r="R43" i="16"/>
  <c r="S43" i="16" s="1"/>
  <c r="T43" i="16" s="1"/>
  <c r="R46" i="16"/>
  <c r="S46" i="16" s="1"/>
  <c r="T46" i="16" s="1"/>
  <c r="R45" i="16"/>
  <c r="S45" i="16" s="1"/>
  <c r="T45" i="16" s="1"/>
  <c r="R49" i="16"/>
  <c r="S49" i="16" s="1"/>
  <c r="T49" i="16" s="1"/>
  <c r="R48" i="16"/>
  <c r="S48" i="16" s="1"/>
  <c r="T48" i="16" s="1"/>
  <c r="R47" i="16"/>
  <c r="S47" i="16" s="1"/>
  <c r="T47" i="16" s="1"/>
  <c r="R51" i="16"/>
  <c r="S51" i="16" s="1"/>
  <c r="T51" i="16" s="1"/>
  <c r="R50" i="16"/>
  <c r="S50" i="16" s="1"/>
  <c r="T50" i="16" s="1"/>
  <c r="R54" i="16"/>
  <c r="S54" i="16" s="1"/>
  <c r="T54" i="16" s="1"/>
  <c r="R52" i="16"/>
  <c r="S52" i="16" s="1"/>
  <c r="T52" i="16" s="1"/>
  <c r="R56" i="16"/>
  <c r="S56" i="16" s="1"/>
  <c r="T56" i="16" s="1"/>
  <c r="R53" i="16"/>
  <c r="S53" i="16" s="1"/>
  <c r="T53" i="16" s="1"/>
  <c r="R55" i="16"/>
  <c r="S55" i="16" s="1"/>
  <c r="T55" i="16" s="1"/>
  <c r="R58" i="16"/>
  <c r="S58" i="16" s="1"/>
  <c r="T58" i="16" s="1"/>
  <c r="R60" i="16"/>
  <c r="S60" i="16" s="1"/>
  <c r="T60" i="16" s="1"/>
  <c r="R57" i="16"/>
  <c r="S57" i="16" s="1"/>
  <c r="T57" i="16" s="1"/>
  <c r="R59" i="16"/>
  <c r="S59" i="16" s="1"/>
  <c r="T59" i="16" s="1"/>
  <c r="R62" i="16"/>
  <c r="S62" i="16" s="1"/>
  <c r="T62" i="16" s="1"/>
  <c r="R63" i="16"/>
  <c r="S63" i="16" s="1"/>
  <c r="T63" i="16" s="1"/>
  <c r="R61" i="16"/>
  <c r="S61" i="16" s="1"/>
  <c r="T61" i="16" s="1"/>
  <c r="R64" i="16"/>
  <c r="S64" i="16" s="1"/>
  <c r="T64" i="16" s="1"/>
  <c r="R65" i="16"/>
  <c r="S65" i="16" s="1"/>
  <c r="T65" i="16" s="1"/>
  <c r="R68" i="16"/>
  <c r="S68" i="16" s="1"/>
  <c r="T68" i="16" s="1"/>
  <c r="R66" i="16"/>
  <c r="S66" i="16" s="1"/>
  <c r="T66" i="16" s="1"/>
  <c r="R71" i="16"/>
  <c r="S71" i="16" s="1"/>
  <c r="T71" i="16" s="1"/>
  <c r="R70" i="16"/>
  <c r="S70" i="16" s="1"/>
  <c r="T70" i="16" s="1"/>
  <c r="R67" i="16"/>
  <c r="S67" i="16" s="1"/>
  <c r="T67" i="16" s="1"/>
  <c r="R72" i="16"/>
  <c r="S72" i="16" s="1"/>
  <c r="T72" i="16" s="1"/>
  <c r="R69" i="16"/>
  <c r="S69" i="16" s="1"/>
  <c r="T69" i="16" s="1"/>
  <c r="R75" i="16"/>
  <c r="S75" i="16" s="1"/>
  <c r="T75" i="16" s="1"/>
  <c r="R74" i="16"/>
  <c r="S74" i="16" s="1"/>
  <c r="T74" i="16" s="1"/>
  <c r="R73" i="16"/>
  <c r="S73" i="16" s="1"/>
  <c r="T73" i="16" s="1"/>
  <c r="R77" i="16"/>
  <c r="S77" i="16" s="1"/>
  <c r="T77" i="16" s="1"/>
  <c r="R78" i="16"/>
  <c r="S78" i="16" s="1"/>
  <c r="T78" i="16" s="1"/>
  <c r="R76" i="16"/>
  <c r="S76" i="16" s="1"/>
  <c r="T76" i="16" s="1"/>
  <c r="R79" i="16"/>
  <c r="S79" i="16" s="1"/>
  <c r="T79" i="16" s="1"/>
  <c r="R80" i="16"/>
  <c r="S80" i="16" s="1"/>
  <c r="T80" i="16" s="1"/>
  <c r="R81" i="16"/>
  <c r="S81" i="16" s="1"/>
  <c r="T81" i="16" s="1"/>
  <c r="R82" i="16"/>
  <c r="S82" i="16" s="1"/>
  <c r="T82" i="16" s="1"/>
  <c r="R83" i="16"/>
  <c r="S83" i="16" s="1"/>
  <c r="T83" i="16" s="1"/>
  <c r="R84" i="16"/>
  <c r="S84" i="16" s="1"/>
  <c r="T84" i="16" s="1"/>
  <c r="R85" i="16"/>
  <c r="S85" i="16" s="1"/>
  <c r="T85" i="16" s="1"/>
  <c r="R86" i="16"/>
  <c r="S86" i="16" s="1"/>
  <c r="T86" i="16" s="1"/>
  <c r="R88" i="16"/>
  <c r="S88" i="16" s="1"/>
  <c r="T88" i="16" s="1"/>
  <c r="R90" i="16"/>
  <c r="S90" i="16" s="1"/>
  <c r="T90" i="16" s="1"/>
  <c r="R87" i="16"/>
  <c r="S87" i="16" s="1"/>
  <c r="T87" i="16" s="1"/>
  <c r="R92" i="16"/>
  <c r="S92" i="16" s="1"/>
  <c r="T92" i="16" s="1"/>
  <c r="R91" i="16"/>
  <c r="S91" i="16" s="1"/>
  <c r="T91" i="16" s="1"/>
  <c r="R89" i="16"/>
  <c r="S89" i="16" s="1"/>
  <c r="T89" i="16" s="1"/>
  <c r="R93" i="16"/>
  <c r="S93" i="16" s="1"/>
  <c r="T93" i="16" s="1"/>
  <c r="R94" i="16"/>
  <c r="S94" i="16" s="1"/>
  <c r="T94" i="16" s="1"/>
  <c r="R96" i="16"/>
  <c r="S96" i="16" s="1"/>
  <c r="T96" i="16" s="1"/>
  <c r="R95" i="16"/>
  <c r="S95" i="16" s="1"/>
  <c r="T95" i="16" s="1"/>
  <c r="R99" i="16"/>
  <c r="S99" i="16" s="1"/>
  <c r="T99" i="16" s="1"/>
  <c r="R97" i="16"/>
  <c r="S97" i="16" s="1"/>
  <c r="T97" i="16" s="1"/>
  <c r="R98" i="16"/>
  <c r="S98" i="16" s="1"/>
  <c r="T98" i="16" s="1"/>
  <c r="R101" i="16"/>
  <c r="S101" i="16" s="1"/>
  <c r="T101" i="16" s="1"/>
  <c r="R100" i="16"/>
  <c r="S100" i="16" s="1"/>
  <c r="T100" i="16" s="1"/>
  <c r="R103" i="16"/>
  <c r="S103" i="16" s="1"/>
  <c r="T103" i="16" s="1"/>
  <c r="R104" i="16"/>
  <c r="S104" i="16" s="1"/>
  <c r="T104" i="16" s="1"/>
  <c r="R102" i="16"/>
  <c r="S102" i="16" s="1"/>
  <c r="T102" i="16" s="1"/>
  <c r="R105" i="16"/>
  <c r="S105" i="16" s="1"/>
  <c r="T105" i="16" s="1"/>
  <c r="R107" i="16"/>
  <c r="S107" i="16" s="1"/>
  <c r="T107" i="16" s="1"/>
  <c r="R108" i="16"/>
  <c r="S108" i="16" s="1"/>
  <c r="T108" i="16" s="1"/>
  <c r="R106" i="16"/>
  <c r="S106" i="16" s="1"/>
  <c r="T106" i="16" s="1"/>
  <c r="R110" i="16"/>
  <c r="S110" i="16" s="1"/>
  <c r="T110" i="16" s="1"/>
  <c r="R109" i="16"/>
  <c r="S109" i="16" s="1"/>
  <c r="T109" i="16" s="1"/>
  <c r="R111" i="16"/>
  <c r="S111" i="16" s="1"/>
  <c r="T111" i="16" s="1"/>
  <c r="R114" i="16"/>
  <c r="S114" i="16" s="1"/>
  <c r="T114" i="16" s="1"/>
  <c r="R112" i="16"/>
  <c r="S112" i="16" s="1"/>
  <c r="T112" i="16" s="1"/>
  <c r="R113" i="16"/>
  <c r="S113" i="16" s="1"/>
  <c r="T113" i="16" s="1"/>
  <c r="R115" i="16"/>
  <c r="S115" i="16" s="1"/>
  <c r="T115" i="16" s="1"/>
  <c r="R116" i="16"/>
  <c r="S116" i="16" s="1"/>
  <c r="T116" i="16" s="1"/>
  <c r="R119" i="16"/>
  <c r="S119" i="16" s="1"/>
  <c r="T119" i="16" s="1"/>
  <c r="R117" i="16"/>
  <c r="S117" i="16" s="1"/>
  <c r="T117" i="16" s="1"/>
  <c r="R122" i="16"/>
  <c r="S122" i="16" s="1"/>
  <c r="T122" i="16" s="1"/>
  <c r="R118" i="16"/>
  <c r="S118" i="16" s="1"/>
  <c r="T118" i="16" s="1"/>
  <c r="X120" i="16"/>
  <c r="Y120" i="16" s="1"/>
  <c r="Z120" i="16" s="1"/>
  <c r="AJ118" i="16"/>
  <c r="AK118" i="16" s="1"/>
  <c r="AL118" i="16" s="1"/>
  <c r="R120" i="16"/>
  <c r="S120" i="16" s="1"/>
  <c r="T120" i="16" s="1"/>
  <c r="AJ121" i="16"/>
  <c r="AK121" i="16" s="1"/>
  <c r="AL121" i="16" s="1"/>
  <c r="Q123" i="14"/>
  <c r="C124" i="14"/>
  <c r="AC123" i="14"/>
  <c r="E123" i="14"/>
  <c r="K123" i="14"/>
  <c r="AI123" i="14"/>
  <c r="W123" i="14"/>
  <c r="C124" i="15"/>
  <c r="K123" i="15"/>
  <c r="Q123" i="15"/>
  <c r="W123" i="15"/>
  <c r="E123" i="15"/>
  <c r="AI123" i="15"/>
  <c r="AC123" i="15"/>
  <c r="AC124" i="14" l="1"/>
  <c r="AI124" i="14"/>
  <c r="K124" i="14"/>
  <c r="E124" i="14"/>
  <c r="Q124" i="14"/>
  <c r="W124" i="14"/>
  <c r="L123" i="14"/>
  <c r="M123" i="14" s="1"/>
  <c r="N123" i="14" s="1"/>
  <c r="R123" i="14"/>
  <c r="S123" i="14" s="1"/>
  <c r="T123" i="14" s="1"/>
  <c r="R119" i="14"/>
  <c r="S119" i="14" s="1"/>
  <c r="T119" i="14" s="1"/>
  <c r="R121" i="14"/>
  <c r="S121" i="14" s="1"/>
  <c r="T121" i="14" s="1"/>
  <c r="R115" i="14"/>
  <c r="S115" i="14" s="1"/>
  <c r="T115" i="14" s="1"/>
  <c r="AJ120" i="14"/>
  <c r="AK120" i="14" s="1"/>
  <c r="AL120" i="14" s="1"/>
  <c r="F123" i="14"/>
  <c r="G123" i="14" s="1"/>
  <c r="H123" i="14" s="1"/>
  <c r="R122" i="14"/>
  <c r="S122" i="14" s="1"/>
  <c r="T122" i="14" s="1"/>
  <c r="X123" i="14"/>
  <c r="Y123" i="14" s="1"/>
  <c r="Z123" i="14" s="1"/>
  <c r="X119" i="14"/>
  <c r="Y119" i="14" s="1"/>
  <c r="Z119" i="14" s="1"/>
  <c r="AD123" i="14"/>
  <c r="AE123" i="14" s="1"/>
  <c r="AF123" i="14" s="1"/>
  <c r="AD119" i="14"/>
  <c r="AE119" i="14" s="1"/>
  <c r="AF119" i="14" s="1"/>
  <c r="F121" i="14"/>
  <c r="G121" i="14" s="1"/>
  <c r="H121" i="14" s="1"/>
  <c r="AC124" i="15"/>
  <c r="AD121" i="15" s="1"/>
  <c r="AE121" i="15" s="1"/>
  <c r="AF121" i="15" s="1"/>
  <c r="W124" i="15"/>
  <c r="Q124" i="15"/>
  <c r="R119" i="15" s="1"/>
  <c r="S119" i="15" s="1"/>
  <c r="T119" i="15" s="1"/>
  <c r="E124" i="15"/>
  <c r="K124" i="15"/>
  <c r="AI124" i="15"/>
  <c r="X123" i="15"/>
  <c r="Y123" i="15" s="1"/>
  <c r="Z123" i="15" s="1"/>
  <c r="X121" i="15"/>
  <c r="Y121" i="15" s="1"/>
  <c r="Z121" i="15" s="1"/>
  <c r="X119" i="15"/>
  <c r="Y119" i="15" s="1"/>
  <c r="Z119" i="15" s="1"/>
  <c r="AJ120" i="15"/>
  <c r="AK120" i="15" s="1"/>
  <c r="AL120" i="15" s="1"/>
  <c r="X118" i="15"/>
  <c r="Y118" i="15" s="1"/>
  <c r="Z118" i="15" s="1"/>
  <c r="AD123" i="15"/>
  <c r="AE123" i="15" s="1"/>
  <c r="AF123" i="15" s="1"/>
  <c r="R123" i="15"/>
  <c r="S123" i="15" s="1"/>
  <c r="T123" i="15" s="1"/>
  <c r="AD119" i="15"/>
  <c r="AE119" i="15" s="1"/>
  <c r="AF119" i="15" s="1"/>
  <c r="X120" i="15"/>
  <c r="Y120" i="15" s="1"/>
  <c r="Z120" i="15" s="1"/>
  <c r="AJ123" i="15"/>
  <c r="AK123" i="15" s="1"/>
  <c r="AL123" i="15" s="1"/>
  <c r="AJ119" i="15"/>
  <c r="AK119" i="15" s="1"/>
  <c r="AL119" i="15" s="1"/>
  <c r="AJ121" i="15"/>
  <c r="AK121" i="15" s="1"/>
  <c r="AL121" i="15" s="1"/>
  <c r="AJ117" i="15"/>
  <c r="AK117" i="15" s="1"/>
  <c r="AL117" i="15" s="1"/>
  <c r="AJ116" i="15"/>
  <c r="AK116" i="15" s="1"/>
  <c r="AL116" i="15" s="1"/>
  <c r="L123" i="15"/>
  <c r="M123" i="15" s="1"/>
  <c r="N123" i="15" s="1"/>
  <c r="L120" i="15"/>
  <c r="M120" i="15" s="1"/>
  <c r="N120" i="15" s="1"/>
  <c r="R117" i="15"/>
  <c r="S117" i="15" s="1"/>
  <c r="T117" i="15" s="1"/>
  <c r="X117" i="15"/>
  <c r="Y117" i="15" s="1"/>
  <c r="Z117" i="15" s="1"/>
  <c r="X122" i="15"/>
  <c r="Y122" i="15" s="1"/>
  <c r="Z122" i="15" s="1"/>
  <c r="L119" i="15"/>
  <c r="M119" i="15" s="1"/>
  <c r="N119" i="15" s="1"/>
  <c r="X124" i="14" l="1"/>
  <c r="Y124" i="14" s="1"/>
  <c r="Z124" i="14" s="1"/>
  <c r="X5" i="14"/>
  <c r="Y5" i="14" s="1"/>
  <c r="Z5" i="14" s="1"/>
  <c r="X6" i="14"/>
  <c r="Y6" i="14" s="1"/>
  <c r="Z6" i="14" s="1"/>
  <c r="X7" i="14"/>
  <c r="Y7" i="14" s="1"/>
  <c r="Z7" i="14" s="1"/>
  <c r="X4" i="14"/>
  <c r="Y4" i="14" s="1"/>
  <c r="Z4" i="14" s="1"/>
  <c r="X9" i="14"/>
  <c r="Y9" i="14" s="1"/>
  <c r="Z9" i="14" s="1"/>
  <c r="X8" i="14"/>
  <c r="Y8" i="14" s="1"/>
  <c r="Z8" i="14" s="1"/>
  <c r="X10" i="14"/>
  <c r="Y10" i="14" s="1"/>
  <c r="Z10" i="14" s="1"/>
  <c r="X11" i="14"/>
  <c r="Y11" i="14" s="1"/>
  <c r="Z11" i="14" s="1"/>
  <c r="X13" i="14"/>
  <c r="Y13" i="14" s="1"/>
  <c r="Z13" i="14" s="1"/>
  <c r="X14" i="14"/>
  <c r="Y14" i="14" s="1"/>
  <c r="Z14" i="14" s="1"/>
  <c r="X12" i="14"/>
  <c r="Y12" i="14" s="1"/>
  <c r="Z12" i="14" s="1"/>
  <c r="X15" i="14"/>
  <c r="Y15" i="14" s="1"/>
  <c r="Z15" i="14" s="1"/>
  <c r="X16" i="14"/>
  <c r="Y16" i="14" s="1"/>
  <c r="Z16" i="14" s="1"/>
  <c r="X17" i="14"/>
  <c r="Y17" i="14" s="1"/>
  <c r="Z17" i="14" s="1"/>
  <c r="X20" i="14"/>
  <c r="Y20" i="14" s="1"/>
  <c r="Z20" i="14" s="1"/>
  <c r="X19" i="14"/>
  <c r="Y19" i="14" s="1"/>
  <c r="Z19" i="14" s="1"/>
  <c r="X18" i="14"/>
  <c r="Y18" i="14" s="1"/>
  <c r="Z18" i="14" s="1"/>
  <c r="X22" i="14"/>
  <c r="Y22" i="14" s="1"/>
  <c r="Z22" i="14" s="1"/>
  <c r="X21" i="14"/>
  <c r="Y21" i="14" s="1"/>
  <c r="Z21" i="14" s="1"/>
  <c r="X23" i="14"/>
  <c r="Y23" i="14" s="1"/>
  <c r="Z23" i="14" s="1"/>
  <c r="X24" i="14"/>
  <c r="Y24" i="14" s="1"/>
  <c r="Z24" i="14" s="1"/>
  <c r="X25" i="14"/>
  <c r="Y25" i="14" s="1"/>
  <c r="Z25" i="14" s="1"/>
  <c r="X26" i="14"/>
  <c r="Y26" i="14" s="1"/>
  <c r="Z26" i="14" s="1"/>
  <c r="X28" i="14"/>
  <c r="Y28" i="14" s="1"/>
  <c r="Z28" i="14" s="1"/>
  <c r="X29" i="14"/>
  <c r="Y29" i="14" s="1"/>
  <c r="Z29" i="14" s="1"/>
  <c r="X27" i="14"/>
  <c r="Y27" i="14" s="1"/>
  <c r="Z27" i="14" s="1"/>
  <c r="X31" i="14"/>
  <c r="Y31" i="14" s="1"/>
  <c r="Z31" i="14" s="1"/>
  <c r="X30" i="14"/>
  <c r="Y30" i="14" s="1"/>
  <c r="Z30" i="14" s="1"/>
  <c r="X32" i="14"/>
  <c r="Y32" i="14" s="1"/>
  <c r="Z32" i="14" s="1"/>
  <c r="X33" i="14"/>
  <c r="Y33" i="14" s="1"/>
  <c r="Z33" i="14" s="1"/>
  <c r="X36" i="14"/>
  <c r="Y36" i="14" s="1"/>
  <c r="Z36" i="14" s="1"/>
  <c r="X34" i="14"/>
  <c r="Y34" i="14" s="1"/>
  <c r="Z34" i="14" s="1"/>
  <c r="X35" i="14"/>
  <c r="Y35" i="14" s="1"/>
  <c r="Z35" i="14" s="1"/>
  <c r="X37" i="14"/>
  <c r="Y37" i="14" s="1"/>
  <c r="Z37" i="14" s="1"/>
  <c r="X38" i="14"/>
  <c r="Y38" i="14" s="1"/>
  <c r="Z38" i="14" s="1"/>
  <c r="X39" i="14"/>
  <c r="Y39" i="14" s="1"/>
  <c r="Z39" i="14" s="1"/>
  <c r="X42" i="14"/>
  <c r="Y42" i="14" s="1"/>
  <c r="Z42" i="14" s="1"/>
  <c r="X43" i="14"/>
  <c r="Y43" i="14" s="1"/>
  <c r="Z43" i="14" s="1"/>
  <c r="X40" i="14"/>
  <c r="Y40" i="14" s="1"/>
  <c r="Z40" i="14" s="1"/>
  <c r="X41" i="14"/>
  <c r="Y41" i="14" s="1"/>
  <c r="Z41" i="14" s="1"/>
  <c r="X45" i="14"/>
  <c r="Y45" i="14" s="1"/>
  <c r="Z45" i="14" s="1"/>
  <c r="X44" i="14"/>
  <c r="Y44" i="14" s="1"/>
  <c r="Z44" i="14" s="1"/>
  <c r="X47" i="14"/>
  <c r="Y47" i="14" s="1"/>
  <c r="Z47" i="14" s="1"/>
  <c r="X46" i="14"/>
  <c r="Y46" i="14" s="1"/>
  <c r="Z46" i="14" s="1"/>
  <c r="X49" i="14"/>
  <c r="Y49" i="14" s="1"/>
  <c r="Z49" i="14" s="1"/>
  <c r="X48" i="14"/>
  <c r="Y48" i="14" s="1"/>
  <c r="Z48" i="14" s="1"/>
  <c r="X50" i="14"/>
  <c r="Y50" i="14" s="1"/>
  <c r="Z50" i="14" s="1"/>
  <c r="X51" i="14"/>
  <c r="Y51" i="14" s="1"/>
  <c r="Z51" i="14" s="1"/>
  <c r="X52" i="14"/>
  <c r="Y52" i="14" s="1"/>
  <c r="Z52" i="14" s="1"/>
  <c r="X54" i="14"/>
  <c r="Y54" i="14" s="1"/>
  <c r="Z54" i="14" s="1"/>
  <c r="X55" i="14"/>
  <c r="Y55" i="14" s="1"/>
  <c r="Z55" i="14" s="1"/>
  <c r="X53" i="14"/>
  <c r="Y53" i="14" s="1"/>
  <c r="Z53" i="14" s="1"/>
  <c r="X57" i="14"/>
  <c r="Y57" i="14" s="1"/>
  <c r="Z57" i="14" s="1"/>
  <c r="X59" i="14"/>
  <c r="Y59" i="14" s="1"/>
  <c r="Z59" i="14" s="1"/>
  <c r="X56" i="14"/>
  <c r="Y56" i="14" s="1"/>
  <c r="Z56" i="14" s="1"/>
  <c r="X58" i="14"/>
  <c r="Y58" i="14" s="1"/>
  <c r="Z58" i="14" s="1"/>
  <c r="X61" i="14"/>
  <c r="Y61" i="14" s="1"/>
  <c r="Z61" i="14" s="1"/>
  <c r="X62" i="14"/>
  <c r="Y62" i="14" s="1"/>
  <c r="Z62" i="14" s="1"/>
  <c r="X60" i="14"/>
  <c r="Y60" i="14" s="1"/>
  <c r="Z60" i="14" s="1"/>
  <c r="X63" i="14"/>
  <c r="Y63" i="14" s="1"/>
  <c r="Z63" i="14" s="1"/>
  <c r="X66" i="14"/>
  <c r="Y66" i="14" s="1"/>
  <c r="Z66" i="14" s="1"/>
  <c r="X65" i="14"/>
  <c r="Y65" i="14" s="1"/>
  <c r="Z65" i="14" s="1"/>
  <c r="X64" i="14"/>
  <c r="Y64" i="14" s="1"/>
  <c r="Z64" i="14" s="1"/>
  <c r="X67" i="14"/>
  <c r="Y67" i="14" s="1"/>
  <c r="Z67" i="14" s="1"/>
  <c r="X68" i="14"/>
  <c r="Y68" i="14" s="1"/>
  <c r="Z68" i="14" s="1"/>
  <c r="X70" i="14"/>
  <c r="Y70" i="14" s="1"/>
  <c r="Z70" i="14" s="1"/>
  <c r="X69" i="14"/>
  <c r="Y69" i="14" s="1"/>
  <c r="Z69" i="14" s="1"/>
  <c r="X71" i="14"/>
  <c r="Y71" i="14" s="1"/>
  <c r="Z71" i="14" s="1"/>
  <c r="X73" i="14"/>
  <c r="Y73" i="14" s="1"/>
  <c r="Z73" i="14" s="1"/>
  <c r="X72" i="14"/>
  <c r="Y72" i="14" s="1"/>
  <c r="Z72" i="14" s="1"/>
  <c r="X74" i="14"/>
  <c r="Y74" i="14" s="1"/>
  <c r="Z74" i="14" s="1"/>
  <c r="X76" i="14"/>
  <c r="Y76" i="14" s="1"/>
  <c r="Z76" i="14" s="1"/>
  <c r="X75" i="14"/>
  <c r="Y75" i="14" s="1"/>
  <c r="Z75" i="14" s="1"/>
  <c r="X77" i="14"/>
  <c r="Y77" i="14" s="1"/>
  <c r="Z77" i="14" s="1"/>
  <c r="X82" i="14"/>
  <c r="Y82" i="14" s="1"/>
  <c r="Z82" i="14" s="1"/>
  <c r="X79" i="14"/>
  <c r="Y79" i="14" s="1"/>
  <c r="Z79" i="14" s="1"/>
  <c r="X78" i="14"/>
  <c r="Y78" i="14" s="1"/>
  <c r="Z78" i="14" s="1"/>
  <c r="X80" i="14"/>
  <c r="Y80" i="14" s="1"/>
  <c r="Z80" i="14" s="1"/>
  <c r="X83" i="14"/>
  <c r="Y83" i="14" s="1"/>
  <c r="Z83" i="14" s="1"/>
  <c r="X81" i="14"/>
  <c r="Y81" i="14" s="1"/>
  <c r="Z81" i="14" s="1"/>
  <c r="X86" i="14"/>
  <c r="Y86" i="14" s="1"/>
  <c r="Z86" i="14" s="1"/>
  <c r="X84" i="14"/>
  <c r="Y84" i="14" s="1"/>
  <c r="Z84" i="14" s="1"/>
  <c r="X88" i="14"/>
  <c r="Y88" i="14" s="1"/>
  <c r="Z88" i="14" s="1"/>
  <c r="X85" i="14"/>
  <c r="Y85" i="14" s="1"/>
  <c r="Z85" i="14" s="1"/>
  <c r="X87" i="14"/>
  <c r="Y87" i="14" s="1"/>
  <c r="Z87" i="14" s="1"/>
  <c r="X89" i="14"/>
  <c r="Y89" i="14" s="1"/>
  <c r="Z89" i="14" s="1"/>
  <c r="X91" i="14"/>
  <c r="Y91" i="14" s="1"/>
  <c r="Z91" i="14" s="1"/>
  <c r="X90" i="14"/>
  <c r="Y90" i="14" s="1"/>
  <c r="Z90" i="14" s="1"/>
  <c r="X93" i="14"/>
  <c r="Y93" i="14" s="1"/>
  <c r="Z93" i="14" s="1"/>
  <c r="X92" i="14"/>
  <c r="Y92" i="14" s="1"/>
  <c r="Z92" i="14" s="1"/>
  <c r="X97" i="14"/>
  <c r="Y97" i="14" s="1"/>
  <c r="Z97" i="14" s="1"/>
  <c r="X96" i="14"/>
  <c r="Y96" i="14" s="1"/>
  <c r="Z96" i="14" s="1"/>
  <c r="X94" i="14"/>
  <c r="Y94" i="14" s="1"/>
  <c r="Z94" i="14" s="1"/>
  <c r="X95" i="14"/>
  <c r="Y95" i="14" s="1"/>
  <c r="Z95" i="14" s="1"/>
  <c r="X98" i="14"/>
  <c r="Y98" i="14" s="1"/>
  <c r="Z98" i="14" s="1"/>
  <c r="X99" i="14"/>
  <c r="Y99" i="14" s="1"/>
  <c r="Z99" i="14" s="1"/>
  <c r="X100" i="14"/>
  <c r="Y100" i="14" s="1"/>
  <c r="Z100" i="14" s="1"/>
  <c r="X101" i="14"/>
  <c r="Y101" i="14" s="1"/>
  <c r="Z101" i="14" s="1"/>
  <c r="X102" i="14"/>
  <c r="Y102" i="14" s="1"/>
  <c r="Z102" i="14" s="1"/>
  <c r="X104" i="14"/>
  <c r="Y104" i="14" s="1"/>
  <c r="Z104" i="14" s="1"/>
  <c r="X103" i="14"/>
  <c r="Y103" i="14" s="1"/>
  <c r="Z103" i="14" s="1"/>
  <c r="X107" i="14"/>
  <c r="Y107" i="14" s="1"/>
  <c r="Z107" i="14" s="1"/>
  <c r="X105" i="14"/>
  <c r="Y105" i="14" s="1"/>
  <c r="Z105" i="14" s="1"/>
  <c r="X106" i="14"/>
  <c r="Y106" i="14" s="1"/>
  <c r="Z106" i="14" s="1"/>
  <c r="X108" i="14"/>
  <c r="Y108" i="14" s="1"/>
  <c r="Z108" i="14" s="1"/>
  <c r="X109" i="14"/>
  <c r="Y109" i="14" s="1"/>
  <c r="Z109" i="14" s="1"/>
  <c r="X110" i="14"/>
  <c r="Y110" i="14" s="1"/>
  <c r="Z110" i="14" s="1"/>
  <c r="X111" i="14"/>
  <c r="Y111" i="14" s="1"/>
  <c r="Z111" i="14" s="1"/>
  <c r="X112" i="14"/>
  <c r="Y112" i="14" s="1"/>
  <c r="Z112" i="14" s="1"/>
  <c r="X113" i="14"/>
  <c r="Y113" i="14" s="1"/>
  <c r="Z113" i="14" s="1"/>
  <c r="X116" i="14"/>
  <c r="Y116" i="14" s="1"/>
  <c r="Z116" i="14" s="1"/>
  <c r="X117" i="14"/>
  <c r="Y117" i="14" s="1"/>
  <c r="Z117" i="14" s="1"/>
  <c r="X120" i="14"/>
  <c r="Y120" i="14" s="1"/>
  <c r="Z120" i="14" s="1"/>
  <c r="X122" i="14"/>
  <c r="Y122" i="14" s="1"/>
  <c r="Z122" i="14" s="1"/>
  <c r="X118" i="14"/>
  <c r="Y118" i="14" s="1"/>
  <c r="Z118" i="14" s="1"/>
  <c r="X114" i="14"/>
  <c r="Y114" i="14" s="1"/>
  <c r="Z114" i="14" s="1"/>
  <c r="X115" i="14"/>
  <c r="Y115" i="14" s="1"/>
  <c r="Z115" i="14" s="1"/>
  <c r="X121" i="14"/>
  <c r="Y121" i="14" s="1"/>
  <c r="Z121" i="14" s="1"/>
  <c r="AJ124" i="14"/>
  <c r="AK124" i="14" s="1"/>
  <c r="AL124" i="14" s="1"/>
  <c r="AJ5" i="14"/>
  <c r="AK5" i="14" s="1"/>
  <c r="AL5" i="14" s="1"/>
  <c r="AJ6" i="14"/>
  <c r="AK6" i="14" s="1"/>
  <c r="AL6" i="14" s="1"/>
  <c r="AJ4" i="14"/>
  <c r="AK4" i="14" s="1"/>
  <c r="AL4" i="14" s="1"/>
  <c r="AJ7" i="14"/>
  <c r="AK7" i="14" s="1"/>
  <c r="AL7" i="14" s="1"/>
  <c r="AJ9" i="14"/>
  <c r="AK9" i="14" s="1"/>
  <c r="AL9" i="14" s="1"/>
  <c r="AJ8" i="14"/>
  <c r="AK8" i="14" s="1"/>
  <c r="AL8" i="14" s="1"/>
  <c r="AJ11" i="14"/>
  <c r="AK11" i="14" s="1"/>
  <c r="AL11" i="14" s="1"/>
  <c r="AJ10" i="14"/>
  <c r="AK10" i="14" s="1"/>
  <c r="AL10" i="14" s="1"/>
  <c r="AJ14" i="14"/>
  <c r="AK14" i="14" s="1"/>
  <c r="AL14" i="14" s="1"/>
  <c r="AJ13" i="14"/>
  <c r="AK13" i="14" s="1"/>
  <c r="AL13" i="14" s="1"/>
  <c r="AJ12" i="14"/>
  <c r="AK12" i="14" s="1"/>
  <c r="AL12" i="14" s="1"/>
  <c r="AJ15" i="14"/>
  <c r="AK15" i="14" s="1"/>
  <c r="AL15" i="14" s="1"/>
  <c r="AJ18" i="14"/>
  <c r="AK18" i="14" s="1"/>
  <c r="AL18" i="14" s="1"/>
  <c r="AJ19" i="14"/>
  <c r="AK19" i="14" s="1"/>
  <c r="AL19" i="14" s="1"/>
  <c r="AJ17" i="14"/>
  <c r="AK17" i="14" s="1"/>
  <c r="AL17" i="14" s="1"/>
  <c r="AJ16" i="14"/>
  <c r="AK16" i="14" s="1"/>
  <c r="AL16" i="14" s="1"/>
  <c r="AJ20" i="14"/>
  <c r="AK20" i="14" s="1"/>
  <c r="AL20" i="14" s="1"/>
  <c r="AJ21" i="14"/>
  <c r="AK21" i="14" s="1"/>
  <c r="AL21" i="14" s="1"/>
  <c r="AJ23" i="14"/>
  <c r="AK23" i="14" s="1"/>
  <c r="AL23" i="14" s="1"/>
  <c r="AJ22" i="14"/>
  <c r="AK22" i="14" s="1"/>
  <c r="AL22" i="14" s="1"/>
  <c r="AJ24" i="14"/>
  <c r="AK24" i="14" s="1"/>
  <c r="AL24" i="14" s="1"/>
  <c r="AJ27" i="14"/>
  <c r="AK27" i="14" s="1"/>
  <c r="AL27" i="14" s="1"/>
  <c r="AJ26" i="14"/>
  <c r="AK26" i="14" s="1"/>
  <c r="AL26" i="14" s="1"/>
  <c r="AJ25" i="14"/>
  <c r="AK25" i="14" s="1"/>
  <c r="AL25" i="14" s="1"/>
  <c r="AJ31" i="14"/>
  <c r="AK31" i="14" s="1"/>
  <c r="AL31" i="14" s="1"/>
  <c r="AJ29" i="14"/>
  <c r="AK29" i="14" s="1"/>
  <c r="AL29" i="14" s="1"/>
  <c r="AJ30" i="14"/>
  <c r="AK30" i="14" s="1"/>
  <c r="AL30" i="14" s="1"/>
  <c r="AJ28" i="14"/>
  <c r="AK28" i="14" s="1"/>
  <c r="AL28" i="14" s="1"/>
  <c r="AJ33" i="14"/>
  <c r="AK33" i="14" s="1"/>
  <c r="AL33" i="14" s="1"/>
  <c r="AJ35" i="14"/>
  <c r="AK35" i="14" s="1"/>
  <c r="AL35" i="14" s="1"/>
  <c r="AJ32" i="14"/>
  <c r="AK32" i="14" s="1"/>
  <c r="AL32" i="14" s="1"/>
  <c r="AJ34" i="14"/>
  <c r="AK34" i="14" s="1"/>
  <c r="AL34" i="14" s="1"/>
  <c r="AJ37" i="14"/>
  <c r="AK37" i="14" s="1"/>
  <c r="AL37" i="14" s="1"/>
  <c r="AJ36" i="14"/>
  <c r="AK36" i="14" s="1"/>
  <c r="AL36" i="14" s="1"/>
  <c r="AJ39" i="14"/>
  <c r="AK39" i="14" s="1"/>
  <c r="AL39" i="14" s="1"/>
  <c r="AJ38" i="14"/>
  <c r="AK38" i="14" s="1"/>
  <c r="AL38" i="14" s="1"/>
  <c r="AJ40" i="14"/>
  <c r="AK40" i="14" s="1"/>
  <c r="AL40" i="14" s="1"/>
  <c r="AJ42" i="14"/>
  <c r="AK42" i="14" s="1"/>
  <c r="AL42" i="14" s="1"/>
  <c r="AJ41" i="14"/>
  <c r="AK41" i="14" s="1"/>
  <c r="AL41" i="14" s="1"/>
  <c r="AJ43" i="14"/>
  <c r="AK43" i="14" s="1"/>
  <c r="AL43" i="14" s="1"/>
  <c r="AJ44" i="14"/>
  <c r="AK44" i="14" s="1"/>
  <c r="AL44" i="14" s="1"/>
  <c r="AJ45" i="14"/>
  <c r="AK45" i="14" s="1"/>
  <c r="AL45" i="14" s="1"/>
  <c r="AJ46" i="14"/>
  <c r="AK46" i="14" s="1"/>
  <c r="AL46" i="14" s="1"/>
  <c r="AJ47" i="14"/>
  <c r="AK47" i="14" s="1"/>
  <c r="AL47" i="14" s="1"/>
  <c r="AJ49" i="14"/>
  <c r="AK49" i="14" s="1"/>
  <c r="AL49" i="14" s="1"/>
  <c r="AJ48" i="14"/>
  <c r="AK48" i="14" s="1"/>
  <c r="AL48" i="14" s="1"/>
  <c r="AJ50" i="14"/>
  <c r="AK50" i="14" s="1"/>
  <c r="AL50" i="14" s="1"/>
  <c r="AJ52" i="14"/>
  <c r="AK52" i="14" s="1"/>
  <c r="AL52" i="14" s="1"/>
  <c r="AJ53" i="14"/>
  <c r="AK53" i="14" s="1"/>
  <c r="AL53" i="14" s="1"/>
  <c r="AJ51" i="14"/>
  <c r="AK51" i="14" s="1"/>
  <c r="AL51" i="14" s="1"/>
  <c r="AJ54" i="14"/>
  <c r="AK54" i="14" s="1"/>
  <c r="AL54" i="14" s="1"/>
  <c r="AJ56" i="14"/>
  <c r="AK56" i="14" s="1"/>
  <c r="AL56" i="14" s="1"/>
  <c r="AJ55" i="14"/>
  <c r="AK55" i="14" s="1"/>
  <c r="AL55" i="14" s="1"/>
  <c r="AJ57" i="14"/>
  <c r="AK57" i="14" s="1"/>
  <c r="AL57" i="14" s="1"/>
  <c r="AJ58" i="14"/>
  <c r="AK58" i="14" s="1"/>
  <c r="AL58" i="14" s="1"/>
  <c r="AJ59" i="14"/>
  <c r="AK59" i="14" s="1"/>
  <c r="AL59" i="14" s="1"/>
  <c r="AJ60" i="14"/>
  <c r="AK60" i="14" s="1"/>
  <c r="AL60" i="14" s="1"/>
  <c r="AJ62" i="14"/>
  <c r="AK62" i="14" s="1"/>
  <c r="AL62" i="14" s="1"/>
  <c r="AJ63" i="14"/>
  <c r="AK63" i="14" s="1"/>
  <c r="AL63" i="14" s="1"/>
  <c r="AJ61" i="14"/>
  <c r="AK61" i="14" s="1"/>
  <c r="AL61" i="14" s="1"/>
  <c r="AJ64" i="14"/>
  <c r="AK64" i="14" s="1"/>
  <c r="AL64" i="14" s="1"/>
  <c r="AJ66" i="14"/>
  <c r="AK66" i="14" s="1"/>
  <c r="AL66" i="14" s="1"/>
  <c r="AJ65" i="14"/>
  <c r="AK65" i="14" s="1"/>
  <c r="AL65" i="14" s="1"/>
  <c r="AJ68" i="14"/>
  <c r="AK68" i="14" s="1"/>
  <c r="AL68" i="14" s="1"/>
  <c r="AJ67" i="14"/>
  <c r="AK67" i="14" s="1"/>
  <c r="AL67" i="14" s="1"/>
  <c r="AJ69" i="14"/>
  <c r="AK69" i="14" s="1"/>
  <c r="AL69" i="14" s="1"/>
  <c r="AJ72" i="14"/>
  <c r="AK72" i="14" s="1"/>
  <c r="AL72" i="14" s="1"/>
  <c r="AJ71" i="14"/>
  <c r="AK71" i="14" s="1"/>
  <c r="AL71" i="14" s="1"/>
  <c r="AJ70" i="14"/>
  <c r="AK70" i="14" s="1"/>
  <c r="AL70" i="14" s="1"/>
  <c r="AJ73" i="14"/>
  <c r="AK73" i="14" s="1"/>
  <c r="AL73" i="14" s="1"/>
  <c r="AJ74" i="14"/>
  <c r="AK74" i="14" s="1"/>
  <c r="AL74" i="14" s="1"/>
  <c r="AJ77" i="14"/>
  <c r="AK77" i="14" s="1"/>
  <c r="AL77" i="14" s="1"/>
  <c r="AJ75" i="14"/>
  <c r="AK75" i="14" s="1"/>
  <c r="AL75" i="14" s="1"/>
  <c r="AJ76" i="14"/>
  <c r="AK76" i="14" s="1"/>
  <c r="AL76" i="14" s="1"/>
  <c r="AJ78" i="14"/>
  <c r="AK78" i="14" s="1"/>
  <c r="AL78" i="14" s="1"/>
  <c r="AJ79" i="14"/>
  <c r="AK79" i="14" s="1"/>
  <c r="AL79" i="14" s="1"/>
  <c r="AJ83" i="14"/>
  <c r="AK83" i="14" s="1"/>
  <c r="AL83" i="14" s="1"/>
  <c r="AJ80" i="14"/>
  <c r="AK80" i="14" s="1"/>
  <c r="AL80" i="14" s="1"/>
  <c r="AJ81" i="14"/>
  <c r="AK81" i="14" s="1"/>
  <c r="AL81" i="14" s="1"/>
  <c r="AJ82" i="14"/>
  <c r="AK82" i="14" s="1"/>
  <c r="AL82" i="14" s="1"/>
  <c r="AJ85" i="14"/>
  <c r="AK85" i="14" s="1"/>
  <c r="AL85" i="14" s="1"/>
  <c r="AJ84" i="14"/>
  <c r="AK84" i="14" s="1"/>
  <c r="AL84" i="14" s="1"/>
  <c r="AJ86" i="14"/>
  <c r="AK86" i="14" s="1"/>
  <c r="AL86" i="14" s="1"/>
  <c r="AJ87" i="14"/>
  <c r="AK87" i="14" s="1"/>
  <c r="AL87" i="14" s="1"/>
  <c r="AJ88" i="14"/>
  <c r="AK88" i="14" s="1"/>
  <c r="AL88" i="14" s="1"/>
  <c r="AJ90" i="14"/>
  <c r="AK90" i="14" s="1"/>
  <c r="AL90" i="14" s="1"/>
  <c r="AJ91" i="14"/>
  <c r="AK91" i="14" s="1"/>
  <c r="AL91" i="14" s="1"/>
  <c r="AJ89" i="14"/>
  <c r="AK89" i="14" s="1"/>
  <c r="AL89" i="14" s="1"/>
  <c r="AJ93" i="14"/>
  <c r="AK93" i="14" s="1"/>
  <c r="AL93" i="14" s="1"/>
  <c r="AJ92" i="14"/>
  <c r="AK92" i="14" s="1"/>
  <c r="AL92" i="14" s="1"/>
  <c r="AJ94" i="14"/>
  <c r="AK94" i="14" s="1"/>
  <c r="AL94" i="14" s="1"/>
  <c r="AJ95" i="14"/>
  <c r="AK95" i="14" s="1"/>
  <c r="AL95" i="14" s="1"/>
  <c r="AJ97" i="14"/>
  <c r="AK97" i="14" s="1"/>
  <c r="AL97" i="14" s="1"/>
  <c r="AJ96" i="14"/>
  <c r="AK96" i="14" s="1"/>
  <c r="AL96" i="14" s="1"/>
  <c r="AJ98" i="14"/>
  <c r="AK98" i="14" s="1"/>
  <c r="AL98" i="14" s="1"/>
  <c r="AJ99" i="14"/>
  <c r="AK99" i="14" s="1"/>
  <c r="AL99" i="14" s="1"/>
  <c r="AJ100" i="14"/>
  <c r="AK100" i="14" s="1"/>
  <c r="AL100" i="14" s="1"/>
  <c r="AJ101" i="14"/>
  <c r="AK101" i="14" s="1"/>
  <c r="AL101" i="14" s="1"/>
  <c r="AJ102" i="14"/>
  <c r="AK102" i="14" s="1"/>
  <c r="AL102" i="14" s="1"/>
  <c r="AJ103" i="14"/>
  <c r="AK103" i="14" s="1"/>
  <c r="AL103" i="14" s="1"/>
  <c r="AJ104" i="14"/>
  <c r="AK104" i="14" s="1"/>
  <c r="AL104" i="14" s="1"/>
  <c r="AJ107" i="14"/>
  <c r="AK107" i="14" s="1"/>
  <c r="AL107" i="14" s="1"/>
  <c r="AJ105" i="14"/>
  <c r="AK105" i="14" s="1"/>
  <c r="AL105" i="14" s="1"/>
  <c r="AJ106" i="14"/>
  <c r="AK106" i="14" s="1"/>
  <c r="AL106" i="14" s="1"/>
  <c r="AJ109" i="14"/>
  <c r="AK109" i="14" s="1"/>
  <c r="AL109" i="14" s="1"/>
  <c r="AJ110" i="14"/>
  <c r="AK110" i="14" s="1"/>
  <c r="AL110" i="14" s="1"/>
  <c r="AJ108" i="14"/>
  <c r="AK108" i="14" s="1"/>
  <c r="AL108" i="14" s="1"/>
  <c r="AJ112" i="14"/>
  <c r="AK112" i="14" s="1"/>
  <c r="AL112" i="14" s="1"/>
  <c r="AJ111" i="14"/>
  <c r="AK111" i="14" s="1"/>
  <c r="AL111" i="14" s="1"/>
  <c r="AJ113" i="14"/>
  <c r="AK113" i="14" s="1"/>
  <c r="AL113" i="14" s="1"/>
  <c r="AJ115" i="14"/>
  <c r="AK115" i="14" s="1"/>
  <c r="AL115" i="14" s="1"/>
  <c r="AJ114" i="14"/>
  <c r="AK114" i="14" s="1"/>
  <c r="AL114" i="14" s="1"/>
  <c r="AJ117" i="14"/>
  <c r="AK117" i="14" s="1"/>
  <c r="AL117" i="14" s="1"/>
  <c r="AJ119" i="14"/>
  <c r="AK119" i="14" s="1"/>
  <c r="AL119" i="14" s="1"/>
  <c r="AJ118" i="14"/>
  <c r="AK118" i="14" s="1"/>
  <c r="AL118" i="14" s="1"/>
  <c r="AJ121" i="14"/>
  <c r="AK121" i="14" s="1"/>
  <c r="AL121" i="14" s="1"/>
  <c r="AJ122" i="14"/>
  <c r="AK122" i="14" s="1"/>
  <c r="AL122" i="14" s="1"/>
  <c r="AJ116" i="14"/>
  <c r="AK116" i="14" s="1"/>
  <c r="AL116" i="14" s="1"/>
  <c r="R124" i="14"/>
  <c r="S124" i="14" s="1"/>
  <c r="T124" i="14" s="1"/>
  <c r="R5" i="14"/>
  <c r="S5" i="14" s="1"/>
  <c r="T5" i="14" s="1"/>
  <c r="R7" i="14"/>
  <c r="S7" i="14" s="1"/>
  <c r="T7" i="14" s="1"/>
  <c r="R4" i="14"/>
  <c r="S4" i="14" s="1"/>
  <c r="T4" i="14" s="1"/>
  <c r="R8" i="14"/>
  <c r="S8" i="14" s="1"/>
  <c r="T8" i="14" s="1"/>
  <c r="R6" i="14"/>
  <c r="S6" i="14" s="1"/>
  <c r="T6" i="14" s="1"/>
  <c r="R11" i="14"/>
  <c r="S11" i="14" s="1"/>
  <c r="T11" i="14" s="1"/>
  <c r="R9" i="14"/>
  <c r="S9" i="14" s="1"/>
  <c r="T9" i="14" s="1"/>
  <c r="R12" i="14"/>
  <c r="S12" i="14" s="1"/>
  <c r="T12" i="14" s="1"/>
  <c r="R10" i="14"/>
  <c r="S10" i="14" s="1"/>
  <c r="T10" i="14" s="1"/>
  <c r="R14" i="14"/>
  <c r="S14" i="14" s="1"/>
  <c r="T14" i="14" s="1"/>
  <c r="R13" i="14"/>
  <c r="S13" i="14" s="1"/>
  <c r="T13" i="14" s="1"/>
  <c r="R18" i="14"/>
  <c r="S18" i="14" s="1"/>
  <c r="T18" i="14" s="1"/>
  <c r="R15" i="14"/>
  <c r="S15" i="14" s="1"/>
  <c r="T15" i="14" s="1"/>
  <c r="R16" i="14"/>
  <c r="S16" i="14" s="1"/>
  <c r="T16" i="14" s="1"/>
  <c r="R17" i="14"/>
  <c r="S17" i="14" s="1"/>
  <c r="T17" i="14" s="1"/>
  <c r="R20" i="14"/>
  <c r="S20" i="14" s="1"/>
  <c r="T20" i="14" s="1"/>
  <c r="R19" i="14"/>
  <c r="S19" i="14" s="1"/>
  <c r="T19" i="14" s="1"/>
  <c r="R22" i="14"/>
  <c r="S22" i="14" s="1"/>
  <c r="T22" i="14" s="1"/>
  <c r="R21" i="14"/>
  <c r="S21" i="14" s="1"/>
  <c r="T21" i="14" s="1"/>
  <c r="R23" i="14"/>
  <c r="S23" i="14" s="1"/>
  <c r="T23" i="14" s="1"/>
  <c r="R24" i="14"/>
  <c r="S24" i="14" s="1"/>
  <c r="T24" i="14" s="1"/>
  <c r="R25" i="14"/>
  <c r="S25" i="14" s="1"/>
  <c r="T25" i="14" s="1"/>
  <c r="R29" i="14"/>
  <c r="S29" i="14" s="1"/>
  <c r="T29" i="14" s="1"/>
  <c r="R28" i="14"/>
  <c r="S28" i="14" s="1"/>
  <c r="T28" i="14" s="1"/>
  <c r="R26" i="14"/>
  <c r="S26" i="14" s="1"/>
  <c r="T26" i="14" s="1"/>
  <c r="R27" i="14"/>
  <c r="S27" i="14" s="1"/>
  <c r="T27" i="14" s="1"/>
  <c r="R30" i="14"/>
  <c r="S30" i="14" s="1"/>
  <c r="T30" i="14" s="1"/>
  <c r="R31" i="14"/>
  <c r="S31" i="14" s="1"/>
  <c r="T31" i="14" s="1"/>
  <c r="R34" i="14"/>
  <c r="S34" i="14" s="1"/>
  <c r="T34" i="14" s="1"/>
  <c r="R32" i="14"/>
  <c r="S32" i="14" s="1"/>
  <c r="T32" i="14" s="1"/>
  <c r="R38" i="14"/>
  <c r="S38" i="14" s="1"/>
  <c r="T38" i="14" s="1"/>
  <c r="R36" i="14"/>
  <c r="S36" i="14" s="1"/>
  <c r="T36" i="14" s="1"/>
  <c r="R33" i="14"/>
  <c r="S33" i="14" s="1"/>
  <c r="T33" i="14" s="1"/>
  <c r="R35" i="14"/>
  <c r="S35" i="14" s="1"/>
  <c r="T35" i="14" s="1"/>
  <c r="R39" i="14"/>
  <c r="S39" i="14" s="1"/>
  <c r="T39" i="14" s="1"/>
  <c r="R37" i="14"/>
  <c r="S37" i="14" s="1"/>
  <c r="T37" i="14" s="1"/>
  <c r="R40" i="14"/>
  <c r="S40" i="14" s="1"/>
  <c r="T40" i="14" s="1"/>
  <c r="R43" i="14"/>
  <c r="S43" i="14" s="1"/>
  <c r="T43" i="14" s="1"/>
  <c r="R41" i="14"/>
  <c r="S41" i="14" s="1"/>
  <c r="T41" i="14" s="1"/>
  <c r="R42" i="14"/>
  <c r="S42" i="14" s="1"/>
  <c r="T42" i="14" s="1"/>
  <c r="R45" i="14"/>
  <c r="S45" i="14" s="1"/>
  <c r="T45" i="14" s="1"/>
  <c r="R44" i="14"/>
  <c r="S44" i="14" s="1"/>
  <c r="T44" i="14" s="1"/>
  <c r="R46" i="14"/>
  <c r="S46" i="14" s="1"/>
  <c r="T46" i="14" s="1"/>
  <c r="R47" i="14"/>
  <c r="S47" i="14" s="1"/>
  <c r="T47" i="14" s="1"/>
  <c r="R50" i="14"/>
  <c r="S50" i="14" s="1"/>
  <c r="T50" i="14" s="1"/>
  <c r="R48" i="14"/>
  <c r="S48" i="14" s="1"/>
  <c r="T48" i="14" s="1"/>
  <c r="R49" i="14"/>
  <c r="S49" i="14" s="1"/>
  <c r="T49" i="14" s="1"/>
  <c r="R52" i="14"/>
  <c r="S52" i="14" s="1"/>
  <c r="T52" i="14" s="1"/>
  <c r="R53" i="14"/>
  <c r="S53" i="14" s="1"/>
  <c r="T53" i="14" s="1"/>
  <c r="R51" i="14"/>
  <c r="S51" i="14" s="1"/>
  <c r="T51" i="14" s="1"/>
  <c r="R55" i="14"/>
  <c r="S55" i="14" s="1"/>
  <c r="T55" i="14" s="1"/>
  <c r="R54" i="14"/>
  <c r="S54" i="14" s="1"/>
  <c r="T54" i="14" s="1"/>
  <c r="R56" i="14"/>
  <c r="S56" i="14" s="1"/>
  <c r="T56" i="14" s="1"/>
  <c r="R57" i="14"/>
  <c r="S57" i="14" s="1"/>
  <c r="T57" i="14" s="1"/>
  <c r="R58" i="14"/>
  <c r="S58" i="14" s="1"/>
  <c r="T58" i="14" s="1"/>
  <c r="R59" i="14"/>
  <c r="S59" i="14" s="1"/>
  <c r="T59" i="14" s="1"/>
  <c r="R60" i="14"/>
  <c r="S60" i="14" s="1"/>
  <c r="T60" i="14" s="1"/>
  <c r="R61" i="14"/>
  <c r="S61" i="14" s="1"/>
  <c r="T61" i="14" s="1"/>
  <c r="R63" i="14"/>
  <c r="S63" i="14" s="1"/>
  <c r="T63" i="14" s="1"/>
  <c r="R62" i="14"/>
  <c r="S62" i="14" s="1"/>
  <c r="T62" i="14" s="1"/>
  <c r="R65" i="14"/>
  <c r="S65" i="14" s="1"/>
  <c r="T65" i="14" s="1"/>
  <c r="R68" i="14"/>
  <c r="S68" i="14" s="1"/>
  <c r="T68" i="14" s="1"/>
  <c r="R66" i="14"/>
  <c r="S66" i="14" s="1"/>
  <c r="T66" i="14" s="1"/>
  <c r="R64" i="14"/>
  <c r="S64" i="14" s="1"/>
  <c r="T64" i="14" s="1"/>
  <c r="R70" i="14"/>
  <c r="S70" i="14" s="1"/>
  <c r="T70" i="14" s="1"/>
  <c r="R67" i="14"/>
  <c r="S67" i="14" s="1"/>
  <c r="T67" i="14" s="1"/>
  <c r="R69" i="14"/>
  <c r="S69" i="14" s="1"/>
  <c r="T69" i="14" s="1"/>
  <c r="R72" i="14"/>
  <c r="S72" i="14" s="1"/>
  <c r="T72" i="14" s="1"/>
  <c r="R74" i="14"/>
  <c r="S74" i="14" s="1"/>
  <c r="T74" i="14" s="1"/>
  <c r="R73" i="14"/>
  <c r="S73" i="14" s="1"/>
  <c r="T73" i="14" s="1"/>
  <c r="R71" i="14"/>
  <c r="S71" i="14" s="1"/>
  <c r="T71" i="14" s="1"/>
  <c r="R75" i="14"/>
  <c r="S75" i="14" s="1"/>
  <c r="T75" i="14" s="1"/>
  <c r="R76" i="14"/>
  <c r="S76" i="14" s="1"/>
  <c r="T76" i="14" s="1"/>
  <c r="R78" i="14"/>
  <c r="S78" i="14" s="1"/>
  <c r="T78" i="14" s="1"/>
  <c r="R77" i="14"/>
  <c r="S77" i="14" s="1"/>
  <c r="T77" i="14" s="1"/>
  <c r="R80" i="14"/>
  <c r="S80" i="14" s="1"/>
  <c r="T80" i="14" s="1"/>
  <c r="R79" i="14"/>
  <c r="S79" i="14" s="1"/>
  <c r="T79" i="14" s="1"/>
  <c r="R81" i="14"/>
  <c r="S81" i="14" s="1"/>
  <c r="T81" i="14" s="1"/>
  <c r="R82" i="14"/>
  <c r="S82" i="14" s="1"/>
  <c r="T82" i="14" s="1"/>
  <c r="R84" i="14"/>
  <c r="S84" i="14" s="1"/>
  <c r="T84" i="14" s="1"/>
  <c r="R83" i="14"/>
  <c r="S83" i="14" s="1"/>
  <c r="T83" i="14" s="1"/>
  <c r="R85" i="14"/>
  <c r="S85" i="14" s="1"/>
  <c r="T85" i="14" s="1"/>
  <c r="R86" i="14"/>
  <c r="S86" i="14" s="1"/>
  <c r="T86" i="14" s="1"/>
  <c r="R88" i="14"/>
  <c r="S88" i="14" s="1"/>
  <c r="T88" i="14" s="1"/>
  <c r="R87" i="14"/>
  <c r="S87" i="14" s="1"/>
  <c r="T87" i="14" s="1"/>
  <c r="R90" i="14"/>
  <c r="S90" i="14" s="1"/>
  <c r="T90" i="14" s="1"/>
  <c r="R89" i="14"/>
  <c r="S89" i="14" s="1"/>
  <c r="T89" i="14" s="1"/>
  <c r="R93" i="14"/>
  <c r="S93" i="14" s="1"/>
  <c r="T93" i="14" s="1"/>
  <c r="R91" i="14"/>
  <c r="S91" i="14" s="1"/>
  <c r="T91" i="14" s="1"/>
  <c r="R92" i="14"/>
  <c r="S92" i="14" s="1"/>
  <c r="T92" i="14" s="1"/>
  <c r="R95" i="14"/>
  <c r="S95" i="14" s="1"/>
  <c r="T95" i="14" s="1"/>
  <c r="R96" i="14"/>
  <c r="S96" i="14" s="1"/>
  <c r="T96" i="14" s="1"/>
  <c r="R94" i="14"/>
  <c r="S94" i="14" s="1"/>
  <c r="T94" i="14" s="1"/>
  <c r="R97" i="14"/>
  <c r="S97" i="14" s="1"/>
  <c r="T97" i="14" s="1"/>
  <c r="R99" i="14"/>
  <c r="S99" i="14" s="1"/>
  <c r="T99" i="14" s="1"/>
  <c r="R100" i="14"/>
  <c r="S100" i="14" s="1"/>
  <c r="T100" i="14" s="1"/>
  <c r="R98" i="14"/>
  <c r="S98" i="14" s="1"/>
  <c r="T98" i="14" s="1"/>
  <c r="R102" i="14"/>
  <c r="S102" i="14" s="1"/>
  <c r="T102" i="14" s="1"/>
  <c r="R103" i="14"/>
  <c r="S103" i="14" s="1"/>
  <c r="T103" i="14" s="1"/>
  <c r="R101" i="14"/>
  <c r="S101" i="14" s="1"/>
  <c r="T101" i="14" s="1"/>
  <c r="R106" i="14"/>
  <c r="S106" i="14" s="1"/>
  <c r="T106" i="14" s="1"/>
  <c r="R107" i="14"/>
  <c r="S107" i="14" s="1"/>
  <c r="T107" i="14" s="1"/>
  <c r="R105" i="14"/>
  <c r="S105" i="14" s="1"/>
  <c r="T105" i="14" s="1"/>
  <c r="R109" i="14"/>
  <c r="S109" i="14" s="1"/>
  <c r="T109" i="14" s="1"/>
  <c r="R104" i="14"/>
  <c r="S104" i="14" s="1"/>
  <c r="T104" i="14" s="1"/>
  <c r="R111" i="14"/>
  <c r="S111" i="14" s="1"/>
  <c r="T111" i="14" s="1"/>
  <c r="R112" i="14"/>
  <c r="S112" i="14" s="1"/>
  <c r="T112" i="14" s="1"/>
  <c r="R108" i="14"/>
  <c r="S108" i="14" s="1"/>
  <c r="T108" i="14" s="1"/>
  <c r="R110" i="14"/>
  <c r="S110" i="14" s="1"/>
  <c r="T110" i="14" s="1"/>
  <c r="R113" i="14"/>
  <c r="S113" i="14" s="1"/>
  <c r="T113" i="14" s="1"/>
  <c r="R116" i="14"/>
  <c r="S116" i="14" s="1"/>
  <c r="T116" i="14" s="1"/>
  <c r="R118" i="14"/>
  <c r="S118" i="14" s="1"/>
  <c r="T118" i="14" s="1"/>
  <c r="R117" i="14"/>
  <c r="S117" i="14" s="1"/>
  <c r="T117" i="14" s="1"/>
  <c r="R114" i="14"/>
  <c r="S114" i="14" s="1"/>
  <c r="T114" i="14" s="1"/>
  <c r="R120" i="14"/>
  <c r="S120" i="14" s="1"/>
  <c r="T120" i="14" s="1"/>
  <c r="AD124" i="14"/>
  <c r="AE124" i="14" s="1"/>
  <c r="AF124" i="14" s="1"/>
  <c r="AD4" i="14"/>
  <c r="AE4" i="14" s="1"/>
  <c r="AF4" i="14" s="1"/>
  <c r="AD6" i="14"/>
  <c r="AE6" i="14" s="1"/>
  <c r="AF6" i="14" s="1"/>
  <c r="AD7" i="14"/>
  <c r="AE7" i="14" s="1"/>
  <c r="AF7" i="14" s="1"/>
  <c r="AD5" i="14"/>
  <c r="AE5" i="14" s="1"/>
  <c r="AF5" i="14" s="1"/>
  <c r="AD9" i="14"/>
  <c r="AE9" i="14" s="1"/>
  <c r="AF9" i="14" s="1"/>
  <c r="AD8" i="14"/>
  <c r="AE8" i="14" s="1"/>
  <c r="AF8" i="14" s="1"/>
  <c r="AD11" i="14"/>
  <c r="AE11" i="14" s="1"/>
  <c r="AF11" i="14" s="1"/>
  <c r="AD10" i="14"/>
  <c r="AE10" i="14" s="1"/>
  <c r="AF10" i="14" s="1"/>
  <c r="AD12" i="14"/>
  <c r="AE12" i="14" s="1"/>
  <c r="AF12" i="14" s="1"/>
  <c r="AD15" i="14"/>
  <c r="AE15" i="14" s="1"/>
  <c r="AF15" i="14" s="1"/>
  <c r="AD14" i="14"/>
  <c r="AE14" i="14" s="1"/>
  <c r="AF14" i="14" s="1"/>
  <c r="AD16" i="14"/>
  <c r="AE16" i="14" s="1"/>
  <c r="AF16" i="14" s="1"/>
  <c r="AD18" i="14"/>
  <c r="AE18" i="14" s="1"/>
  <c r="AF18" i="14" s="1"/>
  <c r="AD13" i="14"/>
  <c r="AE13" i="14" s="1"/>
  <c r="AF13" i="14" s="1"/>
  <c r="AD17" i="14"/>
  <c r="AE17" i="14" s="1"/>
  <c r="AF17" i="14" s="1"/>
  <c r="AD19" i="14"/>
  <c r="AE19" i="14" s="1"/>
  <c r="AF19" i="14" s="1"/>
  <c r="AD20" i="14"/>
  <c r="AE20" i="14" s="1"/>
  <c r="AF20" i="14" s="1"/>
  <c r="AD24" i="14"/>
  <c r="AE24" i="14" s="1"/>
  <c r="AF24" i="14" s="1"/>
  <c r="AD21" i="14"/>
  <c r="AE21" i="14" s="1"/>
  <c r="AF21" i="14" s="1"/>
  <c r="AD22" i="14"/>
  <c r="AE22" i="14" s="1"/>
  <c r="AF22" i="14" s="1"/>
  <c r="AD23" i="14"/>
  <c r="AE23" i="14" s="1"/>
  <c r="AF23" i="14" s="1"/>
  <c r="AD28" i="14"/>
  <c r="AE28" i="14" s="1"/>
  <c r="AF28" i="14" s="1"/>
  <c r="AD26" i="14"/>
  <c r="AE26" i="14" s="1"/>
  <c r="AF26" i="14" s="1"/>
  <c r="AD25" i="14"/>
  <c r="AE25" i="14" s="1"/>
  <c r="AF25" i="14" s="1"/>
  <c r="AD27" i="14"/>
  <c r="AE27" i="14" s="1"/>
  <c r="AF27" i="14" s="1"/>
  <c r="AD29" i="14"/>
  <c r="AE29" i="14" s="1"/>
  <c r="AF29" i="14" s="1"/>
  <c r="AD30" i="14"/>
  <c r="AE30" i="14" s="1"/>
  <c r="AF30" i="14" s="1"/>
  <c r="AD32" i="14"/>
  <c r="AE32" i="14" s="1"/>
  <c r="AF32" i="14" s="1"/>
  <c r="AD31" i="14"/>
  <c r="AE31" i="14" s="1"/>
  <c r="AF31" i="14" s="1"/>
  <c r="AD33" i="14"/>
  <c r="AE33" i="14" s="1"/>
  <c r="AF33" i="14" s="1"/>
  <c r="AD35" i="14"/>
  <c r="AE35" i="14" s="1"/>
  <c r="AF35" i="14" s="1"/>
  <c r="AD34" i="14"/>
  <c r="AE34" i="14" s="1"/>
  <c r="AF34" i="14" s="1"/>
  <c r="AD36" i="14"/>
  <c r="AE36" i="14" s="1"/>
  <c r="AF36" i="14" s="1"/>
  <c r="AD38" i="14"/>
  <c r="AE38" i="14" s="1"/>
  <c r="AF38" i="14" s="1"/>
  <c r="AD37" i="14"/>
  <c r="AE37" i="14" s="1"/>
  <c r="AF37" i="14" s="1"/>
  <c r="AD39" i="14"/>
  <c r="AE39" i="14" s="1"/>
  <c r="AF39" i="14" s="1"/>
  <c r="AD40" i="14"/>
  <c r="AE40" i="14" s="1"/>
  <c r="AF40" i="14" s="1"/>
  <c r="AD41" i="14"/>
  <c r="AE41" i="14" s="1"/>
  <c r="AF41" i="14" s="1"/>
  <c r="AD42" i="14"/>
  <c r="AE42" i="14" s="1"/>
  <c r="AF42" i="14" s="1"/>
  <c r="AD43" i="14"/>
  <c r="AE43" i="14" s="1"/>
  <c r="AF43" i="14" s="1"/>
  <c r="AD45" i="14"/>
  <c r="AE45" i="14" s="1"/>
  <c r="AF45" i="14" s="1"/>
  <c r="AD44" i="14"/>
  <c r="AE44" i="14" s="1"/>
  <c r="AF44" i="14" s="1"/>
  <c r="AD47" i="14"/>
  <c r="AE47" i="14" s="1"/>
  <c r="AF47" i="14" s="1"/>
  <c r="AD46" i="14"/>
  <c r="AE46" i="14" s="1"/>
  <c r="AF46" i="14" s="1"/>
  <c r="AD48" i="14"/>
  <c r="AE48" i="14" s="1"/>
  <c r="AF48" i="14" s="1"/>
  <c r="AD49" i="14"/>
  <c r="AE49" i="14" s="1"/>
  <c r="AF49" i="14" s="1"/>
  <c r="AD50" i="14"/>
  <c r="AE50" i="14" s="1"/>
  <c r="AF50" i="14" s="1"/>
  <c r="AD51" i="14"/>
  <c r="AE51" i="14" s="1"/>
  <c r="AF51" i="14" s="1"/>
  <c r="AD52" i="14"/>
  <c r="AE52" i="14" s="1"/>
  <c r="AF52" i="14" s="1"/>
  <c r="AD55" i="14"/>
  <c r="AE55" i="14" s="1"/>
  <c r="AF55" i="14" s="1"/>
  <c r="AD53" i="14"/>
  <c r="AE53" i="14" s="1"/>
  <c r="AF53" i="14" s="1"/>
  <c r="AD54" i="14"/>
  <c r="AE54" i="14" s="1"/>
  <c r="AF54" i="14" s="1"/>
  <c r="AD58" i="14"/>
  <c r="AE58" i="14" s="1"/>
  <c r="AF58" i="14" s="1"/>
  <c r="AD56" i="14"/>
  <c r="AE56" i="14" s="1"/>
  <c r="AF56" i="14" s="1"/>
  <c r="AD57" i="14"/>
  <c r="AE57" i="14" s="1"/>
  <c r="AF57" i="14" s="1"/>
  <c r="AD59" i="14"/>
  <c r="AE59" i="14" s="1"/>
  <c r="AF59" i="14" s="1"/>
  <c r="AD62" i="14"/>
  <c r="AE62" i="14" s="1"/>
  <c r="AF62" i="14" s="1"/>
  <c r="AD60" i="14"/>
  <c r="AE60" i="14" s="1"/>
  <c r="AF60" i="14" s="1"/>
  <c r="AD63" i="14"/>
  <c r="AE63" i="14" s="1"/>
  <c r="AF63" i="14" s="1"/>
  <c r="AD61" i="14"/>
  <c r="AE61" i="14" s="1"/>
  <c r="AF61" i="14" s="1"/>
  <c r="AD66" i="14"/>
  <c r="AE66" i="14" s="1"/>
  <c r="AF66" i="14" s="1"/>
  <c r="AD64" i="14"/>
  <c r="AE64" i="14" s="1"/>
  <c r="AF64" i="14" s="1"/>
  <c r="AD65" i="14"/>
  <c r="AE65" i="14" s="1"/>
  <c r="AF65" i="14" s="1"/>
  <c r="AD70" i="14"/>
  <c r="AE70" i="14" s="1"/>
  <c r="AF70" i="14" s="1"/>
  <c r="AD67" i="14"/>
  <c r="AE67" i="14" s="1"/>
  <c r="AF67" i="14" s="1"/>
  <c r="AD68" i="14"/>
  <c r="AE68" i="14" s="1"/>
  <c r="AF68" i="14" s="1"/>
  <c r="AD69" i="14"/>
  <c r="AE69" i="14" s="1"/>
  <c r="AF69" i="14" s="1"/>
  <c r="AD72" i="14"/>
  <c r="AE72" i="14" s="1"/>
  <c r="AF72" i="14" s="1"/>
  <c r="AD75" i="14"/>
  <c r="AE75" i="14" s="1"/>
  <c r="AF75" i="14" s="1"/>
  <c r="AD71" i="14"/>
  <c r="AE71" i="14" s="1"/>
  <c r="AF71" i="14" s="1"/>
  <c r="AD73" i="14"/>
  <c r="AE73" i="14" s="1"/>
  <c r="AF73" i="14" s="1"/>
  <c r="AD74" i="14"/>
  <c r="AE74" i="14" s="1"/>
  <c r="AF74" i="14" s="1"/>
  <c r="AD77" i="14"/>
  <c r="AE77" i="14" s="1"/>
  <c r="AF77" i="14" s="1"/>
  <c r="AD79" i="14"/>
  <c r="AE79" i="14" s="1"/>
  <c r="AF79" i="14" s="1"/>
  <c r="AD76" i="14"/>
  <c r="AE76" i="14" s="1"/>
  <c r="AF76" i="14" s="1"/>
  <c r="AD81" i="14"/>
  <c r="AE81" i="14" s="1"/>
  <c r="AF81" i="14" s="1"/>
  <c r="AD80" i="14"/>
  <c r="AE80" i="14" s="1"/>
  <c r="AF80" i="14" s="1"/>
  <c r="AD78" i="14"/>
  <c r="AE78" i="14" s="1"/>
  <c r="AF78" i="14" s="1"/>
  <c r="AD84" i="14"/>
  <c r="AE84" i="14" s="1"/>
  <c r="AF84" i="14" s="1"/>
  <c r="AD82" i="14"/>
  <c r="AE82" i="14" s="1"/>
  <c r="AF82" i="14" s="1"/>
  <c r="AD83" i="14"/>
  <c r="AE83" i="14" s="1"/>
  <c r="AF83" i="14" s="1"/>
  <c r="AD87" i="14"/>
  <c r="AE87" i="14" s="1"/>
  <c r="AF87" i="14" s="1"/>
  <c r="AD85" i="14"/>
  <c r="AE85" i="14" s="1"/>
  <c r="AF85" i="14" s="1"/>
  <c r="AD89" i="14"/>
  <c r="AE89" i="14" s="1"/>
  <c r="AF89" i="14" s="1"/>
  <c r="AD86" i="14"/>
  <c r="AE86" i="14" s="1"/>
  <c r="AF86" i="14" s="1"/>
  <c r="AD88" i="14"/>
  <c r="AE88" i="14" s="1"/>
  <c r="AF88" i="14" s="1"/>
  <c r="AD91" i="14"/>
  <c r="AE91" i="14" s="1"/>
  <c r="AF91" i="14" s="1"/>
  <c r="AD90" i="14"/>
  <c r="AE90" i="14" s="1"/>
  <c r="AF90" i="14" s="1"/>
  <c r="AD92" i="14"/>
  <c r="AE92" i="14" s="1"/>
  <c r="AF92" i="14" s="1"/>
  <c r="AD93" i="14"/>
  <c r="AE93" i="14" s="1"/>
  <c r="AF93" i="14" s="1"/>
  <c r="AD98" i="14"/>
  <c r="AE98" i="14" s="1"/>
  <c r="AF98" i="14" s="1"/>
  <c r="AD94" i="14"/>
  <c r="AE94" i="14" s="1"/>
  <c r="AF94" i="14" s="1"/>
  <c r="AD95" i="14"/>
  <c r="AE95" i="14" s="1"/>
  <c r="AF95" i="14" s="1"/>
  <c r="AD97" i="14"/>
  <c r="AE97" i="14" s="1"/>
  <c r="AF97" i="14" s="1"/>
  <c r="AD96" i="14"/>
  <c r="AE96" i="14" s="1"/>
  <c r="AF96" i="14" s="1"/>
  <c r="AD99" i="14"/>
  <c r="AE99" i="14" s="1"/>
  <c r="AF99" i="14" s="1"/>
  <c r="AD101" i="14"/>
  <c r="AE101" i="14" s="1"/>
  <c r="AF101" i="14" s="1"/>
  <c r="AD100" i="14"/>
  <c r="AE100" i="14" s="1"/>
  <c r="AF100" i="14" s="1"/>
  <c r="AD105" i="14"/>
  <c r="AE105" i="14" s="1"/>
  <c r="AF105" i="14" s="1"/>
  <c r="AD102" i="14"/>
  <c r="AE102" i="14" s="1"/>
  <c r="AF102" i="14" s="1"/>
  <c r="AD104" i="14"/>
  <c r="AE104" i="14" s="1"/>
  <c r="AF104" i="14" s="1"/>
  <c r="AD103" i="14"/>
  <c r="AE103" i="14" s="1"/>
  <c r="AF103" i="14" s="1"/>
  <c r="AD107" i="14"/>
  <c r="AE107" i="14" s="1"/>
  <c r="AF107" i="14" s="1"/>
  <c r="AD106" i="14"/>
  <c r="AE106" i="14" s="1"/>
  <c r="AF106" i="14" s="1"/>
  <c r="AD108" i="14"/>
  <c r="AE108" i="14" s="1"/>
  <c r="AF108" i="14" s="1"/>
  <c r="AD109" i="14"/>
  <c r="AE109" i="14" s="1"/>
  <c r="AF109" i="14" s="1"/>
  <c r="AD110" i="14"/>
  <c r="AE110" i="14" s="1"/>
  <c r="AF110" i="14" s="1"/>
  <c r="AD111" i="14"/>
  <c r="AE111" i="14" s="1"/>
  <c r="AF111" i="14" s="1"/>
  <c r="AD112" i="14"/>
  <c r="AE112" i="14" s="1"/>
  <c r="AF112" i="14" s="1"/>
  <c r="AD116" i="14"/>
  <c r="AE116" i="14" s="1"/>
  <c r="AF116" i="14" s="1"/>
  <c r="AD117" i="14"/>
  <c r="AE117" i="14" s="1"/>
  <c r="AF117" i="14" s="1"/>
  <c r="AD113" i="14"/>
  <c r="AE113" i="14" s="1"/>
  <c r="AF113" i="14" s="1"/>
  <c r="AD114" i="14"/>
  <c r="AE114" i="14" s="1"/>
  <c r="AF114" i="14" s="1"/>
  <c r="AD115" i="14"/>
  <c r="AE115" i="14" s="1"/>
  <c r="AF115" i="14" s="1"/>
  <c r="AD118" i="14"/>
  <c r="AE118" i="14" s="1"/>
  <c r="AF118" i="14" s="1"/>
  <c r="AD122" i="14"/>
  <c r="AE122" i="14" s="1"/>
  <c r="AF122" i="14" s="1"/>
  <c r="AD121" i="14"/>
  <c r="AE121" i="14" s="1"/>
  <c r="AF121" i="14" s="1"/>
  <c r="F124" i="14"/>
  <c r="G124" i="14" s="1"/>
  <c r="H124" i="14" s="1"/>
  <c r="F6" i="14"/>
  <c r="G6" i="14" s="1"/>
  <c r="H6" i="14" s="1"/>
  <c r="F7" i="14"/>
  <c r="G7" i="14" s="1"/>
  <c r="H7" i="14" s="1"/>
  <c r="F4" i="14"/>
  <c r="G4" i="14" s="1"/>
  <c r="H4" i="14" s="1"/>
  <c r="F5" i="14"/>
  <c r="G5" i="14" s="1"/>
  <c r="H5" i="14" s="1"/>
  <c r="F8" i="14"/>
  <c r="G8" i="14" s="1"/>
  <c r="H8" i="14" s="1"/>
  <c r="F9" i="14"/>
  <c r="G9" i="14" s="1"/>
  <c r="H9" i="14" s="1"/>
  <c r="F11" i="14"/>
  <c r="G11" i="14" s="1"/>
  <c r="H11" i="14" s="1"/>
  <c r="F10" i="14"/>
  <c r="G10" i="14" s="1"/>
  <c r="H10" i="14" s="1"/>
  <c r="F13" i="14"/>
  <c r="G13" i="14" s="1"/>
  <c r="H13" i="14" s="1"/>
  <c r="F12" i="14"/>
  <c r="G12" i="14" s="1"/>
  <c r="H12" i="14" s="1"/>
  <c r="F14" i="14"/>
  <c r="G14" i="14" s="1"/>
  <c r="H14" i="14" s="1"/>
  <c r="F15" i="14"/>
  <c r="G15" i="14" s="1"/>
  <c r="H15" i="14" s="1"/>
  <c r="F16" i="14"/>
  <c r="G16" i="14" s="1"/>
  <c r="H16" i="14" s="1"/>
  <c r="F18" i="14"/>
  <c r="G18" i="14" s="1"/>
  <c r="H18" i="14" s="1"/>
  <c r="F17" i="14"/>
  <c r="G17" i="14" s="1"/>
  <c r="H17" i="14" s="1"/>
  <c r="F19" i="14"/>
  <c r="G19" i="14" s="1"/>
  <c r="H19" i="14" s="1"/>
  <c r="F20" i="14"/>
  <c r="G20" i="14" s="1"/>
  <c r="H20" i="14" s="1"/>
  <c r="F21" i="14"/>
  <c r="G21" i="14" s="1"/>
  <c r="H21" i="14" s="1"/>
  <c r="F22" i="14"/>
  <c r="G22" i="14" s="1"/>
  <c r="H22" i="14" s="1"/>
  <c r="F24" i="14"/>
  <c r="G24" i="14" s="1"/>
  <c r="H24" i="14" s="1"/>
  <c r="F23" i="14"/>
  <c r="G23" i="14" s="1"/>
  <c r="H23" i="14" s="1"/>
  <c r="F26" i="14"/>
  <c r="G26" i="14" s="1"/>
  <c r="H26" i="14" s="1"/>
  <c r="F27" i="14"/>
  <c r="G27" i="14" s="1"/>
  <c r="H27" i="14" s="1"/>
  <c r="F25" i="14"/>
  <c r="G25" i="14" s="1"/>
  <c r="H25" i="14" s="1"/>
  <c r="F28" i="14"/>
  <c r="G28" i="14" s="1"/>
  <c r="H28" i="14" s="1"/>
  <c r="F31" i="14"/>
  <c r="G31" i="14" s="1"/>
  <c r="H31" i="14" s="1"/>
  <c r="F30" i="14"/>
  <c r="G30" i="14" s="1"/>
  <c r="H30" i="14" s="1"/>
  <c r="F29" i="14"/>
  <c r="G29" i="14" s="1"/>
  <c r="H29" i="14" s="1"/>
  <c r="F32" i="14"/>
  <c r="G32" i="14" s="1"/>
  <c r="H32" i="14" s="1"/>
  <c r="F33" i="14"/>
  <c r="G33" i="14" s="1"/>
  <c r="H33" i="14" s="1"/>
  <c r="F34" i="14"/>
  <c r="G34" i="14" s="1"/>
  <c r="H34" i="14" s="1"/>
  <c r="F36" i="14"/>
  <c r="G36" i="14" s="1"/>
  <c r="H36" i="14" s="1"/>
  <c r="F39" i="14"/>
  <c r="G39" i="14" s="1"/>
  <c r="H39" i="14" s="1"/>
  <c r="F35" i="14"/>
  <c r="G35" i="14" s="1"/>
  <c r="H35" i="14" s="1"/>
  <c r="F37" i="14"/>
  <c r="G37" i="14" s="1"/>
  <c r="H37" i="14" s="1"/>
  <c r="F38" i="14"/>
  <c r="G38" i="14" s="1"/>
  <c r="H38" i="14" s="1"/>
  <c r="F41" i="14"/>
  <c r="G41" i="14" s="1"/>
  <c r="H41" i="14" s="1"/>
  <c r="F40" i="14"/>
  <c r="G40" i="14" s="1"/>
  <c r="H40" i="14" s="1"/>
  <c r="F42" i="14"/>
  <c r="G42" i="14" s="1"/>
  <c r="H42" i="14" s="1"/>
  <c r="F44" i="14"/>
  <c r="G44" i="14" s="1"/>
  <c r="H44" i="14" s="1"/>
  <c r="F46" i="14"/>
  <c r="G46" i="14" s="1"/>
  <c r="H46" i="14" s="1"/>
  <c r="F43" i="14"/>
  <c r="G43" i="14" s="1"/>
  <c r="H43" i="14" s="1"/>
  <c r="F45" i="14"/>
  <c r="G45" i="14" s="1"/>
  <c r="H45" i="14" s="1"/>
  <c r="F50" i="14"/>
  <c r="G50" i="14" s="1"/>
  <c r="H50" i="14" s="1"/>
  <c r="F47" i="14"/>
  <c r="G47" i="14" s="1"/>
  <c r="H47" i="14" s="1"/>
  <c r="F49" i="14"/>
  <c r="G49" i="14" s="1"/>
  <c r="H49" i="14" s="1"/>
  <c r="F48" i="14"/>
  <c r="G48" i="14" s="1"/>
  <c r="H48" i="14" s="1"/>
  <c r="F52" i="14"/>
  <c r="G52" i="14" s="1"/>
  <c r="H52" i="14" s="1"/>
  <c r="F54" i="14"/>
  <c r="G54" i="14" s="1"/>
  <c r="H54" i="14" s="1"/>
  <c r="F51" i="14"/>
  <c r="G51" i="14" s="1"/>
  <c r="H51" i="14" s="1"/>
  <c r="F53" i="14"/>
  <c r="G53" i="14" s="1"/>
  <c r="H53" i="14" s="1"/>
  <c r="F56" i="14"/>
  <c r="G56" i="14" s="1"/>
  <c r="H56" i="14" s="1"/>
  <c r="F55" i="14"/>
  <c r="G55" i="14" s="1"/>
  <c r="H55" i="14" s="1"/>
  <c r="F57" i="14"/>
  <c r="G57" i="14" s="1"/>
  <c r="H57" i="14" s="1"/>
  <c r="F58" i="14"/>
  <c r="G58" i="14" s="1"/>
  <c r="H58" i="14" s="1"/>
  <c r="F59" i="14"/>
  <c r="G59" i="14" s="1"/>
  <c r="H59" i="14" s="1"/>
  <c r="F63" i="14"/>
  <c r="G63" i="14" s="1"/>
  <c r="H63" i="14" s="1"/>
  <c r="F61" i="14"/>
  <c r="G61" i="14" s="1"/>
  <c r="H61" i="14" s="1"/>
  <c r="F60" i="14"/>
  <c r="G60" i="14" s="1"/>
  <c r="H60" i="14" s="1"/>
  <c r="F62" i="14"/>
  <c r="G62" i="14" s="1"/>
  <c r="H62" i="14" s="1"/>
  <c r="F64" i="14"/>
  <c r="G64" i="14" s="1"/>
  <c r="H64" i="14" s="1"/>
  <c r="F65" i="14"/>
  <c r="G65" i="14" s="1"/>
  <c r="H65" i="14" s="1"/>
  <c r="F66" i="14"/>
  <c r="G66" i="14" s="1"/>
  <c r="H66" i="14" s="1"/>
  <c r="F67" i="14"/>
  <c r="G67" i="14" s="1"/>
  <c r="H67" i="14" s="1"/>
  <c r="F68" i="14"/>
  <c r="G68" i="14" s="1"/>
  <c r="H68" i="14" s="1"/>
  <c r="F70" i="14"/>
  <c r="G70" i="14" s="1"/>
  <c r="H70" i="14" s="1"/>
  <c r="F72" i="14"/>
  <c r="G72" i="14" s="1"/>
  <c r="H72" i="14" s="1"/>
  <c r="F69" i="14"/>
  <c r="G69" i="14" s="1"/>
  <c r="H69" i="14" s="1"/>
  <c r="F71" i="14"/>
  <c r="G71" i="14" s="1"/>
  <c r="H71" i="14" s="1"/>
  <c r="F73" i="14"/>
  <c r="G73" i="14" s="1"/>
  <c r="H73" i="14" s="1"/>
  <c r="F74" i="14"/>
  <c r="G74" i="14" s="1"/>
  <c r="H74" i="14" s="1"/>
  <c r="F75" i="14"/>
  <c r="G75" i="14" s="1"/>
  <c r="H75" i="14" s="1"/>
  <c r="F77" i="14"/>
  <c r="G77" i="14" s="1"/>
  <c r="H77" i="14" s="1"/>
  <c r="F78" i="14"/>
  <c r="G78" i="14" s="1"/>
  <c r="H78" i="14" s="1"/>
  <c r="F76" i="14"/>
  <c r="G76" i="14" s="1"/>
  <c r="H76" i="14" s="1"/>
  <c r="F79" i="14"/>
  <c r="G79" i="14" s="1"/>
  <c r="H79" i="14" s="1"/>
  <c r="F80" i="14"/>
  <c r="G80" i="14" s="1"/>
  <c r="H80" i="14" s="1"/>
  <c r="F81" i="14"/>
  <c r="G81" i="14" s="1"/>
  <c r="H81" i="14" s="1"/>
  <c r="F83" i="14"/>
  <c r="G83" i="14" s="1"/>
  <c r="H83" i="14" s="1"/>
  <c r="F82" i="14"/>
  <c r="G82" i="14" s="1"/>
  <c r="H82" i="14" s="1"/>
  <c r="F84" i="14"/>
  <c r="G84" i="14" s="1"/>
  <c r="H84" i="14" s="1"/>
  <c r="F89" i="14"/>
  <c r="G89" i="14" s="1"/>
  <c r="H89" i="14" s="1"/>
  <c r="F85" i="14"/>
  <c r="G85" i="14" s="1"/>
  <c r="H85" i="14" s="1"/>
  <c r="F88" i="14"/>
  <c r="G88" i="14" s="1"/>
  <c r="H88" i="14" s="1"/>
  <c r="F86" i="14"/>
  <c r="G86" i="14" s="1"/>
  <c r="H86" i="14" s="1"/>
  <c r="F90" i="14"/>
  <c r="G90" i="14" s="1"/>
  <c r="H90" i="14" s="1"/>
  <c r="F87" i="14"/>
  <c r="G87" i="14" s="1"/>
  <c r="H87" i="14" s="1"/>
  <c r="F91" i="14"/>
  <c r="G91" i="14" s="1"/>
  <c r="H91" i="14" s="1"/>
  <c r="F92" i="14"/>
  <c r="G92" i="14" s="1"/>
  <c r="H92" i="14" s="1"/>
  <c r="F93" i="14"/>
  <c r="G93" i="14" s="1"/>
  <c r="H93" i="14" s="1"/>
  <c r="F95" i="14"/>
  <c r="G95" i="14" s="1"/>
  <c r="H95" i="14" s="1"/>
  <c r="F94" i="14"/>
  <c r="G94" i="14" s="1"/>
  <c r="H94" i="14" s="1"/>
  <c r="F96" i="14"/>
  <c r="G96" i="14" s="1"/>
  <c r="H96" i="14" s="1"/>
  <c r="F99" i="14"/>
  <c r="G99" i="14" s="1"/>
  <c r="H99" i="14" s="1"/>
  <c r="F97" i="14"/>
  <c r="G97" i="14" s="1"/>
  <c r="H97" i="14" s="1"/>
  <c r="F98" i="14"/>
  <c r="G98" i="14" s="1"/>
  <c r="H98" i="14" s="1"/>
  <c r="F100" i="14"/>
  <c r="G100" i="14" s="1"/>
  <c r="H100" i="14" s="1"/>
  <c r="F102" i="14"/>
  <c r="G102" i="14" s="1"/>
  <c r="H102" i="14" s="1"/>
  <c r="F101" i="14"/>
  <c r="G101" i="14" s="1"/>
  <c r="H101" i="14" s="1"/>
  <c r="F107" i="14"/>
  <c r="G107" i="14" s="1"/>
  <c r="H107" i="14" s="1"/>
  <c r="F103" i="14"/>
  <c r="G103" i="14" s="1"/>
  <c r="H103" i="14" s="1"/>
  <c r="F104" i="14"/>
  <c r="G104" i="14" s="1"/>
  <c r="H104" i="14" s="1"/>
  <c r="F109" i="14"/>
  <c r="G109" i="14" s="1"/>
  <c r="H109" i="14" s="1"/>
  <c r="F105" i="14"/>
  <c r="G105" i="14" s="1"/>
  <c r="H105" i="14" s="1"/>
  <c r="F106" i="14"/>
  <c r="G106" i="14" s="1"/>
  <c r="H106" i="14" s="1"/>
  <c r="F111" i="14"/>
  <c r="G111" i="14" s="1"/>
  <c r="H111" i="14" s="1"/>
  <c r="F108" i="14"/>
  <c r="G108" i="14" s="1"/>
  <c r="H108" i="14" s="1"/>
  <c r="F110" i="14"/>
  <c r="G110" i="14" s="1"/>
  <c r="H110" i="14" s="1"/>
  <c r="F112" i="14"/>
  <c r="G112" i="14" s="1"/>
  <c r="H112" i="14" s="1"/>
  <c r="F113" i="14"/>
  <c r="G113" i="14" s="1"/>
  <c r="H113" i="14" s="1"/>
  <c r="F115" i="14"/>
  <c r="G115" i="14" s="1"/>
  <c r="H115" i="14" s="1"/>
  <c r="F114" i="14"/>
  <c r="G114" i="14" s="1"/>
  <c r="H114" i="14" s="1"/>
  <c r="F116" i="14"/>
  <c r="G116" i="14" s="1"/>
  <c r="H116" i="14" s="1"/>
  <c r="F119" i="14"/>
  <c r="G119" i="14" s="1"/>
  <c r="H119" i="14" s="1"/>
  <c r="F117" i="14"/>
  <c r="G117" i="14" s="1"/>
  <c r="H117" i="14" s="1"/>
  <c r="F122" i="14"/>
  <c r="G122" i="14" s="1"/>
  <c r="H122" i="14" s="1"/>
  <c r="F118" i="14"/>
  <c r="G118" i="14" s="1"/>
  <c r="H118" i="14" s="1"/>
  <c r="F120" i="14"/>
  <c r="G120" i="14" s="1"/>
  <c r="H120" i="14" s="1"/>
  <c r="AJ123" i="14"/>
  <c r="AK123" i="14" s="1"/>
  <c r="AL123" i="14" s="1"/>
  <c r="L124" i="14"/>
  <c r="M124" i="14" s="1"/>
  <c r="N124" i="14" s="1"/>
  <c r="L6" i="14"/>
  <c r="M6" i="14" s="1"/>
  <c r="N6" i="14" s="1"/>
  <c r="L5" i="14"/>
  <c r="M5" i="14" s="1"/>
  <c r="N5" i="14" s="1"/>
  <c r="L4" i="14"/>
  <c r="M4" i="14" s="1"/>
  <c r="N4" i="14" s="1"/>
  <c r="L8" i="14"/>
  <c r="M8" i="14" s="1"/>
  <c r="N8" i="14" s="1"/>
  <c r="L9" i="14"/>
  <c r="M9" i="14" s="1"/>
  <c r="N9" i="14" s="1"/>
  <c r="L7" i="14"/>
  <c r="M7" i="14" s="1"/>
  <c r="N7" i="14" s="1"/>
  <c r="L12" i="14"/>
  <c r="M12" i="14" s="1"/>
  <c r="N12" i="14" s="1"/>
  <c r="L10" i="14"/>
  <c r="M10" i="14" s="1"/>
  <c r="N10" i="14" s="1"/>
  <c r="L11" i="14"/>
  <c r="M11" i="14" s="1"/>
  <c r="N11" i="14" s="1"/>
  <c r="L13" i="14"/>
  <c r="M13" i="14" s="1"/>
  <c r="N13" i="14" s="1"/>
  <c r="L14" i="14"/>
  <c r="M14" i="14" s="1"/>
  <c r="N14" i="14" s="1"/>
  <c r="L17" i="14"/>
  <c r="M17" i="14" s="1"/>
  <c r="N17" i="14" s="1"/>
  <c r="L16" i="14"/>
  <c r="M16" i="14" s="1"/>
  <c r="N16" i="14" s="1"/>
  <c r="L15" i="14"/>
  <c r="M15" i="14" s="1"/>
  <c r="N15" i="14" s="1"/>
  <c r="L19" i="14"/>
  <c r="M19" i="14" s="1"/>
  <c r="N19" i="14" s="1"/>
  <c r="L20" i="14"/>
  <c r="M20" i="14" s="1"/>
  <c r="N20" i="14" s="1"/>
  <c r="L18" i="14"/>
  <c r="M18" i="14" s="1"/>
  <c r="N18" i="14" s="1"/>
  <c r="L22" i="14"/>
  <c r="M22" i="14" s="1"/>
  <c r="N22" i="14" s="1"/>
  <c r="L21" i="14"/>
  <c r="M21" i="14" s="1"/>
  <c r="N21" i="14" s="1"/>
  <c r="L23" i="14"/>
  <c r="M23" i="14" s="1"/>
  <c r="N23" i="14" s="1"/>
  <c r="L26" i="14"/>
  <c r="M26" i="14" s="1"/>
  <c r="N26" i="14" s="1"/>
  <c r="L24" i="14"/>
  <c r="M24" i="14" s="1"/>
  <c r="N24" i="14" s="1"/>
  <c r="L25" i="14"/>
  <c r="M25" i="14" s="1"/>
  <c r="N25" i="14" s="1"/>
  <c r="L27" i="14"/>
  <c r="M27" i="14" s="1"/>
  <c r="N27" i="14" s="1"/>
  <c r="L29" i="14"/>
  <c r="M29" i="14" s="1"/>
  <c r="N29" i="14" s="1"/>
  <c r="L28" i="14"/>
  <c r="M28" i="14" s="1"/>
  <c r="N28" i="14" s="1"/>
  <c r="L31" i="14"/>
  <c r="M31" i="14" s="1"/>
  <c r="N31" i="14" s="1"/>
  <c r="L30" i="14"/>
  <c r="M30" i="14" s="1"/>
  <c r="N30" i="14" s="1"/>
  <c r="L34" i="14"/>
  <c r="M34" i="14" s="1"/>
  <c r="N34" i="14" s="1"/>
  <c r="L32" i="14"/>
  <c r="M32" i="14" s="1"/>
  <c r="N32" i="14" s="1"/>
  <c r="L33" i="14"/>
  <c r="M33" i="14" s="1"/>
  <c r="N33" i="14" s="1"/>
  <c r="L35" i="14"/>
  <c r="M35" i="14" s="1"/>
  <c r="N35" i="14" s="1"/>
  <c r="L37" i="14"/>
  <c r="M37" i="14" s="1"/>
  <c r="N37" i="14" s="1"/>
  <c r="L36" i="14"/>
  <c r="M36" i="14" s="1"/>
  <c r="N36" i="14" s="1"/>
  <c r="L38" i="14"/>
  <c r="M38" i="14" s="1"/>
  <c r="N38" i="14" s="1"/>
  <c r="L39" i="14"/>
  <c r="M39" i="14" s="1"/>
  <c r="N39" i="14" s="1"/>
  <c r="L42" i="14"/>
  <c r="M42" i="14" s="1"/>
  <c r="N42" i="14" s="1"/>
  <c r="L43" i="14"/>
  <c r="M43" i="14" s="1"/>
  <c r="N43" i="14" s="1"/>
  <c r="L40" i="14"/>
  <c r="M40" i="14" s="1"/>
  <c r="N40" i="14" s="1"/>
  <c r="L41" i="14"/>
  <c r="M41" i="14" s="1"/>
  <c r="N41" i="14" s="1"/>
  <c r="L44" i="14"/>
  <c r="M44" i="14" s="1"/>
  <c r="N44" i="14" s="1"/>
  <c r="L45" i="14"/>
  <c r="M45" i="14" s="1"/>
  <c r="N45" i="14" s="1"/>
  <c r="L50" i="14"/>
  <c r="M50" i="14" s="1"/>
  <c r="N50" i="14" s="1"/>
  <c r="L46" i="14"/>
  <c r="M46" i="14" s="1"/>
  <c r="N46" i="14" s="1"/>
  <c r="L48" i="14"/>
  <c r="M48" i="14" s="1"/>
  <c r="N48" i="14" s="1"/>
  <c r="L47" i="14"/>
  <c r="M47" i="14" s="1"/>
  <c r="N47" i="14" s="1"/>
  <c r="L49" i="14"/>
  <c r="M49" i="14" s="1"/>
  <c r="N49" i="14" s="1"/>
  <c r="L52" i="14"/>
  <c r="M52" i="14" s="1"/>
  <c r="N52" i="14" s="1"/>
  <c r="L51" i="14"/>
  <c r="M51" i="14" s="1"/>
  <c r="N51" i="14" s="1"/>
  <c r="L53" i="14"/>
  <c r="M53" i="14" s="1"/>
  <c r="N53" i="14" s="1"/>
  <c r="L54" i="14"/>
  <c r="M54" i="14" s="1"/>
  <c r="N54" i="14" s="1"/>
  <c r="L55" i="14"/>
  <c r="M55" i="14" s="1"/>
  <c r="N55" i="14" s="1"/>
  <c r="L56" i="14"/>
  <c r="M56" i="14" s="1"/>
  <c r="N56" i="14" s="1"/>
  <c r="L57" i="14"/>
  <c r="M57" i="14" s="1"/>
  <c r="N57" i="14" s="1"/>
  <c r="L58" i="14"/>
  <c r="M58" i="14" s="1"/>
  <c r="N58" i="14" s="1"/>
  <c r="L59" i="14"/>
  <c r="M59" i="14" s="1"/>
  <c r="N59" i="14" s="1"/>
  <c r="L60" i="14"/>
  <c r="M60" i="14" s="1"/>
  <c r="N60" i="14" s="1"/>
  <c r="L62" i="14"/>
  <c r="M62" i="14" s="1"/>
  <c r="N62" i="14" s="1"/>
  <c r="L61" i="14"/>
  <c r="M61" i="14" s="1"/>
  <c r="N61" i="14" s="1"/>
  <c r="L63" i="14"/>
  <c r="M63" i="14" s="1"/>
  <c r="N63" i="14" s="1"/>
  <c r="L65" i="14"/>
  <c r="M65" i="14" s="1"/>
  <c r="N65" i="14" s="1"/>
  <c r="L64" i="14"/>
  <c r="M64" i="14" s="1"/>
  <c r="N64" i="14" s="1"/>
  <c r="L67" i="14"/>
  <c r="M67" i="14" s="1"/>
  <c r="N67" i="14" s="1"/>
  <c r="L66" i="14"/>
  <c r="M66" i="14" s="1"/>
  <c r="N66" i="14" s="1"/>
  <c r="L68" i="14"/>
  <c r="M68" i="14" s="1"/>
  <c r="N68" i="14" s="1"/>
  <c r="L72" i="14"/>
  <c r="M72" i="14" s="1"/>
  <c r="N72" i="14" s="1"/>
  <c r="L69" i="14"/>
  <c r="M69" i="14" s="1"/>
  <c r="N69" i="14" s="1"/>
  <c r="L71" i="14"/>
  <c r="M71" i="14" s="1"/>
  <c r="N71" i="14" s="1"/>
  <c r="L70" i="14"/>
  <c r="M70" i="14" s="1"/>
  <c r="N70" i="14" s="1"/>
  <c r="L74" i="14"/>
  <c r="M74" i="14" s="1"/>
  <c r="N74" i="14" s="1"/>
  <c r="L73" i="14"/>
  <c r="M73" i="14" s="1"/>
  <c r="N73" i="14" s="1"/>
  <c r="L75" i="14"/>
  <c r="M75" i="14" s="1"/>
  <c r="N75" i="14" s="1"/>
  <c r="L79" i="14"/>
  <c r="M79" i="14" s="1"/>
  <c r="N79" i="14" s="1"/>
  <c r="L77" i="14"/>
  <c r="M77" i="14" s="1"/>
  <c r="N77" i="14" s="1"/>
  <c r="L76" i="14"/>
  <c r="M76" i="14" s="1"/>
  <c r="N76" i="14" s="1"/>
  <c r="L78" i="14"/>
  <c r="M78" i="14" s="1"/>
  <c r="N78" i="14" s="1"/>
  <c r="L82" i="14"/>
  <c r="M82" i="14" s="1"/>
  <c r="N82" i="14" s="1"/>
  <c r="L80" i="14"/>
  <c r="M80" i="14" s="1"/>
  <c r="N80" i="14" s="1"/>
  <c r="L83" i="14"/>
  <c r="M83" i="14" s="1"/>
  <c r="N83" i="14" s="1"/>
  <c r="L81" i="14"/>
  <c r="M81" i="14" s="1"/>
  <c r="N81" i="14" s="1"/>
  <c r="L85" i="14"/>
  <c r="M85" i="14" s="1"/>
  <c r="N85" i="14" s="1"/>
  <c r="L84" i="14"/>
  <c r="M84" i="14" s="1"/>
  <c r="N84" i="14" s="1"/>
  <c r="L87" i="14"/>
  <c r="M87" i="14" s="1"/>
  <c r="N87" i="14" s="1"/>
  <c r="L86" i="14"/>
  <c r="M86" i="14" s="1"/>
  <c r="N86" i="14" s="1"/>
  <c r="L88" i="14"/>
  <c r="M88" i="14" s="1"/>
  <c r="N88" i="14" s="1"/>
  <c r="L89" i="14"/>
  <c r="M89" i="14" s="1"/>
  <c r="N89" i="14" s="1"/>
  <c r="L91" i="14"/>
  <c r="M91" i="14" s="1"/>
  <c r="N91" i="14" s="1"/>
  <c r="L90" i="14"/>
  <c r="M90" i="14" s="1"/>
  <c r="N90" i="14" s="1"/>
  <c r="L92" i="14"/>
  <c r="M92" i="14" s="1"/>
  <c r="N92" i="14" s="1"/>
  <c r="L93" i="14"/>
  <c r="M93" i="14" s="1"/>
  <c r="N93" i="14" s="1"/>
  <c r="L97" i="14"/>
  <c r="M97" i="14" s="1"/>
  <c r="N97" i="14" s="1"/>
  <c r="L94" i="14"/>
  <c r="M94" i="14" s="1"/>
  <c r="N94" i="14" s="1"/>
  <c r="L95" i="14"/>
  <c r="M95" i="14" s="1"/>
  <c r="N95" i="14" s="1"/>
  <c r="L96" i="14"/>
  <c r="M96" i="14" s="1"/>
  <c r="N96" i="14" s="1"/>
  <c r="L98" i="14"/>
  <c r="M98" i="14" s="1"/>
  <c r="N98" i="14" s="1"/>
  <c r="L100" i="14"/>
  <c r="M100" i="14" s="1"/>
  <c r="N100" i="14" s="1"/>
  <c r="L99" i="14"/>
  <c r="M99" i="14" s="1"/>
  <c r="N99" i="14" s="1"/>
  <c r="L101" i="14"/>
  <c r="M101" i="14" s="1"/>
  <c r="N101" i="14" s="1"/>
  <c r="L103" i="14"/>
  <c r="M103" i="14" s="1"/>
  <c r="N103" i="14" s="1"/>
  <c r="L104" i="14"/>
  <c r="M104" i="14" s="1"/>
  <c r="N104" i="14" s="1"/>
  <c r="L102" i="14"/>
  <c r="M102" i="14" s="1"/>
  <c r="N102" i="14" s="1"/>
  <c r="L107" i="14"/>
  <c r="M107" i="14" s="1"/>
  <c r="N107" i="14" s="1"/>
  <c r="L106" i="14"/>
  <c r="M106" i="14" s="1"/>
  <c r="N106" i="14" s="1"/>
  <c r="L105" i="14"/>
  <c r="M105" i="14" s="1"/>
  <c r="N105" i="14" s="1"/>
  <c r="L110" i="14"/>
  <c r="M110" i="14" s="1"/>
  <c r="N110" i="14" s="1"/>
  <c r="L108" i="14"/>
  <c r="M108" i="14" s="1"/>
  <c r="N108" i="14" s="1"/>
  <c r="L109" i="14"/>
  <c r="M109" i="14" s="1"/>
  <c r="N109" i="14" s="1"/>
  <c r="L111" i="14"/>
  <c r="M111" i="14" s="1"/>
  <c r="N111" i="14" s="1"/>
  <c r="L115" i="14"/>
  <c r="M115" i="14" s="1"/>
  <c r="N115" i="14" s="1"/>
  <c r="L113" i="14"/>
  <c r="M113" i="14" s="1"/>
  <c r="N113" i="14" s="1"/>
  <c r="L112" i="14"/>
  <c r="M112" i="14" s="1"/>
  <c r="N112" i="14" s="1"/>
  <c r="L114" i="14"/>
  <c r="M114" i="14" s="1"/>
  <c r="N114" i="14" s="1"/>
  <c r="L121" i="14"/>
  <c r="M121" i="14" s="1"/>
  <c r="N121" i="14" s="1"/>
  <c r="L118" i="14"/>
  <c r="M118" i="14" s="1"/>
  <c r="N118" i="14" s="1"/>
  <c r="L116" i="14"/>
  <c r="M116" i="14" s="1"/>
  <c r="N116" i="14" s="1"/>
  <c r="L117" i="14"/>
  <c r="M117" i="14" s="1"/>
  <c r="N117" i="14" s="1"/>
  <c r="L119" i="14"/>
  <c r="M119" i="14" s="1"/>
  <c r="N119" i="14" s="1"/>
  <c r="L122" i="14"/>
  <c r="M122" i="14" s="1"/>
  <c r="N122" i="14" s="1"/>
  <c r="L120" i="14"/>
  <c r="M120" i="14" s="1"/>
  <c r="N120" i="14" s="1"/>
  <c r="AD120" i="14"/>
  <c r="AE120" i="14" s="1"/>
  <c r="AF120" i="14" s="1"/>
  <c r="AJ124" i="15"/>
  <c r="AK124" i="15" s="1"/>
  <c r="AL124" i="15" s="1"/>
  <c r="AJ7" i="15"/>
  <c r="AK7" i="15" s="1"/>
  <c r="AL7" i="15" s="1"/>
  <c r="AJ4" i="15"/>
  <c r="AK4" i="15" s="1"/>
  <c r="AL4" i="15" s="1"/>
  <c r="AJ5" i="15"/>
  <c r="AK5" i="15" s="1"/>
  <c r="AL5" i="15" s="1"/>
  <c r="AJ6" i="15"/>
  <c r="AK6" i="15" s="1"/>
  <c r="AL6" i="15" s="1"/>
  <c r="AJ8" i="15"/>
  <c r="AK8" i="15" s="1"/>
  <c r="AL8" i="15" s="1"/>
  <c r="AJ9" i="15"/>
  <c r="AK9" i="15" s="1"/>
  <c r="AL9" i="15" s="1"/>
  <c r="AJ11" i="15"/>
  <c r="AK11" i="15" s="1"/>
  <c r="AL11" i="15" s="1"/>
  <c r="AJ12" i="15"/>
  <c r="AK12" i="15" s="1"/>
  <c r="AL12" i="15" s="1"/>
  <c r="AJ10" i="15"/>
  <c r="AK10" i="15" s="1"/>
  <c r="AL10" i="15" s="1"/>
  <c r="AJ15" i="15"/>
  <c r="AK15" i="15" s="1"/>
  <c r="AL15" i="15" s="1"/>
  <c r="AJ13" i="15"/>
  <c r="AK13" i="15" s="1"/>
  <c r="AL13" i="15" s="1"/>
  <c r="AJ14" i="15"/>
  <c r="AK14" i="15" s="1"/>
  <c r="AL14" i="15" s="1"/>
  <c r="AJ19" i="15"/>
  <c r="AK19" i="15" s="1"/>
  <c r="AL19" i="15" s="1"/>
  <c r="AJ16" i="15"/>
  <c r="AK16" i="15" s="1"/>
  <c r="AL16" i="15" s="1"/>
  <c r="AJ17" i="15"/>
  <c r="AK17" i="15" s="1"/>
  <c r="AL17" i="15" s="1"/>
  <c r="AJ18" i="15"/>
  <c r="AK18" i="15" s="1"/>
  <c r="AL18" i="15" s="1"/>
  <c r="AJ21" i="15"/>
  <c r="AK21" i="15" s="1"/>
  <c r="AL21" i="15" s="1"/>
  <c r="AJ20" i="15"/>
  <c r="AK20" i="15" s="1"/>
  <c r="AL20" i="15" s="1"/>
  <c r="AJ22" i="15"/>
  <c r="AK22" i="15" s="1"/>
  <c r="AL22" i="15" s="1"/>
  <c r="AJ23" i="15"/>
  <c r="AK23" i="15" s="1"/>
  <c r="AL23" i="15" s="1"/>
  <c r="AJ26" i="15"/>
  <c r="AK26" i="15" s="1"/>
  <c r="AL26" i="15" s="1"/>
  <c r="AJ25" i="15"/>
  <c r="AK25" i="15" s="1"/>
  <c r="AL25" i="15" s="1"/>
  <c r="AJ24" i="15"/>
  <c r="AK24" i="15" s="1"/>
  <c r="AL24" i="15" s="1"/>
  <c r="AJ27" i="15"/>
  <c r="AK27" i="15" s="1"/>
  <c r="AL27" i="15" s="1"/>
  <c r="AJ29" i="15"/>
  <c r="AK29" i="15" s="1"/>
  <c r="AL29" i="15" s="1"/>
  <c r="AJ28" i="15"/>
  <c r="AK28" i="15" s="1"/>
  <c r="AL28" i="15" s="1"/>
  <c r="AJ32" i="15"/>
  <c r="AK32" i="15" s="1"/>
  <c r="AL32" i="15" s="1"/>
  <c r="AJ31" i="15"/>
  <c r="AK31" i="15" s="1"/>
  <c r="AL31" i="15" s="1"/>
  <c r="AJ34" i="15"/>
  <c r="AK34" i="15" s="1"/>
  <c r="AL34" i="15" s="1"/>
  <c r="AJ30" i="15"/>
  <c r="AK30" i="15" s="1"/>
  <c r="AL30" i="15" s="1"/>
  <c r="AJ33" i="15"/>
  <c r="AK33" i="15" s="1"/>
  <c r="AL33" i="15" s="1"/>
  <c r="AJ35" i="15"/>
  <c r="AK35" i="15" s="1"/>
  <c r="AL35" i="15" s="1"/>
  <c r="AJ37" i="15"/>
  <c r="AK37" i="15" s="1"/>
  <c r="AL37" i="15" s="1"/>
  <c r="AJ36" i="15"/>
  <c r="AK36" i="15" s="1"/>
  <c r="AL36" i="15" s="1"/>
  <c r="AJ40" i="15"/>
  <c r="AK40" i="15" s="1"/>
  <c r="AL40" i="15" s="1"/>
  <c r="AJ38" i="15"/>
  <c r="AK38" i="15" s="1"/>
  <c r="AL38" i="15" s="1"/>
  <c r="AJ39" i="15"/>
  <c r="AK39" i="15" s="1"/>
  <c r="AL39" i="15" s="1"/>
  <c r="AJ42" i="15"/>
  <c r="AK42" i="15" s="1"/>
  <c r="AL42" i="15" s="1"/>
  <c r="AJ41" i="15"/>
  <c r="AK41" i="15" s="1"/>
  <c r="AL41" i="15" s="1"/>
  <c r="AJ43" i="15"/>
  <c r="AK43" i="15" s="1"/>
  <c r="AL43" i="15" s="1"/>
  <c r="AJ44" i="15"/>
  <c r="AK44" i="15" s="1"/>
  <c r="AL44" i="15" s="1"/>
  <c r="AJ45" i="15"/>
  <c r="AK45" i="15" s="1"/>
  <c r="AL45" i="15" s="1"/>
  <c r="AJ46" i="15"/>
  <c r="AK46" i="15" s="1"/>
  <c r="AL46" i="15" s="1"/>
  <c r="AJ47" i="15"/>
  <c r="AK47" i="15" s="1"/>
  <c r="AL47" i="15" s="1"/>
  <c r="AJ49" i="15"/>
  <c r="AK49" i="15" s="1"/>
  <c r="AL49" i="15" s="1"/>
  <c r="AJ50" i="15"/>
  <c r="AK50" i="15" s="1"/>
  <c r="AL50" i="15" s="1"/>
  <c r="AJ48" i="15"/>
  <c r="AK48" i="15" s="1"/>
  <c r="AL48" i="15" s="1"/>
  <c r="AJ51" i="15"/>
  <c r="AK51" i="15" s="1"/>
  <c r="AL51" i="15" s="1"/>
  <c r="AJ52" i="15"/>
  <c r="AK52" i="15" s="1"/>
  <c r="AL52" i="15" s="1"/>
  <c r="AJ54" i="15"/>
  <c r="AK54" i="15" s="1"/>
  <c r="AL54" i="15" s="1"/>
  <c r="AJ55" i="15"/>
  <c r="AK55" i="15" s="1"/>
  <c r="AL55" i="15" s="1"/>
  <c r="AJ53" i="15"/>
  <c r="AK53" i="15" s="1"/>
  <c r="AL53" i="15" s="1"/>
  <c r="AJ58" i="15"/>
  <c r="AK58" i="15" s="1"/>
  <c r="AL58" i="15" s="1"/>
  <c r="AJ56" i="15"/>
  <c r="AK56" i="15" s="1"/>
  <c r="AL56" i="15" s="1"/>
  <c r="AJ57" i="15"/>
  <c r="AK57" i="15" s="1"/>
  <c r="AL57" i="15" s="1"/>
  <c r="AJ59" i="15"/>
  <c r="AK59" i="15" s="1"/>
  <c r="AL59" i="15" s="1"/>
  <c r="AJ63" i="15"/>
  <c r="AK63" i="15" s="1"/>
  <c r="AL63" i="15" s="1"/>
  <c r="AJ61" i="15"/>
  <c r="AK61" i="15" s="1"/>
  <c r="AL61" i="15" s="1"/>
  <c r="AJ60" i="15"/>
  <c r="AK60" i="15" s="1"/>
  <c r="AL60" i="15" s="1"/>
  <c r="AJ64" i="15"/>
  <c r="AK64" i="15" s="1"/>
  <c r="AL64" i="15" s="1"/>
  <c r="AJ62" i="15"/>
  <c r="AK62" i="15" s="1"/>
  <c r="AL62" i="15" s="1"/>
  <c r="AJ67" i="15"/>
  <c r="AK67" i="15" s="1"/>
  <c r="AL67" i="15" s="1"/>
  <c r="AJ65" i="15"/>
  <c r="AK65" i="15" s="1"/>
  <c r="AL65" i="15" s="1"/>
  <c r="AJ66" i="15"/>
  <c r="AK66" i="15" s="1"/>
  <c r="AL66" i="15" s="1"/>
  <c r="AJ71" i="15"/>
  <c r="AK71" i="15" s="1"/>
  <c r="AL71" i="15" s="1"/>
  <c r="AJ68" i="15"/>
  <c r="AK68" i="15" s="1"/>
  <c r="AL68" i="15" s="1"/>
  <c r="AJ69" i="15"/>
  <c r="AK69" i="15" s="1"/>
  <c r="AL69" i="15" s="1"/>
  <c r="AJ70" i="15"/>
  <c r="AK70" i="15" s="1"/>
  <c r="AL70" i="15" s="1"/>
  <c r="AJ72" i="15"/>
  <c r="AK72" i="15" s="1"/>
  <c r="AL72" i="15" s="1"/>
  <c r="AJ73" i="15"/>
  <c r="AK73" i="15" s="1"/>
  <c r="AL73" i="15" s="1"/>
  <c r="AJ77" i="15"/>
  <c r="AK77" i="15" s="1"/>
  <c r="AL77" i="15" s="1"/>
  <c r="AJ74" i="15"/>
  <c r="AK74" i="15" s="1"/>
  <c r="AL74" i="15" s="1"/>
  <c r="AJ75" i="15"/>
  <c r="AK75" i="15" s="1"/>
  <c r="AL75" i="15" s="1"/>
  <c r="AJ76" i="15"/>
  <c r="AK76" i="15" s="1"/>
  <c r="AL76" i="15" s="1"/>
  <c r="AJ79" i="15"/>
  <c r="AK79" i="15" s="1"/>
  <c r="AL79" i="15" s="1"/>
  <c r="AJ78" i="15"/>
  <c r="AK78" i="15" s="1"/>
  <c r="AL78" i="15" s="1"/>
  <c r="AJ81" i="15"/>
  <c r="AK81" i="15" s="1"/>
  <c r="AL81" i="15" s="1"/>
  <c r="AJ80" i="15"/>
  <c r="AK80" i="15" s="1"/>
  <c r="AL80" i="15" s="1"/>
  <c r="AJ82" i="15"/>
  <c r="AK82" i="15" s="1"/>
  <c r="AL82" i="15" s="1"/>
  <c r="AJ83" i="15"/>
  <c r="AK83" i="15" s="1"/>
  <c r="AL83" i="15" s="1"/>
  <c r="AJ84" i="15"/>
  <c r="AK84" i="15" s="1"/>
  <c r="AL84" i="15" s="1"/>
  <c r="AJ85" i="15"/>
  <c r="AK85" i="15" s="1"/>
  <c r="AL85" i="15" s="1"/>
  <c r="AJ87" i="15"/>
  <c r="AK87" i="15" s="1"/>
  <c r="AL87" i="15" s="1"/>
  <c r="AJ86" i="15"/>
  <c r="AK86" i="15" s="1"/>
  <c r="AL86" i="15" s="1"/>
  <c r="AJ88" i="15"/>
  <c r="AK88" i="15" s="1"/>
  <c r="AL88" i="15" s="1"/>
  <c r="AJ90" i="15"/>
  <c r="AK90" i="15" s="1"/>
  <c r="AL90" i="15" s="1"/>
  <c r="AJ89" i="15"/>
  <c r="AK89" i="15" s="1"/>
  <c r="AL89" i="15" s="1"/>
  <c r="AJ91" i="15"/>
  <c r="AK91" i="15" s="1"/>
  <c r="AL91" i="15" s="1"/>
  <c r="AJ94" i="15"/>
  <c r="AK94" i="15" s="1"/>
  <c r="AL94" i="15" s="1"/>
  <c r="AJ92" i="15"/>
  <c r="AK92" i="15" s="1"/>
  <c r="AL92" i="15" s="1"/>
  <c r="AJ96" i="15"/>
  <c r="AK96" i="15" s="1"/>
  <c r="AL96" i="15" s="1"/>
  <c r="AJ93" i="15"/>
  <c r="AK93" i="15" s="1"/>
  <c r="AL93" i="15" s="1"/>
  <c r="AJ95" i="15"/>
  <c r="AK95" i="15" s="1"/>
  <c r="AL95" i="15" s="1"/>
  <c r="AJ97" i="15"/>
  <c r="AK97" i="15" s="1"/>
  <c r="AL97" i="15" s="1"/>
  <c r="AJ99" i="15"/>
  <c r="AK99" i="15" s="1"/>
  <c r="AL99" i="15" s="1"/>
  <c r="AJ98" i="15"/>
  <c r="AK98" i="15" s="1"/>
  <c r="AL98" i="15" s="1"/>
  <c r="AJ101" i="15"/>
  <c r="AK101" i="15" s="1"/>
  <c r="AL101" i="15" s="1"/>
  <c r="AJ102" i="15"/>
  <c r="AK102" i="15" s="1"/>
  <c r="AL102" i="15" s="1"/>
  <c r="AJ100" i="15"/>
  <c r="AK100" i="15" s="1"/>
  <c r="AL100" i="15" s="1"/>
  <c r="AJ103" i="15"/>
  <c r="AK103" i="15" s="1"/>
  <c r="AL103" i="15" s="1"/>
  <c r="AJ104" i="15"/>
  <c r="AK104" i="15" s="1"/>
  <c r="AL104" i="15" s="1"/>
  <c r="AJ105" i="15"/>
  <c r="AK105" i="15" s="1"/>
  <c r="AL105" i="15" s="1"/>
  <c r="AJ106" i="15"/>
  <c r="AK106" i="15" s="1"/>
  <c r="AL106" i="15" s="1"/>
  <c r="AJ109" i="15"/>
  <c r="AK109" i="15" s="1"/>
  <c r="AL109" i="15" s="1"/>
  <c r="AJ107" i="15"/>
  <c r="AK107" i="15" s="1"/>
  <c r="AL107" i="15" s="1"/>
  <c r="AJ110" i="15"/>
  <c r="AK110" i="15" s="1"/>
  <c r="AL110" i="15" s="1"/>
  <c r="AJ108" i="15"/>
  <c r="AK108" i="15" s="1"/>
  <c r="AL108" i="15" s="1"/>
  <c r="AJ112" i="15"/>
  <c r="AK112" i="15" s="1"/>
  <c r="AL112" i="15" s="1"/>
  <c r="AJ111" i="15"/>
  <c r="AK111" i="15" s="1"/>
  <c r="AL111" i="15" s="1"/>
  <c r="AJ114" i="15"/>
  <c r="AK114" i="15" s="1"/>
  <c r="AL114" i="15" s="1"/>
  <c r="AJ113" i="15"/>
  <c r="AK113" i="15" s="1"/>
  <c r="AL113" i="15" s="1"/>
  <c r="AJ115" i="15"/>
  <c r="AK115" i="15" s="1"/>
  <c r="AL115" i="15" s="1"/>
  <c r="X124" i="15"/>
  <c r="Y124" i="15" s="1"/>
  <c r="Z124" i="15" s="1"/>
  <c r="X5" i="15"/>
  <c r="Y5" i="15" s="1"/>
  <c r="Z5" i="15" s="1"/>
  <c r="X6" i="15"/>
  <c r="Y6" i="15" s="1"/>
  <c r="Z6" i="15" s="1"/>
  <c r="X4" i="15"/>
  <c r="Y4" i="15" s="1"/>
  <c r="Z4" i="15" s="1"/>
  <c r="X7" i="15"/>
  <c r="Y7" i="15" s="1"/>
  <c r="Z7" i="15" s="1"/>
  <c r="X8" i="15"/>
  <c r="Y8" i="15" s="1"/>
  <c r="Z8" i="15" s="1"/>
  <c r="X9" i="15"/>
  <c r="Y9" i="15" s="1"/>
  <c r="Z9" i="15" s="1"/>
  <c r="X10" i="15"/>
  <c r="Y10" i="15" s="1"/>
  <c r="Z10" i="15" s="1"/>
  <c r="X11" i="15"/>
  <c r="Y11" i="15" s="1"/>
  <c r="Z11" i="15" s="1"/>
  <c r="X14" i="15"/>
  <c r="Y14" i="15" s="1"/>
  <c r="Z14" i="15" s="1"/>
  <c r="X13" i="15"/>
  <c r="Y13" i="15" s="1"/>
  <c r="Z13" i="15" s="1"/>
  <c r="X12" i="15"/>
  <c r="Y12" i="15" s="1"/>
  <c r="Z12" i="15" s="1"/>
  <c r="X15" i="15"/>
  <c r="Y15" i="15" s="1"/>
  <c r="Z15" i="15" s="1"/>
  <c r="X18" i="15"/>
  <c r="Y18" i="15" s="1"/>
  <c r="Z18" i="15" s="1"/>
  <c r="X16" i="15"/>
  <c r="Y16" i="15" s="1"/>
  <c r="Z16" i="15" s="1"/>
  <c r="X17" i="15"/>
  <c r="Y17" i="15" s="1"/>
  <c r="Z17" i="15" s="1"/>
  <c r="X20" i="15"/>
  <c r="Y20" i="15" s="1"/>
  <c r="Z20" i="15" s="1"/>
  <c r="X21" i="15"/>
  <c r="Y21" i="15" s="1"/>
  <c r="Z21" i="15" s="1"/>
  <c r="X19" i="15"/>
  <c r="Y19" i="15" s="1"/>
  <c r="Z19" i="15" s="1"/>
  <c r="X24" i="15"/>
  <c r="Y24" i="15" s="1"/>
  <c r="Z24" i="15" s="1"/>
  <c r="X23" i="15"/>
  <c r="Y23" i="15" s="1"/>
  <c r="Z23" i="15" s="1"/>
  <c r="X22" i="15"/>
  <c r="Y22" i="15" s="1"/>
  <c r="Z22" i="15" s="1"/>
  <c r="X25" i="15"/>
  <c r="Y25" i="15" s="1"/>
  <c r="Z25" i="15" s="1"/>
  <c r="X26" i="15"/>
  <c r="Y26" i="15" s="1"/>
  <c r="Z26" i="15" s="1"/>
  <c r="X29" i="15"/>
  <c r="Y29" i="15" s="1"/>
  <c r="Z29" i="15" s="1"/>
  <c r="X28" i="15"/>
  <c r="Y28" i="15" s="1"/>
  <c r="Z28" i="15" s="1"/>
  <c r="X27" i="15"/>
  <c r="Y27" i="15" s="1"/>
  <c r="Z27" i="15" s="1"/>
  <c r="X30" i="15"/>
  <c r="Y30" i="15" s="1"/>
  <c r="Z30" i="15" s="1"/>
  <c r="X32" i="15"/>
  <c r="Y32" i="15" s="1"/>
  <c r="Z32" i="15" s="1"/>
  <c r="X31" i="15"/>
  <c r="Y31" i="15" s="1"/>
  <c r="Z31" i="15" s="1"/>
  <c r="X34" i="15"/>
  <c r="Y34" i="15" s="1"/>
  <c r="Z34" i="15" s="1"/>
  <c r="X33" i="15"/>
  <c r="Y33" i="15" s="1"/>
  <c r="Z33" i="15" s="1"/>
  <c r="X35" i="15"/>
  <c r="Y35" i="15" s="1"/>
  <c r="Z35" i="15" s="1"/>
  <c r="X37" i="15"/>
  <c r="Y37" i="15" s="1"/>
  <c r="Z37" i="15" s="1"/>
  <c r="X36" i="15"/>
  <c r="Y36" i="15" s="1"/>
  <c r="Z36" i="15" s="1"/>
  <c r="X38" i="15"/>
  <c r="Y38" i="15" s="1"/>
  <c r="Z38" i="15" s="1"/>
  <c r="X40" i="15"/>
  <c r="Y40" i="15" s="1"/>
  <c r="Z40" i="15" s="1"/>
  <c r="X39" i="15"/>
  <c r="Y39" i="15" s="1"/>
  <c r="Z39" i="15" s="1"/>
  <c r="X42" i="15"/>
  <c r="Y42" i="15" s="1"/>
  <c r="Z42" i="15" s="1"/>
  <c r="X41" i="15"/>
  <c r="Y41" i="15" s="1"/>
  <c r="Z41" i="15" s="1"/>
  <c r="X45" i="15"/>
  <c r="Y45" i="15" s="1"/>
  <c r="Z45" i="15" s="1"/>
  <c r="X46" i="15"/>
  <c r="Y46" i="15" s="1"/>
  <c r="Z46" i="15" s="1"/>
  <c r="X43" i="15"/>
  <c r="Y43" i="15" s="1"/>
  <c r="Z43" i="15" s="1"/>
  <c r="X47" i="15"/>
  <c r="Y47" i="15" s="1"/>
  <c r="Z47" i="15" s="1"/>
  <c r="X44" i="15"/>
  <c r="Y44" i="15" s="1"/>
  <c r="Z44" i="15" s="1"/>
  <c r="X48" i="15"/>
  <c r="Y48" i="15" s="1"/>
  <c r="Z48" i="15" s="1"/>
  <c r="X50" i="15"/>
  <c r="Y50" i="15" s="1"/>
  <c r="Z50" i="15" s="1"/>
  <c r="X49" i="15"/>
  <c r="Y49" i="15" s="1"/>
  <c r="Z49" i="15" s="1"/>
  <c r="X51" i="15"/>
  <c r="Y51" i="15" s="1"/>
  <c r="Z51" i="15" s="1"/>
  <c r="X53" i="15"/>
  <c r="Y53" i="15" s="1"/>
  <c r="Z53" i="15" s="1"/>
  <c r="X52" i="15"/>
  <c r="Y52" i="15" s="1"/>
  <c r="Z52" i="15" s="1"/>
  <c r="X54" i="15"/>
  <c r="Y54" i="15" s="1"/>
  <c r="Z54" i="15" s="1"/>
  <c r="X57" i="15"/>
  <c r="Y57" i="15" s="1"/>
  <c r="Z57" i="15" s="1"/>
  <c r="X55" i="15"/>
  <c r="Y55" i="15" s="1"/>
  <c r="Z55" i="15" s="1"/>
  <c r="X56" i="15"/>
  <c r="Y56" i="15" s="1"/>
  <c r="Z56" i="15" s="1"/>
  <c r="X58" i="15"/>
  <c r="Y58" i="15" s="1"/>
  <c r="Z58" i="15" s="1"/>
  <c r="X59" i="15"/>
  <c r="Y59" i="15" s="1"/>
  <c r="Z59" i="15" s="1"/>
  <c r="X61" i="15"/>
  <c r="Y61" i="15" s="1"/>
  <c r="Z61" i="15" s="1"/>
  <c r="X60" i="15"/>
  <c r="Y60" i="15" s="1"/>
  <c r="Z60" i="15" s="1"/>
  <c r="X64" i="15"/>
  <c r="Y64" i="15" s="1"/>
  <c r="Z64" i="15" s="1"/>
  <c r="X65" i="15"/>
  <c r="Y65" i="15" s="1"/>
  <c r="Z65" i="15" s="1"/>
  <c r="X62" i="15"/>
  <c r="Y62" i="15" s="1"/>
  <c r="Z62" i="15" s="1"/>
  <c r="X67" i="15"/>
  <c r="Y67" i="15" s="1"/>
  <c r="Z67" i="15" s="1"/>
  <c r="X63" i="15"/>
  <c r="Y63" i="15" s="1"/>
  <c r="Z63" i="15" s="1"/>
  <c r="X66" i="15"/>
  <c r="Y66" i="15" s="1"/>
  <c r="Z66" i="15" s="1"/>
  <c r="X68" i="15"/>
  <c r="Y68" i="15" s="1"/>
  <c r="Z68" i="15" s="1"/>
  <c r="X72" i="15"/>
  <c r="Y72" i="15" s="1"/>
  <c r="Z72" i="15" s="1"/>
  <c r="X69" i="15"/>
  <c r="Y69" i="15" s="1"/>
  <c r="Z69" i="15" s="1"/>
  <c r="X70" i="15"/>
  <c r="Y70" i="15" s="1"/>
  <c r="Z70" i="15" s="1"/>
  <c r="X71" i="15"/>
  <c r="Y71" i="15" s="1"/>
  <c r="Z71" i="15" s="1"/>
  <c r="X74" i="15"/>
  <c r="Y74" i="15" s="1"/>
  <c r="Z74" i="15" s="1"/>
  <c r="X76" i="15"/>
  <c r="Y76" i="15" s="1"/>
  <c r="Z76" i="15" s="1"/>
  <c r="X73" i="15"/>
  <c r="Y73" i="15" s="1"/>
  <c r="Z73" i="15" s="1"/>
  <c r="X75" i="15"/>
  <c r="Y75" i="15" s="1"/>
  <c r="Z75" i="15" s="1"/>
  <c r="X80" i="15"/>
  <c r="Y80" i="15" s="1"/>
  <c r="Z80" i="15" s="1"/>
  <c r="X78" i="15"/>
  <c r="Y78" i="15" s="1"/>
  <c r="Z78" i="15" s="1"/>
  <c r="X79" i="15"/>
  <c r="Y79" i="15" s="1"/>
  <c r="Z79" i="15" s="1"/>
  <c r="X77" i="15"/>
  <c r="Y77" i="15" s="1"/>
  <c r="Z77" i="15" s="1"/>
  <c r="X81" i="15"/>
  <c r="Y81" i="15" s="1"/>
  <c r="Z81" i="15" s="1"/>
  <c r="X82" i="15"/>
  <c r="Y82" i="15" s="1"/>
  <c r="Z82" i="15" s="1"/>
  <c r="X84" i="15"/>
  <c r="Y84" i="15" s="1"/>
  <c r="Z84" i="15" s="1"/>
  <c r="X83" i="15"/>
  <c r="Y83" i="15" s="1"/>
  <c r="Z83" i="15" s="1"/>
  <c r="X86" i="15"/>
  <c r="Y86" i="15" s="1"/>
  <c r="Z86" i="15" s="1"/>
  <c r="X85" i="15"/>
  <c r="Y85" i="15" s="1"/>
  <c r="Z85" i="15" s="1"/>
  <c r="X88" i="15"/>
  <c r="Y88" i="15" s="1"/>
  <c r="Z88" i="15" s="1"/>
  <c r="X87" i="15"/>
  <c r="Y87" i="15" s="1"/>
  <c r="Z87" i="15" s="1"/>
  <c r="X89" i="15"/>
  <c r="Y89" i="15" s="1"/>
  <c r="Z89" i="15" s="1"/>
  <c r="X91" i="15"/>
  <c r="Y91" i="15" s="1"/>
  <c r="Z91" i="15" s="1"/>
  <c r="X92" i="15"/>
  <c r="Y92" i="15" s="1"/>
  <c r="Z92" i="15" s="1"/>
  <c r="X90" i="15"/>
  <c r="Y90" i="15" s="1"/>
  <c r="Z90" i="15" s="1"/>
  <c r="X93" i="15"/>
  <c r="Y93" i="15" s="1"/>
  <c r="Z93" i="15" s="1"/>
  <c r="X94" i="15"/>
  <c r="Y94" i="15" s="1"/>
  <c r="Z94" i="15" s="1"/>
  <c r="X98" i="15"/>
  <c r="Y98" i="15" s="1"/>
  <c r="Z98" i="15" s="1"/>
  <c r="X95" i="15"/>
  <c r="Y95" i="15" s="1"/>
  <c r="Z95" i="15" s="1"/>
  <c r="X96" i="15"/>
  <c r="Y96" i="15" s="1"/>
  <c r="Z96" i="15" s="1"/>
  <c r="X100" i="15"/>
  <c r="Y100" i="15" s="1"/>
  <c r="Z100" i="15" s="1"/>
  <c r="X97" i="15"/>
  <c r="Y97" i="15" s="1"/>
  <c r="Z97" i="15" s="1"/>
  <c r="X99" i="15"/>
  <c r="Y99" i="15" s="1"/>
  <c r="Z99" i="15" s="1"/>
  <c r="X105" i="15"/>
  <c r="Y105" i="15" s="1"/>
  <c r="Z105" i="15" s="1"/>
  <c r="X102" i="15"/>
  <c r="Y102" i="15" s="1"/>
  <c r="Z102" i="15" s="1"/>
  <c r="X101" i="15"/>
  <c r="Y101" i="15" s="1"/>
  <c r="Z101" i="15" s="1"/>
  <c r="X103" i="15"/>
  <c r="Y103" i="15" s="1"/>
  <c r="Z103" i="15" s="1"/>
  <c r="X104" i="15"/>
  <c r="Y104" i="15" s="1"/>
  <c r="Z104" i="15" s="1"/>
  <c r="X107" i="15"/>
  <c r="Y107" i="15" s="1"/>
  <c r="Z107" i="15" s="1"/>
  <c r="X109" i="15"/>
  <c r="Y109" i="15" s="1"/>
  <c r="Z109" i="15" s="1"/>
  <c r="X106" i="15"/>
  <c r="Y106" i="15" s="1"/>
  <c r="Z106" i="15" s="1"/>
  <c r="X110" i="15"/>
  <c r="Y110" i="15" s="1"/>
  <c r="Z110" i="15" s="1"/>
  <c r="X108" i="15"/>
  <c r="Y108" i="15" s="1"/>
  <c r="Z108" i="15" s="1"/>
  <c r="X111" i="15"/>
  <c r="Y111" i="15" s="1"/>
  <c r="Z111" i="15" s="1"/>
  <c r="X115" i="15"/>
  <c r="Y115" i="15" s="1"/>
  <c r="Z115" i="15" s="1"/>
  <c r="X113" i="15"/>
  <c r="Y113" i="15" s="1"/>
  <c r="Z113" i="15" s="1"/>
  <c r="X112" i="15"/>
  <c r="Y112" i="15" s="1"/>
  <c r="Z112" i="15" s="1"/>
  <c r="X114" i="15"/>
  <c r="Y114" i="15" s="1"/>
  <c r="Z114" i="15" s="1"/>
  <c r="L124" i="15"/>
  <c r="M124" i="15" s="1"/>
  <c r="N124" i="15" s="1"/>
  <c r="L7" i="15"/>
  <c r="M7" i="15" s="1"/>
  <c r="N7" i="15" s="1"/>
  <c r="L4" i="15"/>
  <c r="M4" i="15" s="1"/>
  <c r="N4" i="15" s="1"/>
  <c r="L6" i="15"/>
  <c r="M6" i="15" s="1"/>
  <c r="N6" i="15" s="1"/>
  <c r="L5" i="15"/>
  <c r="M5" i="15" s="1"/>
  <c r="N5" i="15" s="1"/>
  <c r="L8" i="15"/>
  <c r="M8" i="15" s="1"/>
  <c r="N8" i="15" s="1"/>
  <c r="L10" i="15"/>
  <c r="M10" i="15" s="1"/>
  <c r="N10" i="15" s="1"/>
  <c r="L9" i="15"/>
  <c r="M9" i="15" s="1"/>
  <c r="N9" i="15" s="1"/>
  <c r="L12" i="15"/>
  <c r="M12" i="15" s="1"/>
  <c r="N12" i="15" s="1"/>
  <c r="L13" i="15"/>
  <c r="M13" i="15" s="1"/>
  <c r="N13" i="15" s="1"/>
  <c r="L14" i="15"/>
  <c r="M14" i="15" s="1"/>
  <c r="N14" i="15" s="1"/>
  <c r="L11" i="15"/>
  <c r="M11" i="15" s="1"/>
  <c r="N11" i="15" s="1"/>
  <c r="L16" i="15"/>
  <c r="M16" i="15" s="1"/>
  <c r="N16" i="15" s="1"/>
  <c r="L15" i="15"/>
  <c r="M15" i="15" s="1"/>
  <c r="N15" i="15" s="1"/>
  <c r="L20" i="15"/>
  <c r="M20" i="15" s="1"/>
  <c r="N20" i="15" s="1"/>
  <c r="L19" i="15"/>
  <c r="M19" i="15" s="1"/>
  <c r="N19" i="15" s="1"/>
  <c r="L17" i="15"/>
  <c r="M17" i="15" s="1"/>
  <c r="N17" i="15" s="1"/>
  <c r="L18" i="15"/>
  <c r="M18" i="15" s="1"/>
  <c r="N18" i="15" s="1"/>
  <c r="L21" i="15"/>
  <c r="M21" i="15" s="1"/>
  <c r="N21" i="15" s="1"/>
  <c r="L22" i="15"/>
  <c r="M22" i="15" s="1"/>
  <c r="N22" i="15" s="1"/>
  <c r="L25" i="15"/>
  <c r="M25" i="15" s="1"/>
  <c r="N25" i="15" s="1"/>
  <c r="L23" i="15"/>
  <c r="M23" i="15" s="1"/>
  <c r="N23" i="15" s="1"/>
  <c r="L28" i="15"/>
  <c r="M28" i="15" s="1"/>
  <c r="N28" i="15" s="1"/>
  <c r="L24" i="15"/>
  <c r="M24" i="15" s="1"/>
  <c r="N24" i="15" s="1"/>
  <c r="L26" i="15"/>
  <c r="M26" i="15" s="1"/>
  <c r="N26" i="15" s="1"/>
  <c r="L27" i="15"/>
  <c r="M27" i="15" s="1"/>
  <c r="N27" i="15" s="1"/>
  <c r="L30" i="15"/>
  <c r="M30" i="15" s="1"/>
  <c r="N30" i="15" s="1"/>
  <c r="L29" i="15"/>
  <c r="M29" i="15" s="1"/>
  <c r="N29" i="15" s="1"/>
  <c r="L32" i="15"/>
  <c r="M32" i="15" s="1"/>
  <c r="N32" i="15" s="1"/>
  <c r="L33" i="15"/>
  <c r="M33" i="15" s="1"/>
  <c r="N33" i="15" s="1"/>
  <c r="L31" i="15"/>
  <c r="M31" i="15" s="1"/>
  <c r="N31" i="15" s="1"/>
  <c r="L34" i="15"/>
  <c r="M34" i="15" s="1"/>
  <c r="N34" i="15" s="1"/>
  <c r="L35" i="15"/>
  <c r="M35" i="15" s="1"/>
  <c r="N35" i="15" s="1"/>
  <c r="L37" i="15"/>
  <c r="M37" i="15" s="1"/>
  <c r="N37" i="15" s="1"/>
  <c r="L36" i="15"/>
  <c r="M36" i="15" s="1"/>
  <c r="N36" i="15" s="1"/>
  <c r="L39" i="15"/>
  <c r="M39" i="15" s="1"/>
  <c r="N39" i="15" s="1"/>
  <c r="L38" i="15"/>
  <c r="M38" i="15" s="1"/>
  <c r="N38" i="15" s="1"/>
  <c r="L42" i="15"/>
  <c r="M42" i="15" s="1"/>
  <c r="N42" i="15" s="1"/>
  <c r="L44" i="15"/>
  <c r="M44" i="15" s="1"/>
  <c r="N44" i="15" s="1"/>
  <c r="L41" i="15"/>
  <c r="M41" i="15" s="1"/>
  <c r="N41" i="15" s="1"/>
  <c r="L43" i="15"/>
  <c r="M43" i="15" s="1"/>
  <c r="N43" i="15" s="1"/>
  <c r="L40" i="15"/>
  <c r="M40" i="15" s="1"/>
  <c r="N40" i="15" s="1"/>
  <c r="L48" i="15"/>
  <c r="M48" i="15" s="1"/>
  <c r="N48" i="15" s="1"/>
  <c r="L47" i="15"/>
  <c r="M47" i="15" s="1"/>
  <c r="N47" i="15" s="1"/>
  <c r="L45" i="15"/>
  <c r="M45" i="15" s="1"/>
  <c r="N45" i="15" s="1"/>
  <c r="L46" i="15"/>
  <c r="M46" i="15" s="1"/>
  <c r="N46" i="15" s="1"/>
  <c r="L49" i="15"/>
  <c r="M49" i="15" s="1"/>
  <c r="N49" i="15" s="1"/>
  <c r="L50" i="15"/>
  <c r="M50" i="15" s="1"/>
  <c r="N50" i="15" s="1"/>
  <c r="L51" i="15"/>
  <c r="M51" i="15" s="1"/>
  <c r="N51" i="15" s="1"/>
  <c r="L52" i="15"/>
  <c r="M52" i="15" s="1"/>
  <c r="N52" i="15" s="1"/>
  <c r="L53" i="15"/>
  <c r="M53" i="15" s="1"/>
  <c r="N53" i="15" s="1"/>
  <c r="L54" i="15"/>
  <c r="M54" i="15" s="1"/>
  <c r="N54" i="15" s="1"/>
  <c r="L55" i="15"/>
  <c r="M55" i="15" s="1"/>
  <c r="N55" i="15" s="1"/>
  <c r="L57" i="15"/>
  <c r="M57" i="15" s="1"/>
  <c r="N57" i="15" s="1"/>
  <c r="L56" i="15"/>
  <c r="M56" i="15" s="1"/>
  <c r="N56" i="15" s="1"/>
  <c r="L58" i="15"/>
  <c r="M58" i="15" s="1"/>
  <c r="N58" i="15" s="1"/>
  <c r="L60" i="15"/>
  <c r="M60" i="15" s="1"/>
  <c r="N60" i="15" s="1"/>
  <c r="L59" i="15"/>
  <c r="M59" i="15" s="1"/>
  <c r="N59" i="15" s="1"/>
  <c r="L61" i="15"/>
  <c r="M61" i="15" s="1"/>
  <c r="N61" i="15" s="1"/>
  <c r="L62" i="15"/>
  <c r="M62" i="15" s="1"/>
  <c r="N62" i="15" s="1"/>
  <c r="L64" i="15"/>
  <c r="M64" i="15" s="1"/>
  <c r="N64" i="15" s="1"/>
  <c r="L67" i="15"/>
  <c r="M67" i="15" s="1"/>
  <c r="N67" i="15" s="1"/>
  <c r="L66" i="15"/>
  <c r="M66" i="15" s="1"/>
  <c r="N66" i="15" s="1"/>
  <c r="L63" i="15"/>
  <c r="M63" i="15" s="1"/>
  <c r="N63" i="15" s="1"/>
  <c r="L65" i="15"/>
  <c r="M65" i="15" s="1"/>
  <c r="N65" i="15" s="1"/>
  <c r="L70" i="15"/>
  <c r="M70" i="15" s="1"/>
  <c r="N70" i="15" s="1"/>
  <c r="L68" i="15"/>
  <c r="M68" i="15" s="1"/>
  <c r="N68" i="15" s="1"/>
  <c r="L69" i="15"/>
  <c r="M69" i="15" s="1"/>
  <c r="N69" i="15" s="1"/>
  <c r="L73" i="15"/>
  <c r="M73" i="15" s="1"/>
  <c r="N73" i="15" s="1"/>
  <c r="L74" i="15"/>
  <c r="M74" i="15" s="1"/>
  <c r="N74" i="15" s="1"/>
  <c r="L72" i="15"/>
  <c r="M72" i="15" s="1"/>
  <c r="N72" i="15" s="1"/>
  <c r="L71" i="15"/>
  <c r="M71" i="15" s="1"/>
  <c r="N71" i="15" s="1"/>
  <c r="L76" i="15"/>
  <c r="M76" i="15" s="1"/>
  <c r="N76" i="15" s="1"/>
  <c r="L75" i="15"/>
  <c r="M75" i="15" s="1"/>
  <c r="N75" i="15" s="1"/>
  <c r="L78" i="15"/>
  <c r="M78" i="15" s="1"/>
  <c r="N78" i="15" s="1"/>
  <c r="L82" i="15"/>
  <c r="M82" i="15" s="1"/>
  <c r="N82" i="15" s="1"/>
  <c r="L77" i="15"/>
  <c r="M77" i="15" s="1"/>
  <c r="N77" i="15" s="1"/>
  <c r="L80" i="15"/>
  <c r="M80" i="15" s="1"/>
  <c r="N80" i="15" s="1"/>
  <c r="L84" i="15"/>
  <c r="M84" i="15" s="1"/>
  <c r="N84" i="15" s="1"/>
  <c r="L79" i="15"/>
  <c r="M79" i="15" s="1"/>
  <c r="N79" i="15" s="1"/>
  <c r="L86" i="15"/>
  <c r="M86" i="15" s="1"/>
  <c r="N86" i="15" s="1"/>
  <c r="L81" i="15"/>
  <c r="M81" i="15" s="1"/>
  <c r="N81" i="15" s="1"/>
  <c r="L83" i="15"/>
  <c r="M83" i="15" s="1"/>
  <c r="N83" i="15" s="1"/>
  <c r="L88" i="15"/>
  <c r="M88" i="15" s="1"/>
  <c r="N88" i="15" s="1"/>
  <c r="L85" i="15"/>
  <c r="M85" i="15" s="1"/>
  <c r="N85" i="15" s="1"/>
  <c r="L87" i="15"/>
  <c r="M87" i="15" s="1"/>
  <c r="N87" i="15" s="1"/>
  <c r="L91" i="15"/>
  <c r="M91" i="15" s="1"/>
  <c r="N91" i="15" s="1"/>
  <c r="L90" i="15"/>
  <c r="M90" i="15" s="1"/>
  <c r="N90" i="15" s="1"/>
  <c r="L89" i="15"/>
  <c r="M89" i="15" s="1"/>
  <c r="N89" i="15" s="1"/>
  <c r="L93" i="15"/>
  <c r="M93" i="15" s="1"/>
  <c r="N93" i="15" s="1"/>
  <c r="L92" i="15"/>
  <c r="M92" i="15" s="1"/>
  <c r="N92" i="15" s="1"/>
  <c r="L94" i="15"/>
  <c r="M94" i="15" s="1"/>
  <c r="N94" i="15" s="1"/>
  <c r="L95" i="15"/>
  <c r="M95" i="15" s="1"/>
  <c r="N95" i="15" s="1"/>
  <c r="L97" i="15"/>
  <c r="M97" i="15" s="1"/>
  <c r="N97" i="15" s="1"/>
  <c r="L96" i="15"/>
  <c r="M96" i="15" s="1"/>
  <c r="N96" i="15" s="1"/>
  <c r="L98" i="15"/>
  <c r="M98" i="15" s="1"/>
  <c r="N98" i="15" s="1"/>
  <c r="L100" i="15"/>
  <c r="M100" i="15" s="1"/>
  <c r="N100" i="15" s="1"/>
  <c r="L99" i="15"/>
  <c r="M99" i="15" s="1"/>
  <c r="N99" i="15" s="1"/>
  <c r="L103" i="15"/>
  <c r="M103" i="15" s="1"/>
  <c r="N103" i="15" s="1"/>
  <c r="L101" i="15"/>
  <c r="M101" i="15" s="1"/>
  <c r="N101" i="15" s="1"/>
  <c r="L102" i="15"/>
  <c r="M102" i="15" s="1"/>
  <c r="N102" i="15" s="1"/>
  <c r="L107" i="15"/>
  <c r="M107" i="15" s="1"/>
  <c r="N107" i="15" s="1"/>
  <c r="L104" i="15"/>
  <c r="M104" i="15" s="1"/>
  <c r="N104" i="15" s="1"/>
  <c r="L105" i="15"/>
  <c r="M105" i="15" s="1"/>
  <c r="N105" i="15" s="1"/>
  <c r="L106" i="15"/>
  <c r="M106" i="15" s="1"/>
  <c r="N106" i="15" s="1"/>
  <c r="L109" i="15"/>
  <c r="M109" i="15" s="1"/>
  <c r="N109" i="15" s="1"/>
  <c r="L108" i="15"/>
  <c r="M108" i="15" s="1"/>
  <c r="N108" i="15" s="1"/>
  <c r="L112" i="15"/>
  <c r="M112" i="15" s="1"/>
  <c r="N112" i="15" s="1"/>
  <c r="L110" i="15"/>
  <c r="M110" i="15" s="1"/>
  <c r="N110" i="15" s="1"/>
  <c r="L111" i="15"/>
  <c r="M111" i="15" s="1"/>
  <c r="N111" i="15" s="1"/>
  <c r="L114" i="15"/>
  <c r="M114" i="15" s="1"/>
  <c r="N114" i="15" s="1"/>
  <c r="L115" i="15"/>
  <c r="M115" i="15" s="1"/>
  <c r="N115" i="15" s="1"/>
  <c r="L113" i="15"/>
  <c r="M113" i="15" s="1"/>
  <c r="N113" i="15" s="1"/>
  <c r="L117" i="15"/>
  <c r="M117" i="15" s="1"/>
  <c r="N117" i="15" s="1"/>
  <c r="L122" i="15"/>
  <c r="M122" i="15" s="1"/>
  <c r="N122" i="15" s="1"/>
  <c r="L118" i="15"/>
  <c r="M118" i="15" s="1"/>
  <c r="N118" i="15" s="1"/>
  <c r="L116" i="15"/>
  <c r="M116" i="15" s="1"/>
  <c r="N116" i="15" s="1"/>
  <c r="AD124" i="15"/>
  <c r="AE124" i="15" s="1"/>
  <c r="AF124" i="15" s="1"/>
  <c r="AD4" i="15"/>
  <c r="AE4" i="15" s="1"/>
  <c r="AF4" i="15" s="1"/>
  <c r="AD6" i="15"/>
  <c r="AE6" i="15" s="1"/>
  <c r="AF6" i="15" s="1"/>
  <c r="AD5" i="15"/>
  <c r="AE5" i="15" s="1"/>
  <c r="AF5" i="15" s="1"/>
  <c r="AD7" i="15"/>
  <c r="AE7" i="15" s="1"/>
  <c r="AF7" i="15" s="1"/>
  <c r="AD9" i="15"/>
  <c r="AE9" i="15" s="1"/>
  <c r="AF9" i="15" s="1"/>
  <c r="AD8" i="15"/>
  <c r="AE8" i="15" s="1"/>
  <c r="AF8" i="15" s="1"/>
  <c r="AD12" i="15"/>
  <c r="AE12" i="15" s="1"/>
  <c r="AF12" i="15" s="1"/>
  <c r="AD11" i="15"/>
  <c r="AE11" i="15" s="1"/>
  <c r="AF11" i="15" s="1"/>
  <c r="AD10" i="15"/>
  <c r="AE10" i="15" s="1"/>
  <c r="AF10" i="15" s="1"/>
  <c r="AD14" i="15"/>
  <c r="AE14" i="15" s="1"/>
  <c r="AF14" i="15" s="1"/>
  <c r="AD17" i="15"/>
  <c r="AE17" i="15" s="1"/>
  <c r="AF17" i="15" s="1"/>
  <c r="AD15" i="15"/>
  <c r="AE15" i="15" s="1"/>
  <c r="AF15" i="15" s="1"/>
  <c r="AD13" i="15"/>
  <c r="AE13" i="15" s="1"/>
  <c r="AF13" i="15" s="1"/>
  <c r="AD16" i="15"/>
  <c r="AE16" i="15" s="1"/>
  <c r="AF16" i="15" s="1"/>
  <c r="AD19" i="15"/>
  <c r="AE19" i="15" s="1"/>
  <c r="AF19" i="15" s="1"/>
  <c r="AD18" i="15"/>
  <c r="AE18" i="15" s="1"/>
  <c r="AF18" i="15" s="1"/>
  <c r="AD22" i="15"/>
  <c r="AE22" i="15" s="1"/>
  <c r="AF22" i="15" s="1"/>
  <c r="AD20" i="15"/>
  <c r="AE20" i="15" s="1"/>
  <c r="AF20" i="15" s="1"/>
  <c r="AD23" i="15"/>
  <c r="AE23" i="15" s="1"/>
  <c r="AF23" i="15" s="1"/>
  <c r="AD21" i="15"/>
  <c r="AE21" i="15" s="1"/>
  <c r="AF21" i="15" s="1"/>
  <c r="AD24" i="15"/>
  <c r="AE24" i="15" s="1"/>
  <c r="AF24" i="15" s="1"/>
  <c r="AD27" i="15"/>
  <c r="AE27" i="15" s="1"/>
  <c r="AF27" i="15" s="1"/>
  <c r="AD28" i="15"/>
  <c r="AE28" i="15" s="1"/>
  <c r="AF28" i="15" s="1"/>
  <c r="AD26" i="15"/>
  <c r="AE26" i="15" s="1"/>
  <c r="AF26" i="15" s="1"/>
  <c r="AD25" i="15"/>
  <c r="AE25" i="15" s="1"/>
  <c r="AF25" i="15" s="1"/>
  <c r="AD29" i="15"/>
  <c r="AE29" i="15" s="1"/>
  <c r="AF29" i="15" s="1"/>
  <c r="AD31" i="15"/>
  <c r="AE31" i="15" s="1"/>
  <c r="AF31" i="15" s="1"/>
  <c r="AD30" i="15"/>
  <c r="AE30" i="15" s="1"/>
  <c r="AF30" i="15" s="1"/>
  <c r="AD32" i="15"/>
  <c r="AE32" i="15" s="1"/>
  <c r="AF32" i="15" s="1"/>
  <c r="AD33" i="15"/>
  <c r="AE33" i="15" s="1"/>
  <c r="AF33" i="15" s="1"/>
  <c r="AD35" i="15"/>
  <c r="AE35" i="15" s="1"/>
  <c r="AF35" i="15" s="1"/>
  <c r="AD34" i="15"/>
  <c r="AE34" i="15" s="1"/>
  <c r="AF34" i="15" s="1"/>
  <c r="AD37" i="15"/>
  <c r="AE37" i="15" s="1"/>
  <c r="AF37" i="15" s="1"/>
  <c r="AD38" i="15"/>
  <c r="AE38" i="15" s="1"/>
  <c r="AF38" i="15" s="1"/>
  <c r="AD36" i="15"/>
  <c r="AE36" i="15" s="1"/>
  <c r="AF36" i="15" s="1"/>
  <c r="AD40" i="15"/>
  <c r="AE40" i="15" s="1"/>
  <c r="AF40" i="15" s="1"/>
  <c r="AD39" i="15"/>
  <c r="AE39" i="15" s="1"/>
  <c r="AF39" i="15" s="1"/>
  <c r="AD42" i="15"/>
  <c r="AE42" i="15" s="1"/>
  <c r="AF42" i="15" s="1"/>
  <c r="AD44" i="15"/>
  <c r="AE44" i="15" s="1"/>
  <c r="AF44" i="15" s="1"/>
  <c r="AD46" i="15"/>
  <c r="AE46" i="15" s="1"/>
  <c r="AF46" i="15" s="1"/>
  <c r="AD41" i="15"/>
  <c r="AE41" i="15" s="1"/>
  <c r="AF41" i="15" s="1"/>
  <c r="AD45" i="15"/>
  <c r="AE45" i="15" s="1"/>
  <c r="AF45" i="15" s="1"/>
  <c r="AD47" i="15"/>
  <c r="AE47" i="15" s="1"/>
  <c r="AF47" i="15" s="1"/>
  <c r="AD43" i="15"/>
  <c r="AE43" i="15" s="1"/>
  <c r="AF43" i="15" s="1"/>
  <c r="AD48" i="15"/>
  <c r="AE48" i="15" s="1"/>
  <c r="AF48" i="15" s="1"/>
  <c r="AD49" i="15"/>
  <c r="AE49" i="15" s="1"/>
  <c r="AF49" i="15" s="1"/>
  <c r="AD52" i="15"/>
  <c r="AE52" i="15" s="1"/>
  <c r="AF52" i="15" s="1"/>
  <c r="AD50" i="15"/>
  <c r="AE50" i="15" s="1"/>
  <c r="AF50" i="15" s="1"/>
  <c r="AD53" i="15"/>
  <c r="AE53" i="15" s="1"/>
  <c r="AF53" i="15" s="1"/>
  <c r="AD51" i="15"/>
  <c r="AE51" i="15" s="1"/>
  <c r="AF51" i="15" s="1"/>
  <c r="AD55" i="15"/>
  <c r="AE55" i="15" s="1"/>
  <c r="AF55" i="15" s="1"/>
  <c r="AD54" i="15"/>
  <c r="AE54" i="15" s="1"/>
  <c r="AF54" i="15" s="1"/>
  <c r="AD56" i="15"/>
  <c r="AE56" i="15" s="1"/>
  <c r="AF56" i="15" s="1"/>
  <c r="AD58" i="15"/>
  <c r="AE58" i="15" s="1"/>
  <c r="AF58" i="15" s="1"/>
  <c r="AD57" i="15"/>
  <c r="AE57" i="15" s="1"/>
  <c r="AF57" i="15" s="1"/>
  <c r="AD59" i="15"/>
  <c r="AE59" i="15" s="1"/>
  <c r="AF59" i="15" s="1"/>
  <c r="AD62" i="15"/>
  <c r="AE62" i="15" s="1"/>
  <c r="AF62" i="15" s="1"/>
  <c r="AD64" i="15"/>
  <c r="AE64" i="15" s="1"/>
  <c r="AF64" i="15" s="1"/>
  <c r="AD60" i="15"/>
  <c r="AE60" i="15" s="1"/>
  <c r="AF60" i="15" s="1"/>
  <c r="AD61" i="15"/>
  <c r="AE61" i="15" s="1"/>
  <c r="AF61" i="15" s="1"/>
  <c r="AD63" i="15"/>
  <c r="AE63" i="15" s="1"/>
  <c r="AF63" i="15" s="1"/>
  <c r="AD65" i="15"/>
  <c r="AE65" i="15" s="1"/>
  <c r="AF65" i="15" s="1"/>
  <c r="AD66" i="15"/>
  <c r="AE66" i="15" s="1"/>
  <c r="AF66" i="15" s="1"/>
  <c r="AD67" i="15"/>
  <c r="AE67" i="15" s="1"/>
  <c r="AF67" i="15" s="1"/>
  <c r="AD68" i="15"/>
  <c r="AE68" i="15" s="1"/>
  <c r="AF68" i="15" s="1"/>
  <c r="AD69" i="15"/>
  <c r="AE69" i="15" s="1"/>
  <c r="AF69" i="15" s="1"/>
  <c r="AD70" i="15"/>
  <c r="AE70" i="15" s="1"/>
  <c r="AF70" i="15" s="1"/>
  <c r="AD72" i="15"/>
  <c r="AE72" i="15" s="1"/>
  <c r="AF72" i="15" s="1"/>
  <c r="AD73" i="15"/>
  <c r="AE73" i="15" s="1"/>
  <c r="AF73" i="15" s="1"/>
  <c r="AD71" i="15"/>
  <c r="AE71" i="15" s="1"/>
  <c r="AF71" i="15" s="1"/>
  <c r="AD74" i="15"/>
  <c r="AE74" i="15" s="1"/>
  <c r="AF74" i="15" s="1"/>
  <c r="AD77" i="15"/>
  <c r="AE77" i="15" s="1"/>
  <c r="AF77" i="15" s="1"/>
  <c r="AD75" i="15"/>
  <c r="AE75" i="15" s="1"/>
  <c r="AF75" i="15" s="1"/>
  <c r="AD79" i="15"/>
  <c r="AE79" i="15" s="1"/>
  <c r="AF79" i="15" s="1"/>
  <c r="AD76" i="15"/>
  <c r="AE76" i="15" s="1"/>
  <c r="AF76" i="15" s="1"/>
  <c r="AD78" i="15"/>
  <c r="AE78" i="15" s="1"/>
  <c r="AF78" i="15" s="1"/>
  <c r="AD80" i="15"/>
  <c r="AE80" i="15" s="1"/>
  <c r="AF80" i="15" s="1"/>
  <c r="AD82" i="15"/>
  <c r="AE82" i="15" s="1"/>
  <c r="AF82" i="15" s="1"/>
  <c r="AD81" i="15"/>
  <c r="AE81" i="15" s="1"/>
  <c r="AF81" i="15" s="1"/>
  <c r="AD84" i="15"/>
  <c r="AE84" i="15" s="1"/>
  <c r="AF84" i="15" s="1"/>
  <c r="AD83" i="15"/>
  <c r="AE83" i="15" s="1"/>
  <c r="AF83" i="15" s="1"/>
  <c r="AD85" i="15"/>
  <c r="AE85" i="15" s="1"/>
  <c r="AF85" i="15" s="1"/>
  <c r="AD86" i="15"/>
  <c r="AE86" i="15" s="1"/>
  <c r="AF86" i="15" s="1"/>
  <c r="AD87" i="15"/>
  <c r="AE87" i="15" s="1"/>
  <c r="AF87" i="15" s="1"/>
  <c r="AD88" i="15"/>
  <c r="AE88" i="15" s="1"/>
  <c r="AF88" i="15" s="1"/>
  <c r="AD89" i="15"/>
  <c r="AE89" i="15" s="1"/>
  <c r="AF89" i="15" s="1"/>
  <c r="AD91" i="15"/>
  <c r="AE91" i="15" s="1"/>
  <c r="AF91" i="15" s="1"/>
  <c r="AD90" i="15"/>
  <c r="AE90" i="15" s="1"/>
  <c r="AF90" i="15" s="1"/>
  <c r="AD93" i="15"/>
  <c r="AE93" i="15" s="1"/>
  <c r="AF93" i="15" s="1"/>
  <c r="AD92" i="15"/>
  <c r="AE92" i="15" s="1"/>
  <c r="AF92" i="15" s="1"/>
  <c r="AD97" i="15"/>
  <c r="AE97" i="15" s="1"/>
  <c r="AF97" i="15" s="1"/>
  <c r="AD96" i="15"/>
  <c r="AE96" i="15" s="1"/>
  <c r="AF96" i="15" s="1"/>
  <c r="AD95" i="15"/>
  <c r="AE95" i="15" s="1"/>
  <c r="AF95" i="15" s="1"/>
  <c r="AD94" i="15"/>
  <c r="AE94" i="15" s="1"/>
  <c r="AF94" i="15" s="1"/>
  <c r="AD98" i="15"/>
  <c r="AE98" i="15" s="1"/>
  <c r="AF98" i="15" s="1"/>
  <c r="AD99" i="15"/>
  <c r="AE99" i="15" s="1"/>
  <c r="AF99" i="15" s="1"/>
  <c r="AD100" i="15"/>
  <c r="AE100" i="15" s="1"/>
  <c r="AF100" i="15" s="1"/>
  <c r="AD101" i="15"/>
  <c r="AE101" i="15" s="1"/>
  <c r="AF101" i="15" s="1"/>
  <c r="AD102" i="15"/>
  <c r="AE102" i="15" s="1"/>
  <c r="AF102" i="15" s="1"/>
  <c r="AD103" i="15"/>
  <c r="AE103" i="15" s="1"/>
  <c r="AF103" i="15" s="1"/>
  <c r="AD105" i="15"/>
  <c r="AE105" i="15" s="1"/>
  <c r="AF105" i="15" s="1"/>
  <c r="AD106" i="15"/>
  <c r="AE106" i="15" s="1"/>
  <c r="AF106" i="15" s="1"/>
  <c r="AD107" i="15"/>
  <c r="AE107" i="15" s="1"/>
  <c r="AF107" i="15" s="1"/>
  <c r="AD104" i="15"/>
  <c r="AE104" i="15" s="1"/>
  <c r="AF104" i="15" s="1"/>
  <c r="AD108" i="15"/>
  <c r="AE108" i="15" s="1"/>
  <c r="AF108" i="15" s="1"/>
  <c r="AD109" i="15"/>
  <c r="AE109" i="15" s="1"/>
  <c r="AF109" i="15" s="1"/>
  <c r="AD111" i="15"/>
  <c r="AE111" i="15" s="1"/>
  <c r="AF111" i="15" s="1"/>
  <c r="AD110" i="15"/>
  <c r="AE110" i="15" s="1"/>
  <c r="AF110" i="15" s="1"/>
  <c r="AD113" i="15"/>
  <c r="AE113" i="15" s="1"/>
  <c r="AF113" i="15" s="1"/>
  <c r="AD112" i="15"/>
  <c r="AE112" i="15" s="1"/>
  <c r="AF112" i="15" s="1"/>
  <c r="AD116" i="15"/>
  <c r="AE116" i="15" s="1"/>
  <c r="AF116" i="15" s="1"/>
  <c r="AD115" i="15"/>
  <c r="AE115" i="15" s="1"/>
  <c r="AF115" i="15" s="1"/>
  <c r="AD120" i="15"/>
  <c r="AE120" i="15" s="1"/>
  <c r="AF120" i="15" s="1"/>
  <c r="AD114" i="15"/>
  <c r="AE114" i="15" s="1"/>
  <c r="AF114" i="15" s="1"/>
  <c r="AD117" i="15"/>
  <c r="AE117" i="15" s="1"/>
  <c r="AF117" i="15" s="1"/>
  <c r="AD118" i="15"/>
  <c r="AE118" i="15" s="1"/>
  <c r="AF118" i="15" s="1"/>
  <c r="AD122" i="15"/>
  <c r="AE122" i="15" s="1"/>
  <c r="AF122" i="15" s="1"/>
  <c r="L121" i="15"/>
  <c r="M121" i="15" s="1"/>
  <c r="N121" i="15" s="1"/>
  <c r="F124" i="15"/>
  <c r="G124" i="15" s="1"/>
  <c r="H124" i="15" s="1"/>
  <c r="F9" i="15"/>
  <c r="G9" i="15" s="1"/>
  <c r="H9" i="15" s="1"/>
  <c r="F7" i="15"/>
  <c r="G7" i="15" s="1"/>
  <c r="H7" i="15" s="1"/>
  <c r="F6" i="15"/>
  <c r="G6" i="15" s="1"/>
  <c r="H6" i="15" s="1"/>
  <c r="F4" i="15"/>
  <c r="G4" i="15" s="1"/>
  <c r="H4" i="15" s="1"/>
  <c r="F8" i="15"/>
  <c r="G8" i="15" s="1"/>
  <c r="H8" i="15" s="1"/>
  <c r="F5" i="15"/>
  <c r="G5" i="15" s="1"/>
  <c r="H5" i="15" s="1"/>
  <c r="F13" i="15"/>
  <c r="G13" i="15" s="1"/>
  <c r="H13" i="15" s="1"/>
  <c r="F11" i="15"/>
  <c r="G11" i="15" s="1"/>
  <c r="H11" i="15" s="1"/>
  <c r="F12" i="15"/>
  <c r="G12" i="15" s="1"/>
  <c r="H12" i="15" s="1"/>
  <c r="F10" i="15"/>
  <c r="G10" i="15" s="1"/>
  <c r="H10" i="15" s="1"/>
  <c r="F14" i="15"/>
  <c r="G14" i="15" s="1"/>
  <c r="H14" i="15" s="1"/>
  <c r="F16" i="15"/>
  <c r="G16" i="15" s="1"/>
  <c r="H16" i="15" s="1"/>
  <c r="F15" i="15"/>
  <c r="G15" i="15" s="1"/>
  <c r="H15" i="15" s="1"/>
  <c r="F17" i="15"/>
  <c r="G17" i="15" s="1"/>
  <c r="H17" i="15" s="1"/>
  <c r="F19" i="15"/>
  <c r="G19" i="15" s="1"/>
  <c r="H19" i="15" s="1"/>
  <c r="F18" i="15"/>
  <c r="G18" i="15" s="1"/>
  <c r="H18" i="15" s="1"/>
  <c r="F22" i="15"/>
  <c r="G22" i="15" s="1"/>
  <c r="H22" i="15" s="1"/>
  <c r="F20" i="15"/>
  <c r="G20" i="15" s="1"/>
  <c r="H20" i="15" s="1"/>
  <c r="F21" i="15"/>
  <c r="G21" i="15" s="1"/>
  <c r="H21" i="15" s="1"/>
  <c r="F24" i="15"/>
  <c r="G24" i="15" s="1"/>
  <c r="H24" i="15" s="1"/>
  <c r="F23" i="15"/>
  <c r="G23" i="15" s="1"/>
  <c r="H23" i="15" s="1"/>
  <c r="F25" i="15"/>
  <c r="G25" i="15" s="1"/>
  <c r="H25" i="15" s="1"/>
  <c r="F26" i="15"/>
  <c r="G26" i="15" s="1"/>
  <c r="H26" i="15" s="1"/>
  <c r="F27" i="15"/>
  <c r="G27" i="15" s="1"/>
  <c r="H27" i="15" s="1"/>
  <c r="F29" i="15"/>
  <c r="G29" i="15" s="1"/>
  <c r="H29" i="15" s="1"/>
  <c r="F28" i="15"/>
  <c r="G28" i="15" s="1"/>
  <c r="H28" i="15" s="1"/>
  <c r="F30" i="15"/>
  <c r="G30" i="15" s="1"/>
  <c r="H30" i="15" s="1"/>
  <c r="F32" i="15"/>
  <c r="G32" i="15" s="1"/>
  <c r="H32" i="15" s="1"/>
  <c r="F31" i="15"/>
  <c r="G31" i="15" s="1"/>
  <c r="H31" i="15" s="1"/>
  <c r="F33" i="15"/>
  <c r="G33" i="15" s="1"/>
  <c r="H33" i="15" s="1"/>
  <c r="F34" i="15"/>
  <c r="G34" i="15" s="1"/>
  <c r="H34" i="15" s="1"/>
  <c r="F35" i="15"/>
  <c r="G35" i="15" s="1"/>
  <c r="H35" i="15" s="1"/>
  <c r="F36" i="15"/>
  <c r="G36" i="15" s="1"/>
  <c r="H36" i="15" s="1"/>
  <c r="F37" i="15"/>
  <c r="G37" i="15" s="1"/>
  <c r="H37" i="15" s="1"/>
  <c r="F39" i="15"/>
  <c r="G39" i="15" s="1"/>
  <c r="H39" i="15" s="1"/>
  <c r="F38" i="15"/>
  <c r="G38" i="15" s="1"/>
  <c r="H38" i="15" s="1"/>
  <c r="F41" i="15"/>
  <c r="G41" i="15" s="1"/>
  <c r="H41" i="15" s="1"/>
  <c r="F40" i="15"/>
  <c r="G40" i="15" s="1"/>
  <c r="H40" i="15" s="1"/>
  <c r="F42" i="15"/>
  <c r="G42" i="15" s="1"/>
  <c r="H42" i="15" s="1"/>
  <c r="F43" i="15"/>
  <c r="G43" i="15" s="1"/>
  <c r="H43" i="15" s="1"/>
  <c r="F44" i="15"/>
  <c r="G44" i="15" s="1"/>
  <c r="H44" i="15" s="1"/>
  <c r="F48" i="15"/>
  <c r="G48" i="15" s="1"/>
  <c r="H48" i="15" s="1"/>
  <c r="F45" i="15"/>
  <c r="G45" i="15" s="1"/>
  <c r="H45" i="15" s="1"/>
  <c r="F47" i="15"/>
  <c r="G47" i="15" s="1"/>
  <c r="H47" i="15" s="1"/>
  <c r="F46" i="15"/>
  <c r="G46" i="15" s="1"/>
  <c r="H46" i="15" s="1"/>
  <c r="F49" i="15"/>
  <c r="G49" i="15" s="1"/>
  <c r="H49" i="15" s="1"/>
  <c r="F50" i="15"/>
  <c r="G50" i="15" s="1"/>
  <c r="H50" i="15" s="1"/>
  <c r="F53" i="15"/>
  <c r="G53" i="15" s="1"/>
  <c r="H53" i="15" s="1"/>
  <c r="F51" i="15"/>
  <c r="G51" i="15" s="1"/>
  <c r="H51" i="15" s="1"/>
  <c r="F52" i="15"/>
  <c r="G52" i="15" s="1"/>
  <c r="H52" i="15" s="1"/>
  <c r="F54" i="15"/>
  <c r="G54" i="15" s="1"/>
  <c r="H54" i="15" s="1"/>
  <c r="F58" i="15"/>
  <c r="G58" i="15" s="1"/>
  <c r="H58" i="15" s="1"/>
  <c r="F55" i="15"/>
  <c r="G55" i="15" s="1"/>
  <c r="H55" i="15" s="1"/>
  <c r="F57" i="15"/>
  <c r="G57" i="15" s="1"/>
  <c r="H57" i="15" s="1"/>
  <c r="F56" i="15"/>
  <c r="G56" i="15" s="1"/>
  <c r="H56" i="15" s="1"/>
  <c r="F61" i="15"/>
  <c r="G61" i="15" s="1"/>
  <c r="H61" i="15" s="1"/>
  <c r="F59" i="15"/>
  <c r="G59" i="15" s="1"/>
  <c r="H59" i="15" s="1"/>
  <c r="F60" i="15"/>
  <c r="G60" i="15" s="1"/>
  <c r="H60" i="15" s="1"/>
  <c r="F62" i="15"/>
  <c r="G62" i="15" s="1"/>
  <c r="H62" i="15" s="1"/>
  <c r="F64" i="15"/>
  <c r="G64" i="15" s="1"/>
  <c r="H64" i="15" s="1"/>
  <c r="F66" i="15"/>
  <c r="G66" i="15" s="1"/>
  <c r="H66" i="15" s="1"/>
  <c r="F63" i="15"/>
  <c r="G63" i="15" s="1"/>
  <c r="H63" i="15" s="1"/>
  <c r="F65" i="15"/>
  <c r="G65" i="15" s="1"/>
  <c r="H65" i="15" s="1"/>
  <c r="F67" i="15"/>
  <c r="G67" i="15" s="1"/>
  <c r="H67" i="15" s="1"/>
  <c r="F68" i="15"/>
  <c r="G68" i="15" s="1"/>
  <c r="H68" i="15" s="1"/>
  <c r="F69" i="15"/>
  <c r="G69" i="15" s="1"/>
  <c r="H69" i="15" s="1"/>
  <c r="F70" i="15"/>
  <c r="G70" i="15" s="1"/>
  <c r="H70" i="15" s="1"/>
  <c r="F71" i="15"/>
  <c r="G71" i="15" s="1"/>
  <c r="H71" i="15" s="1"/>
  <c r="F72" i="15"/>
  <c r="G72" i="15" s="1"/>
  <c r="H72" i="15" s="1"/>
  <c r="F73" i="15"/>
  <c r="G73" i="15" s="1"/>
  <c r="H73" i="15" s="1"/>
  <c r="F74" i="15"/>
  <c r="G74" i="15" s="1"/>
  <c r="H74" i="15" s="1"/>
  <c r="F76" i="15"/>
  <c r="G76" i="15" s="1"/>
  <c r="H76" i="15" s="1"/>
  <c r="F77" i="15"/>
  <c r="G77" i="15" s="1"/>
  <c r="H77" i="15" s="1"/>
  <c r="F75" i="15"/>
  <c r="G75" i="15" s="1"/>
  <c r="H75" i="15" s="1"/>
  <c r="F80" i="15"/>
  <c r="G80" i="15" s="1"/>
  <c r="H80" i="15" s="1"/>
  <c r="F78" i="15"/>
  <c r="G78" i="15" s="1"/>
  <c r="H78" i="15" s="1"/>
  <c r="F79" i="15"/>
  <c r="G79" i="15" s="1"/>
  <c r="H79" i="15" s="1"/>
  <c r="F81" i="15"/>
  <c r="G81" i="15" s="1"/>
  <c r="H81" i="15" s="1"/>
  <c r="F83" i="15"/>
  <c r="G83" i="15" s="1"/>
  <c r="H83" i="15" s="1"/>
  <c r="F82" i="15"/>
  <c r="G82" i="15" s="1"/>
  <c r="H82" i="15" s="1"/>
  <c r="F86" i="15"/>
  <c r="G86" i="15" s="1"/>
  <c r="H86" i="15" s="1"/>
  <c r="F87" i="15"/>
  <c r="G87" i="15" s="1"/>
  <c r="H87" i="15" s="1"/>
  <c r="F84" i="15"/>
  <c r="G84" i="15" s="1"/>
  <c r="H84" i="15" s="1"/>
  <c r="F85" i="15"/>
  <c r="G85" i="15" s="1"/>
  <c r="H85" i="15" s="1"/>
  <c r="F89" i="15"/>
  <c r="G89" i="15" s="1"/>
  <c r="H89" i="15" s="1"/>
  <c r="F88" i="15"/>
  <c r="G88" i="15" s="1"/>
  <c r="H88" i="15" s="1"/>
  <c r="F90" i="15"/>
  <c r="G90" i="15" s="1"/>
  <c r="H90" i="15" s="1"/>
  <c r="F91" i="15"/>
  <c r="G91" i="15" s="1"/>
  <c r="H91" i="15" s="1"/>
  <c r="F92" i="15"/>
  <c r="G92" i="15" s="1"/>
  <c r="H92" i="15" s="1"/>
  <c r="F93" i="15"/>
  <c r="G93" i="15" s="1"/>
  <c r="H93" i="15" s="1"/>
  <c r="F94" i="15"/>
  <c r="G94" i="15" s="1"/>
  <c r="H94" i="15" s="1"/>
  <c r="F96" i="15"/>
  <c r="G96" i="15" s="1"/>
  <c r="H96" i="15" s="1"/>
  <c r="F95" i="15"/>
  <c r="G95" i="15" s="1"/>
  <c r="H95" i="15" s="1"/>
  <c r="F97" i="15"/>
  <c r="G97" i="15" s="1"/>
  <c r="H97" i="15" s="1"/>
  <c r="F98" i="15"/>
  <c r="G98" i="15" s="1"/>
  <c r="H98" i="15" s="1"/>
  <c r="F99" i="15"/>
  <c r="G99" i="15" s="1"/>
  <c r="H99" i="15" s="1"/>
  <c r="F102" i="15"/>
  <c r="G102" i="15" s="1"/>
  <c r="H102" i="15" s="1"/>
  <c r="F101" i="15"/>
  <c r="G101" i="15" s="1"/>
  <c r="H101" i="15" s="1"/>
  <c r="F100" i="15"/>
  <c r="G100" i="15" s="1"/>
  <c r="H100" i="15" s="1"/>
  <c r="F103" i="15"/>
  <c r="G103" i="15" s="1"/>
  <c r="H103" i="15" s="1"/>
  <c r="F106" i="15"/>
  <c r="G106" i="15" s="1"/>
  <c r="H106" i="15" s="1"/>
  <c r="F104" i="15"/>
  <c r="G104" i="15" s="1"/>
  <c r="H104" i="15" s="1"/>
  <c r="F105" i="15"/>
  <c r="G105" i="15" s="1"/>
  <c r="H105" i="15" s="1"/>
  <c r="F107" i="15"/>
  <c r="G107" i="15" s="1"/>
  <c r="H107" i="15" s="1"/>
  <c r="F108" i="15"/>
  <c r="G108" i="15" s="1"/>
  <c r="H108" i="15" s="1"/>
  <c r="F111" i="15"/>
  <c r="G111" i="15" s="1"/>
  <c r="H111" i="15" s="1"/>
  <c r="F109" i="15"/>
  <c r="G109" i="15" s="1"/>
  <c r="H109" i="15" s="1"/>
  <c r="F110" i="15"/>
  <c r="G110" i="15" s="1"/>
  <c r="H110" i="15" s="1"/>
  <c r="F112" i="15"/>
  <c r="G112" i="15" s="1"/>
  <c r="H112" i="15" s="1"/>
  <c r="F114" i="15"/>
  <c r="G114" i="15" s="1"/>
  <c r="H114" i="15" s="1"/>
  <c r="F113" i="15"/>
  <c r="G113" i="15" s="1"/>
  <c r="H113" i="15" s="1"/>
  <c r="F115" i="15"/>
  <c r="G115" i="15" s="1"/>
  <c r="H115" i="15" s="1"/>
  <c r="F118" i="15"/>
  <c r="G118" i="15" s="1"/>
  <c r="H118" i="15" s="1"/>
  <c r="F117" i="15"/>
  <c r="G117" i="15" s="1"/>
  <c r="H117" i="15" s="1"/>
  <c r="F116" i="15"/>
  <c r="G116" i="15" s="1"/>
  <c r="H116" i="15" s="1"/>
  <c r="F122" i="15"/>
  <c r="G122" i="15" s="1"/>
  <c r="H122" i="15" s="1"/>
  <c r="F121" i="15"/>
  <c r="G121" i="15" s="1"/>
  <c r="H121" i="15" s="1"/>
  <c r="F120" i="15"/>
  <c r="G120" i="15" s="1"/>
  <c r="H120" i="15" s="1"/>
  <c r="F119" i="15"/>
  <c r="G119" i="15" s="1"/>
  <c r="H119" i="15" s="1"/>
  <c r="F123" i="15"/>
  <c r="G123" i="15" s="1"/>
  <c r="H123" i="15" s="1"/>
  <c r="AJ118" i="15"/>
  <c r="AK118" i="15" s="1"/>
  <c r="AL118" i="15" s="1"/>
  <c r="R124" i="15"/>
  <c r="S124" i="15" s="1"/>
  <c r="T124" i="15" s="1"/>
  <c r="R5" i="15"/>
  <c r="S5" i="15" s="1"/>
  <c r="T5" i="15" s="1"/>
  <c r="R6" i="15"/>
  <c r="S6" i="15" s="1"/>
  <c r="T6" i="15" s="1"/>
  <c r="R4" i="15"/>
  <c r="S4" i="15" s="1"/>
  <c r="T4" i="15" s="1"/>
  <c r="R8" i="15"/>
  <c r="S8" i="15" s="1"/>
  <c r="T8" i="15" s="1"/>
  <c r="R7" i="15"/>
  <c r="S7" i="15" s="1"/>
  <c r="T7" i="15" s="1"/>
  <c r="R11" i="15"/>
  <c r="S11" i="15" s="1"/>
  <c r="T11" i="15" s="1"/>
  <c r="R9" i="15"/>
  <c r="S9" i="15" s="1"/>
  <c r="T9" i="15" s="1"/>
  <c r="R14" i="15"/>
  <c r="S14" i="15" s="1"/>
  <c r="T14" i="15" s="1"/>
  <c r="R10" i="15"/>
  <c r="S10" i="15" s="1"/>
  <c r="T10" i="15" s="1"/>
  <c r="R13" i="15"/>
  <c r="S13" i="15" s="1"/>
  <c r="T13" i="15" s="1"/>
  <c r="R12" i="15"/>
  <c r="S12" i="15" s="1"/>
  <c r="T12" i="15" s="1"/>
  <c r="R18" i="15"/>
  <c r="S18" i="15" s="1"/>
  <c r="T18" i="15" s="1"/>
  <c r="R16" i="15"/>
  <c r="S16" i="15" s="1"/>
  <c r="T16" i="15" s="1"/>
  <c r="R15" i="15"/>
  <c r="S15" i="15" s="1"/>
  <c r="T15" i="15" s="1"/>
  <c r="R17" i="15"/>
  <c r="S17" i="15" s="1"/>
  <c r="T17" i="15" s="1"/>
  <c r="R19" i="15"/>
  <c r="S19" i="15" s="1"/>
  <c r="T19" i="15" s="1"/>
  <c r="R20" i="15"/>
  <c r="S20" i="15" s="1"/>
  <c r="T20" i="15" s="1"/>
  <c r="R24" i="15"/>
  <c r="S24" i="15" s="1"/>
  <c r="T24" i="15" s="1"/>
  <c r="R22" i="15"/>
  <c r="S22" i="15" s="1"/>
  <c r="T22" i="15" s="1"/>
  <c r="R21" i="15"/>
  <c r="S21" i="15" s="1"/>
  <c r="T21" i="15" s="1"/>
  <c r="R27" i="15"/>
  <c r="S27" i="15" s="1"/>
  <c r="T27" i="15" s="1"/>
  <c r="R23" i="15"/>
  <c r="S23" i="15" s="1"/>
  <c r="T23" i="15" s="1"/>
  <c r="R25" i="15"/>
  <c r="S25" i="15" s="1"/>
  <c r="T25" i="15" s="1"/>
  <c r="R26" i="15"/>
  <c r="S26" i="15" s="1"/>
  <c r="T26" i="15" s="1"/>
  <c r="R28" i="15"/>
  <c r="S28" i="15" s="1"/>
  <c r="T28" i="15" s="1"/>
  <c r="R32" i="15"/>
  <c r="S32" i="15" s="1"/>
  <c r="T32" i="15" s="1"/>
  <c r="R29" i="15"/>
  <c r="S29" i="15" s="1"/>
  <c r="T29" i="15" s="1"/>
  <c r="R30" i="15"/>
  <c r="S30" i="15" s="1"/>
  <c r="T30" i="15" s="1"/>
  <c r="R34" i="15"/>
  <c r="S34" i="15" s="1"/>
  <c r="T34" i="15" s="1"/>
  <c r="R31" i="15"/>
  <c r="S31" i="15" s="1"/>
  <c r="T31" i="15" s="1"/>
  <c r="R36" i="15"/>
  <c r="S36" i="15" s="1"/>
  <c r="T36" i="15" s="1"/>
  <c r="R37" i="15"/>
  <c r="S37" i="15" s="1"/>
  <c r="T37" i="15" s="1"/>
  <c r="R33" i="15"/>
  <c r="S33" i="15" s="1"/>
  <c r="T33" i="15" s="1"/>
  <c r="R38" i="15"/>
  <c r="S38" i="15" s="1"/>
  <c r="T38" i="15" s="1"/>
  <c r="R35" i="15"/>
  <c r="S35" i="15" s="1"/>
  <c r="T35" i="15" s="1"/>
  <c r="R39" i="15"/>
  <c r="S39" i="15" s="1"/>
  <c r="T39" i="15" s="1"/>
  <c r="R43" i="15"/>
  <c r="S43" i="15" s="1"/>
  <c r="T43" i="15" s="1"/>
  <c r="R41" i="15"/>
  <c r="S41" i="15" s="1"/>
  <c r="T41" i="15" s="1"/>
  <c r="R40" i="15"/>
  <c r="S40" i="15" s="1"/>
  <c r="T40" i="15" s="1"/>
  <c r="R44" i="15"/>
  <c r="S44" i="15" s="1"/>
  <c r="T44" i="15" s="1"/>
  <c r="R42" i="15"/>
  <c r="S42" i="15" s="1"/>
  <c r="T42" i="15" s="1"/>
  <c r="R48" i="15"/>
  <c r="S48" i="15" s="1"/>
  <c r="T48" i="15" s="1"/>
  <c r="R45" i="15"/>
  <c r="S45" i="15" s="1"/>
  <c r="T45" i="15" s="1"/>
  <c r="R46" i="15"/>
  <c r="S46" i="15" s="1"/>
  <c r="T46" i="15" s="1"/>
  <c r="R47" i="15"/>
  <c r="S47" i="15" s="1"/>
  <c r="T47" i="15" s="1"/>
  <c r="R50" i="15"/>
  <c r="S50" i="15" s="1"/>
  <c r="T50" i="15" s="1"/>
  <c r="R49" i="15"/>
  <c r="S49" i="15" s="1"/>
  <c r="T49" i="15" s="1"/>
  <c r="R51" i="15"/>
  <c r="S51" i="15" s="1"/>
  <c r="T51" i="15" s="1"/>
  <c r="R52" i="15"/>
  <c r="S52" i="15" s="1"/>
  <c r="T52" i="15" s="1"/>
  <c r="R53" i="15"/>
  <c r="S53" i="15" s="1"/>
  <c r="T53" i="15" s="1"/>
  <c r="R56" i="15"/>
  <c r="S56" i="15" s="1"/>
  <c r="T56" i="15" s="1"/>
  <c r="R55" i="15"/>
  <c r="S55" i="15" s="1"/>
  <c r="T55" i="15" s="1"/>
  <c r="R54" i="15"/>
  <c r="S54" i="15" s="1"/>
  <c r="T54" i="15" s="1"/>
  <c r="R57" i="15"/>
  <c r="S57" i="15" s="1"/>
  <c r="T57" i="15" s="1"/>
  <c r="R58" i="15"/>
  <c r="S58" i="15" s="1"/>
  <c r="T58" i="15" s="1"/>
  <c r="R60" i="15"/>
  <c r="S60" i="15" s="1"/>
  <c r="T60" i="15" s="1"/>
  <c r="R59" i="15"/>
  <c r="S59" i="15" s="1"/>
  <c r="T59" i="15" s="1"/>
  <c r="R61" i="15"/>
  <c r="S61" i="15" s="1"/>
  <c r="T61" i="15" s="1"/>
  <c r="R63" i="15"/>
  <c r="S63" i="15" s="1"/>
  <c r="T63" i="15" s="1"/>
  <c r="R62" i="15"/>
  <c r="S62" i="15" s="1"/>
  <c r="T62" i="15" s="1"/>
  <c r="R64" i="15"/>
  <c r="S64" i="15" s="1"/>
  <c r="T64" i="15" s="1"/>
  <c r="R65" i="15"/>
  <c r="S65" i="15" s="1"/>
  <c r="T65" i="15" s="1"/>
  <c r="R66" i="15"/>
  <c r="S66" i="15" s="1"/>
  <c r="T66" i="15" s="1"/>
  <c r="R67" i="15"/>
  <c r="S67" i="15" s="1"/>
  <c r="T67" i="15" s="1"/>
  <c r="R69" i="15"/>
  <c r="S69" i="15" s="1"/>
  <c r="T69" i="15" s="1"/>
  <c r="R68" i="15"/>
  <c r="S68" i="15" s="1"/>
  <c r="T68" i="15" s="1"/>
  <c r="R70" i="15"/>
  <c r="S70" i="15" s="1"/>
  <c r="T70" i="15" s="1"/>
  <c r="R71" i="15"/>
  <c r="S71" i="15" s="1"/>
  <c r="T71" i="15" s="1"/>
  <c r="R72" i="15"/>
  <c r="S72" i="15" s="1"/>
  <c r="T72" i="15" s="1"/>
  <c r="R74" i="15"/>
  <c r="S74" i="15" s="1"/>
  <c r="T74" i="15" s="1"/>
  <c r="R73" i="15"/>
  <c r="S73" i="15" s="1"/>
  <c r="T73" i="15" s="1"/>
  <c r="R76" i="15"/>
  <c r="S76" i="15" s="1"/>
  <c r="T76" i="15" s="1"/>
  <c r="R77" i="15"/>
  <c r="S77" i="15" s="1"/>
  <c r="T77" i="15" s="1"/>
  <c r="R78" i="15"/>
  <c r="S78" i="15" s="1"/>
  <c r="T78" i="15" s="1"/>
  <c r="R75" i="15"/>
  <c r="S75" i="15" s="1"/>
  <c r="T75" i="15" s="1"/>
  <c r="R79" i="15"/>
  <c r="S79" i="15" s="1"/>
  <c r="T79" i="15" s="1"/>
  <c r="R82" i="15"/>
  <c r="S82" i="15" s="1"/>
  <c r="T82" i="15" s="1"/>
  <c r="R80" i="15"/>
  <c r="S80" i="15" s="1"/>
  <c r="T80" i="15" s="1"/>
  <c r="R81" i="15"/>
  <c r="S81" i="15" s="1"/>
  <c r="T81" i="15" s="1"/>
  <c r="R86" i="15"/>
  <c r="S86" i="15" s="1"/>
  <c r="T86" i="15" s="1"/>
  <c r="R84" i="15"/>
  <c r="S84" i="15" s="1"/>
  <c r="T84" i="15" s="1"/>
  <c r="R83" i="15"/>
  <c r="S83" i="15" s="1"/>
  <c r="T83" i="15" s="1"/>
  <c r="R85" i="15"/>
  <c r="S85" i="15" s="1"/>
  <c r="T85" i="15" s="1"/>
  <c r="R88" i="15"/>
  <c r="S88" i="15" s="1"/>
  <c r="T88" i="15" s="1"/>
  <c r="R91" i="15"/>
  <c r="S91" i="15" s="1"/>
  <c r="T91" i="15" s="1"/>
  <c r="R87" i="15"/>
  <c r="S87" i="15" s="1"/>
  <c r="T87" i="15" s="1"/>
  <c r="R90" i="15"/>
  <c r="S90" i="15" s="1"/>
  <c r="T90" i="15" s="1"/>
  <c r="R89" i="15"/>
  <c r="S89" i="15" s="1"/>
  <c r="T89" i="15" s="1"/>
  <c r="R92" i="15"/>
  <c r="S92" i="15" s="1"/>
  <c r="T92" i="15" s="1"/>
  <c r="R93" i="15"/>
  <c r="S93" i="15" s="1"/>
  <c r="T93" i="15" s="1"/>
  <c r="R94" i="15"/>
  <c r="S94" i="15" s="1"/>
  <c r="T94" i="15" s="1"/>
  <c r="R97" i="15"/>
  <c r="S97" i="15" s="1"/>
  <c r="T97" i="15" s="1"/>
  <c r="R96" i="15"/>
  <c r="S96" i="15" s="1"/>
  <c r="T96" i="15" s="1"/>
  <c r="R98" i="15"/>
  <c r="S98" i="15" s="1"/>
  <c r="T98" i="15" s="1"/>
  <c r="R95" i="15"/>
  <c r="S95" i="15" s="1"/>
  <c r="T95" i="15" s="1"/>
  <c r="R101" i="15"/>
  <c r="S101" i="15" s="1"/>
  <c r="T101" i="15" s="1"/>
  <c r="R99" i="15"/>
  <c r="S99" i="15" s="1"/>
  <c r="T99" i="15" s="1"/>
  <c r="R100" i="15"/>
  <c r="S100" i="15" s="1"/>
  <c r="T100" i="15" s="1"/>
  <c r="R102" i="15"/>
  <c r="S102" i="15" s="1"/>
  <c r="T102" i="15" s="1"/>
  <c r="R104" i="15"/>
  <c r="S104" i="15" s="1"/>
  <c r="T104" i="15" s="1"/>
  <c r="R107" i="15"/>
  <c r="S107" i="15" s="1"/>
  <c r="T107" i="15" s="1"/>
  <c r="R103" i="15"/>
  <c r="S103" i="15" s="1"/>
  <c r="T103" i="15" s="1"/>
  <c r="R105" i="15"/>
  <c r="S105" i="15" s="1"/>
  <c r="T105" i="15" s="1"/>
  <c r="R106" i="15"/>
  <c r="S106" i="15" s="1"/>
  <c r="T106" i="15" s="1"/>
  <c r="R109" i="15"/>
  <c r="S109" i="15" s="1"/>
  <c r="T109" i="15" s="1"/>
  <c r="R111" i="15"/>
  <c r="S111" i="15" s="1"/>
  <c r="T111" i="15" s="1"/>
  <c r="R108" i="15"/>
  <c r="S108" i="15" s="1"/>
  <c r="T108" i="15" s="1"/>
  <c r="R110" i="15"/>
  <c r="S110" i="15" s="1"/>
  <c r="T110" i="15" s="1"/>
  <c r="R112" i="15"/>
  <c r="S112" i="15" s="1"/>
  <c r="T112" i="15" s="1"/>
  <c r="R113" i="15"/>
  <c r="S113" i="15" s="1"/>
  <c r="T113" i="15" s="1"/>
  <c r="R114" i="15"/>
  <c r="S114" i="15" s="1"/>
  <c r="T114" i="15" s="1"/>
  <c r="R115" i="15"/>
  <c r="S115" i="15" s="1"/>
  <c r="T115" i="15" s="1"/>
  <c r="R118" i="15"/>
  <c r="S118" i="15" s="1"/>
  <c r="T118" i="15" s="1"/>
  <c r="R120" i="15"/>
  <c r="S120" i="15" s="1"/>
  <c r="T120" i="15" s="1"/>
  <c r="R116" i="15"/>
  <c r="S116" i="15" s="1"/>
  <c r="T116" i="15" s="1"/>
  <c r="R122" i="15"/>
  <c r="S122" i="15" s="1"/>
  <c r="T122" i="15" s="1"/>
  <c r="R121" i="15"/>
  <c r="S121" i="15" s="1"/>
  <c r="T121" i="15" s="1"/>
  <c r="AJ122" i="15"/>
  <c r="AK122" i="15" s="1"/>
  <c r="AL122" i="15" s="1"/>
  <c r="X116" i="15"/>
  <c r="Y116" i="15" s="1"/>
  <c r="Z116" i="15" s="1"/>
</calcChain>
</file>

<file path=xl/comments1.xml><?xml version="1.0" encoding="utf-8"?>
<comments xmlns="http://schemas.openxmlformats.org/spreadsheetml/2006/main">
  <authors>
    <author>nate</author>
  </authors>
  <commentList>
    <comment ref="B84" authorId="0">
      <text>
        <r>
          <rPr>
            <b/>
            <sz val="9"/>
            <color indexed="81"/>
            <rFont val="Tahoma"/>
            <family val="2"/>
          </rPr>
          <t>nate:</t>
        </r>
        <r>
          <rPr>
            <sz val="9"/>
            <color indexed="81"/>
            <rFont val="Tahoma"/>
            <family val="2"/>
          </rPr>
          <t xml:space="preserve">
If this number shouldn't be used, change to 51,100*(1 + 3%)</t>
        </r>
      </text>
    </comment>
  </commentList>
</comments>
</file>

<file path=xl/comments2.xml><?xml version="1.0" encoding="utf-8"?>
<comments xmlns="http://schemas.openxmlformats.org/spreadsheetml/2006/main">
  <authors>
    <author>nate</author>
  </authors>
  <commentList>
    <comment ref="A21" authorId="0">
      <text>
        <r>
          <rPr>
            <b/>
            <sz val="9"/>
            <color indexed="81"/>
            <rFont val="Tahoma"/>
            <family val="2"/>
          </rPr>
          <t>nate:</t>
        </r>
        <r>
          <rPr>
            <sz val="9"/>
            <color indexed="81"/>
            <rFont val="Tahoma"/>
            <family val="2"/>
          </rPr>
          <t xml:space="preserve">
Tom used a different order for these</t>
        </r>
      </text>
    </comment>
  </commentList>
</comments>
</file>

<file path=xl/comments3.xml><?xml version="1.0" encoding="utf-8"?>
<comments xmlns="http://schemas.openxmlformats.org/spreadsheetml/2006/main">
  <authors>
    <author>nate</author>
    <author>Nathan Esau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nate:</t>
        </r>
        <r>
          <rPr>
            <sz val="9"/>
            <color indexed="81"/>
            <rFont val="Tahoma"/>
            <family val="2"/>
          </rPr>
          <t xml:space="preserve">
Close to Asset figure of approximately (700,000)</t>
        </r>
      </text>
    </comment>
    <comment ref="C10" authorId="1">
      <text>
        <r>
          <rPr>
            <b/>
            <sz val="9"/>
            <color indexed="81"/>
            <rFont val="Tahoma"/>
            <charset val="1"/>
          </rPr>
          <t>Nathan Esau:</t>
        </r>
        <r>
          <rPr>
            <sz val="9"/>
            <color indexed="81"/>
            <rFont val="Tahoma"/>
            <charset val="1"/>
          </rPr>
          <t xml:space="preserve">
Member who left due to commuted value. This could go in miscellaneous</t>
        </r>
      </text>
    </comment>
    <comment ref="D14" authorId="1">
      <text>
        <r>
          <rPr>
            <b/>
            <sz val="9"/>
            <color indexed="81"/>
            <rFont val="Tahoma"/>
            <family val="2"/>
          </rPr>
          <t>Nathan Esau:</t>
        </r>
        <r>
          <rPr>
            <sz val="9"/>
            <color indexed="81"/>
            <rFont val="Tahoma"/>
            <family val="2"/>
          </rPr>
          <t xml:space="preserve">
Accounts for new retirees</t>
        </r>
      </text>
    </comment>
    <comment ref="B27" authorId="1">
      <text>
        <r>
          <rPr>
            <b/>
            <sz val="9"/>
            <color indexed="81"/>
            <rFont val="Tahoma"/>
            <charset val="1"/>
          </rPr>
          <t>Nathan Esau:</t>
        </r>
        <r>
          <rPr>
            <sz val="9"/>
            <color indexed="81"/>
            <rFont val="Tahoma"/>
            <charset val="1"/>
          </rPr>
          <t xml:space="preserve">
0 since investment is the balancing account</t>
        </r>
      </text>
    </comment>
  </commentList>
</comments>
</file>

<file path=xl/comments4.xml><?xml version="1.0" encoding="utf-8"?>
<comments xmlns="http://schemas.openxmlformats.org/spreadsheetml/2006/main">
  <authors>
    <author>nate</author>
  </authors>
  <commentList>
    <comment ref="M14" authorId="0">
      <text>
        <r>
          <rPr>
            <b/>
            <sz val="9"/>
            <color indexed="81"/>
            <rFont val="Tahoma"/>
            <charset val="1"/>
          </rPr>
          <t>nate:</t>
        </r>
        <r>
          <rPr>
            <sz val="9"/>
            <color indexed="81"/>
            <rFont val="Tahoma"/>
            <charset val="1"/>
          </rPr>
          <t xml:space="preserve">
did tom have an error here</t>
        </r>
      </text>
    </comment>
  </commentList>
</comments>
</file>

<file path=xl/comments5.xml><?xml version="1.0" encoding="utf-8"?>
<comments xmlns="http://schemas.openxmlformats.org/spreadsheetml/2006/main">
  <authors>
    <author>nate</author>
  </authors>
  <commentList>
    <comment ref="W59" authorId="0">
      <text>
        <r>
          <rPr>
            <b/>
            <sz val="9"/>
            <color indexed="81"/>
            <rFont val="Tahoma"/>
            <family val="2"/>
          </rPr>
          <t>nate:</t>
        </r>
        <r>
          <rPr>
            <sz val="9"/>
            <color indexed="81"/>
            <rFont val="Tahoma"/>
            <family val="2"/>
          </rPr>
          <t xml:space="preserve">
$5 from Tom's number</t>
        </r>
      </text>
    </comment>
  </commentList>
</comments>
</file>

<file path=xl/comments6.xml><?xml version="1.0" encoding="utf-8"?>
<comments xmlns="http://schemas.openxmlformats.org/spreadsheetml/2006/main">
  <authors>
    <author>nate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nate:</t>
        </r>
        <r>
          <rPr>
            <sz val="9"/>
            <color indexed="81"/>
            <rFont val="Tahoma"/>
            <family val="2"/>
          </rPr>
          <t xml:space="preserve">
2012 DR</t>
        </r>
      </text>
    </comment>
  </commentList>
</comments>
</file>

<file path=xl/comments7.xml><?xml version="1.0" encoding="utf-8"?>
<comments xmlns="http://schemas.openxmlformats.org/spreadsheetml/2006/main">
  <authors>
    <author>nate</author>
  </authors>
  <commentList>
    <comment ref="N14" authorId="0">
      <text>
        <r>
          <rPr>
            <b/>
            <sz val="9"/>
            <color indexed="81"/>
            <rFont val="Tahoma"/>
            <family val="2"/>
          </rPr>
          <t>nate:</t>
        </r>
        <r>
          <rPr>
            <sz val="9"/>
            <color indexed="81"/>
            <rFont val="Tahoma"/>
            <family val="2"/>
          </rPr>
          <t xml:space="preserve">
This column has not been confirmed</t>
        </r>
      </text>
    </comment>
  </commentList>
</comments>
</file>

<file path=xl/comments8.xml><?xml version="1.0" encoding="utf-8"?>
<comments xmlns="http://schemas.openxmlformats.org/spreadsheetml/2006/main">
  <authors>
    <author>nate</author>
  </authors>
  <commentList>
    <comment ref="N14" authorId="0">
      <text>
        <r>
          <rPr>
            <b/>
            <sz val="9"/>
            <color indexed="81"/>
            <rFont val="Tahoma"/>
            <family val="2"/>
          </rPr>
          <t>nate:</t>
        </r>
        <r>
          <rPr>
            <sz val="9"/>
            <color indexed="81"/>
            <rFont val="Tahoma"/>
            <family val="2"/>
          </rPr>
          <t xml:space="preserve">
This column has not been confirmed</t>
        </r>
      </text>
    </comment>
  </commentList>
</comments>
</file>

<file path=xl/comments9.xml><?xml version="1.0" encoding="utf-8"?>
<comments xmlns="http://schemas.openxmlformats.org/spreadsheetml/2006/main">
  <authors>
    <author>nate</author>
    <author>Nathan Esau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nate:</t>
        </r>
        <r>
          <rPr>
            <sz val="9"/>
            <color indexed="81"/>
            <rFont val="Tahoma"/>
            <family val="2"/>
          </rPr>
          <t xml:space="preserve">
0 is False, 1 is True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Nathan Esau:</t>
        </r>
        <r>
          <rPr>
            <sz val="9"/>
            <color indexed="81"/>
            <rFont val="Tahoma"/>
            <family val="2"/>
          </rPr>
          <t xml:space="preserve">
No NC for pensioners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nate:</t>
        </r>
        <r>
          <rPr>
            <sz val="9"/>
            <color indexed="81"/>
            <rFont val="Tahoma"/>
            <family val="2"/>
          </rPr>
          <t xml:space="preserve">
2012 DR</t>
        </r>
      </text>
    </comment>
  </commentList>
</comments>
</file>

<file path=xl/sharedStrings.xml><?xml version="1.0" encoding="utf-8"?>
<sst xmlns="http://schemas.openxmlformats.org/spreadsheetml/2006/main" count="1681" uniqueCount="255">
  <si>
    <t>M</t>
  </si>
  <si>
    <t>F</t>
  </si>
  <si>
    <t>Active members</t>
  </si>
  <si>
    <t>Deferred vested members</t>
  </si>
  <si>
    <t>Member #</t>
  </si>
  <si>
    <t>Gender</t>
  </si>
  <si>
    <t>Date of Birth</t>
  </si>
  <si>
    <t>Date of Plan Entry</t>
  </si>
  <si>
    <t>Pensioners and Survivors</t>
  </si>
  <si>
    <t>Monthly Pension</t>
  </si>
  <si>
    <t>Date of Retirement</t>
  </si>
  <si>
    <t>Pension Form</t>
  </si>
  <si>
    <t>L5</t>
  </si>
  <si>
    <t>L15</t>
  </si>
  <si>
    <t>Salary 2011</t>
  </si>
  <si>
    <t>Salary 2010</t>
  </si>
  <si>
    <t>Salary 2009</t>
  </si>
  <si>
    <t>Salary 2008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</si>
  <si>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</si>
  <si>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</si>
  <si>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</si>
  <si>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</si>
  <si>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</si>
  <si>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</si>
  <si>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</si>
  <si>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</si>
  <si>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</si>
  <si>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</si>
  <si>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</si>
  <si>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</si>
  <si>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</si>
  <si>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</si>
  <si>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</si>
  <si>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</si>
  <si>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</si>
  <si>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</si>
  <si>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</si>
  <si>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</si>
  <si>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</si>
  <si>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</si>
  <si>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</si>
  <si>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</si>
  <si>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</si>
  <si>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</si>
  <si>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</si>
  <si>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</si>
  <si>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</si>
  <si>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</si>
  <si>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</si>
  <si>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</si>
  <si>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</si>
  <si>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</si>
  <si>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</si>
  <si>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</si>
  <si>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</si>
  <si>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</si>
  <si>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</si>
  <si>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</si>
  <si>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</si>
  <si>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</si>
  <si>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</si>
  <si>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</si>
  <si>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</si>
  <si>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D01</t>
  </si>
  <si>
    <t>D02</t>
  </si>
  <si>
    <t>D03</t>
  </si>
  <si>
    <t>D04</t>
  </si>
  <si>
    <t>D05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</si>
  <si>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</si>
  <si>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</si>
  <si>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</si>
  <si>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</si>
  <si>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</si>
  <si>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</si>
  <si>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</si>
  <si>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</si>
  <si>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</si>
  <si>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</si>
  <si>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L10</t>
  </si>
  <si>
    <t>YMPE</t>
  </si>
  <si>
    <t>Year</t>
  </si>
  <si>
    <t>Membership Data as at December 31, 2012</t>
  </si>
  <si>
    <t>Salary 2012</t>
  </si>
  <si>
    <t>A46</t>
  </si>
  <si>
    <t>A47</t>
  </si>
  <si>
    <t>L0</t>
  </si>
  <si>
    <t>Membership Data as at December 31, 2013</t>
  </si>
  <si>
    <t>Salary 2013</t>
  </si>
  <si>
    <t>A48</t>
  </si>
  <si>
    <t>A49</t>
  </si>
  <si>
    <t>A50</t>
  </si>
  <si>
    <t>Termination and Death</t>
  </si>
  <si>
    <t>Reason</t>
  </si>
  <si>
    <t>Death</t>
  </si>
  <si>
    <t>Lump Sum</t>
  </si>
  <si>
    <t>Termination</t>
  </si>
  <si>
    <t>qx</t>
  </si>
  <si>
    <t>Interest</t>
  </si>
  <si>
    <t>x</t>
  </si>
  <si>
    <t>lx</t>
  </si>
  <si>
    <t>v</t>
  </si>
  <si>
    <t>Dx</t>
  </si>
  <si>
    <t>Nx</t>
  </si>
  <si>
    <t>ax</t>
  </si>
  <si>
    <t>ax(12)</t>
  </si>
  <si>
    <t>Summary</t>
  </si>
  <si>
    <t>Going-concern Funding Position</t>
  </si>
  <si>
    <t>Asset</t>
  </si>
  <si>
    <t>Liability</t>
  </si>
  <si>
    <t>Active Members</t>
  </si>
  <si>
    <t>Terminated Vested Members</t>
  </si>
  <si>
    <t>Total</t>
  </si>
  <si>
    <t>Surplus / Deficit</t>
  </si>
  <si>
    <t>Solvency Funding Position</t>
  </si>
  <si>
    <t>Market Value of Asset</t>
  </si>
  <si>
    <t>Wind-up Expense</t>
  </si>
  <si>
    <t>CV</t>
  </si>
  <si>
    <t>AP</t>
  </si>
  <si>
    <t>Active Members (Eligible to Retire)</t>
  </si>
  <si>
    <t>Active Members (Not Eligible to Retire)</t>
  </si>
  <si>
    <t>Employer Contributions</t>
  </si>
  <si>
    <t>Expected 2013 Salary</t>
  </si>
  <si>
    <t>Employer Contributions %</t>
  </si>
  <si>
    <t>Going-concern Interest Rate</t>
  </si>
  <si>
    <t>Going-concern Annuity Factor</t>
  </si>
  <si>
    <t>Going-concern Special Payment</t>
  </si>
  <si>
    <t>Solvency Blended Interest Rate</t>
  </si>
  <si>
    <t>Solvency Annuity Factor</t>
  </si>
  <si>
    <t>Solvency Special Payment</t>
  </si>
  <si>
    <t>Special Payment</t>
  </si>
  <si>
    <t>Valuation Date</t>
  </si>
  <si>
    <t>Going-concern Assumptions</t>
  </si>
  <si>
    <t>Interest Rate</t>
  </si>
  <si>
    <t>Salary Increase</t>
  </si>
  <si>
    <t>Retirement Age</t>
  </si>
  <si>
    <t>Going-concern Calculations</t>
  </si>
  <si>
    <t>Age at Valuation (Rounded to Integer)</t>
  </si>
  <si>
    <t>Service at Valuation (Rounded to Month)</t>
  </si>
  <si>
    <t>FAE5</t>
  </si>
  <si>
    <t>Annual Pension</t>
  </si>
  <si>
    <t>AL</t>
  </si>
  <si>
    <t>Next Year Accrual</t>
  </si>
  <si>
    <t>NC</t>
  </si>
  <si>
    <t>Total AL</t>
  </si>
  <si>
    <t>NC BOY</t>
  </si>
  <si>
    <t>NC MOY</t>
  </si>
  <si>
    <t>Solvency (CV) Assumptions</t>
  </si>
  <si>
    <t>Solvency (CV) Calculations</t>
  </si>
  <si>
    <t>Solvency (AP) Assumptions</t>
  </si>
  <si>
    <t>Solvency (AP) Calculations</t>
  </si>
  <si>
    <t>Pension Form (L)</t>
  </si>
  <si>
    <t>Age at Retirement (Rounded to Integer)</t>
  </si>
  <si>
    <t>t</t>
  </si>
  <si>
    <t>at</t>
  </si>
  <si>
    <t>vt tpx</t>
  </si>
  <si>
    <t>a(x+t)(12)</t>
  </si>
  <si>
    <t>Mortality</t>
  </si>
  <si>
    <t>YMPE Increase</t>
  </si>
  <si>
    <t>FAYMPE5</t>
  </si>
  <si>
    <t xml:space="preserve">Salary -1 </t>
  </si>
  <si>
    <t>Salary - 2</t>
  </si>
  <si>
    <t>Salary -  3</t>
  </si>
  <si>
    <t>Salary - 4</t>
  </si>
  <si>
    <t>Salary - 5</t>
  </si>
  <si>
    <t>YMPE - 1</t>
  </si>
  <si>
    <t>YMPE - 2</t>
  </si>
  <si>
    <t>YMPE - 3</t>
  </si>
  <si>
    <t>YMPE - 4</t>
  </si>
  <si>
    <t>YMPE - 5</t>
  </si>
  <si>
    <t>Male Sheet</t>
  </si>
  <si>
    <t>Female Sheet</t>
  </si>
  <si>
    <t>A1:AL2</t>
  </si>
  <si>
    <t>Interest Range</t>
  </si>
  <si>
    <t>ax(12) Column</t>
  </si>
  <si>
    <t>Sheet Range</t>
  </si>
  <si>
    <t>A1:AL124</t>
  </si>
  <si>
    <t xml:space="preserve">Mortality </t>
  </si>
  <si>
    <t>Dx column</t>
  </si>
  <si>
    <t>FAE3</t>
  </si>
  <si>
    <t>FAYMPE3</t>
  </si>
  <si>
    <t>ERR</t>
  </si>
  <si>
    <t>Beginning of the Year</t>
  </si>
  <si>
    <t>Current Service Cost</t>
  </si>
  <si>
    <t>Lump Sum Payment</t>
  </si>
  <si>
    <t>Pension Payment</t>
  </si>
  <si>
    <t>Investment Income</t>
  </si>
  <si>
    <t>End of Year</t>
  </si>
  <si>
    <t>Rate of Return</t>
  </si>
  <si>
    <t>Expected 2014 Salary</t>
  </si>
  <si>
    <t>2014 YMPE</t>
  </si>
  <si>
    <t>Change</t>
  </si>
  <si>
    <t>2013 Val</t>
  </si>
  <si>
    <t>RA to 65 (ERR to 0)</t>
  </si>
  <si>
    <t>DR to 5%</t>
  </si>
  <si>
    <t>Sal to 4.25%</t>
  </si>
  <si>
    <t>Mort to 2015</t>
  </si>
  <si>
    <t>Gain and Loss</t>
  </si>
  <si>
    <t>Active</t>
  </si>
  <si>
    <t>Deferred</t>
  </si>
  <si>
    <t>Pensioner</t>
  </si>
  <si>
    <t>Position</t>
  </si>
  <si>
    <t>Report</t>
  </si>
  <si>
    <t>As at December 31, 2012</t>
  </si>
  <si>
    <t>Investment</t>
  </si>
  <si>
    <t>New Entrants</t>
  </si>
  <si>
    <t>Salary Experience</t>
  </si>
  <si>
    <t>Retirement Experience</t>
  </si>
  <si>
    <t>Termination Experience</t>
  </si>
  <si>
    <t>Late Retirement</t>
  </si>
  <si>
    <t>Mortality Experience</t>
  </si>
  <si>
    <t>Change in Plan Provisions</t>
  </si>
  <si>
    <t>Final Average Earnings</t>
  </si>
  <si>
    <t>Early Retirement Reduction</t>
  </si>
  <si>
    <t>Change in Assumptions</t>
  </si>
  <si>
    <t>Discount Rate</t>
  </si>
  <si>
    <t>Miscellaneous</t>
  </si>
  <si>
    <t>As at December 31, 2013</t>
  </si>
  <si>
    <t>AL2012</t>
  </si>
  <si>
    <t>NC (EOY)</t>
  </si>
  <si>
    <t>AL (Expected)</t>
  </si>
  <si>
    <t>AL (Old Sal)</t>
  </si>
  <si>
    <t>Retirement</t>
  </si>
  <si>
    <t>New Entrant</t>
  </si>
  <si>
    <t>GAIN</t>
  </si>
  <si>
    <t>LOSS</t>
  </si>
  <si>
    <t>Form to FA5</t>
  </si>
  <si>
    <t>2014 YMPE Change and Salary 2013 Change</t>
  </si>
  <si>
    <t>LAST YEAR DR</t>
  </si>
  <si>
    <t>Active in 2013</t>
  </si>
  <si>
    <t>pensioner</t>
  </si>
  <si>
    <t>-</t>
  </si>
  <si>
    <t>paid out</t>
  </si>
  <si>
    <t>deferred</t>
  </si>
  <si>
    <t>new entrant</t>
  </si>
  <si>
    <t>late retirement</t>
  </si>
  <si>
    <t>Term Exp</t>
  </si>
  <si>
    <t>2013 YMPE</t>
  </si>
  <si>
    <t>Deferred in 2013</t>
  </si>
  <si>
    <t>AL (RA)</t>
  </si>
  <si>
    <t>new deferred</t>
  </si>
  <si>
    <t>Pensioner in 2013</t>
  </si>
  <si>
    <t>AL (MORT)</t>
  </si>
  <si>
    <t># F</t>
  </si>
  <si>
    <t># Male</t>
  </si>
  <si>
    <t>Total Liability</t>
  </si>
  <si>
    <t>A1:BD2</t>
  </si>
  <si>
    <t>A1:BD124</t>
  </si>
  <si>
    <t>ax(12) 4.75</t>
  </si>
  <si>
    <t>ax(12) 3.75</t>
  </si>
  <si>
    <t>ax(12) 4.75%</t>
  </si>
  <si>
    <t>ax(12) 3.75%</t>
  </si>
  <si>
    <t>ax(12) 3.25%</t>
  </si>
  <si>
    <t>ax(12) 2.25%</t>
  </si>
  <si>
    <t>ax(12) 3.50%</t>
  </si>
  <si>
    <t>ax(12) 2.50%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</si>
</sst>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[Red]\(&quot;$&quot;#,##0.00\)"/>
    <numFmt numFmtId="165" formatCode="_(* #,##0.00_);_(* \(#,##0.00\);_(* &quot;-&quot;??_);_(@_)"/>
    <numFmt numFmtId="166" formatCode="[$-1009]mmmm\ d\,\ yyyy;@"/>
    <numFmt numFmtId="167" formatCode="&quot;$&quot;#,##0"/>
    <numFmt numFmtId="168" formatCode="0.000000"/>
    <numFmt numFmtId="169" formatCode="0.0000"/>
    <numFmt numFmtId="170" formatCode="0.00000"/>
    <numFmt numFmtId="171" formatCode="#,##0\ ;\-#,##0\ ;&quot; -&quot;#\ ;@\ "/>
    <numFmt numFmtId="172" formatCode="#,##0\ ;\(#,##0\)"/>
    <numFmt numFmtId="173" formatCode="_(* #,##0_);_(* \(#,##0\);_(* &quot;-&quot;??_);_(@_)"/>
    <numFmt numFmtId="174" formatCode="0.0%"/>
    <numFmt numFmtId="175" formatCode="mmmm\ d&quot;, &quot;yyyy;@"/>
    <numFmt numFmtId="176" formatCode="_-* #,##0_-;\-* #,##0_-;_-* &quot;-&quot;??_-;_-@_-"/>
    <numFmt numFmtId="177" formatCode="0.0000%"/>
    <numFmt numFmtId="178" formatCode="&quot;$&quot;#,##0;[Red]&quot;$&quot;#,##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 Black"/>
      <family val="2"/>
    </font>
    <font>
      <b/>
      <sz val="10"/>
      <color theme="0"/>
      <name val="Arial"/>
      <family val="2"/>
    </font>
    <font>
      <sz val="10"/>
      <name val="Arial Black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8" tint="0.59999389629810485"/>
        <bgColor indexed="22"/>
      </patternFill>
    </fill>
    <fill>
      <patternFill patternType="solid">
        <fgColor indexed="42"/>
        <bgColor indexed="26"/>
      </patternFill>
    </fill>
    <fill>
      <patternFill patternType="solid">
        <fgColor indexed="26"/>
        <bgColor indexed="42"/>
      </patternFill>
    </fill>
    <fill>
      <patternFill patternType="solid">
        <fgColor theme="6" tint="0.39997558519241921"/>
        <bgColor indexed="4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3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43" fontId="0" fillId="0" borderId="0" xfId="1" applyFont="1"/>
    <xf numFmtId="14" fontId="0" fillId="0" borderId="0" xfId="0" applyNumberFormat="1" applyFill="1"/>
    <xf numFmtId="166" fontId="0" fillId="0" borderId="0" xfId="0" applyNumberFormat="1"/>
    <xf numFmtId="167" fontId="0" fillId="0" borderId="0" xfId="2" applyNumberFormat="1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 wrapText="1"/>
    </xf>
    <xf numFmtId="168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7" fontId="0" fillId="0" borderId="0" xfId="0" applyNumberFormat="1" applyFill="1"/>
    <xf numFmtId="166" fontId="1" fillId="0" borderId="0" xfId="0" applyNumberFormat="1" applyFont="1"/>
    <xf numFmtId="167" fontId="1" fillId="0" borderId="0" xfId="2" applyNumberFormat="1" applyFont="1"/>
    <xf numFmtId="0" fontId="1" fillId="0" borderId="0" xfId="0" applyFont="1"/>
    <xf numFmtId="0" fontId="5" fillId="2" borderId="0" xfId="0" applyFont="1" applyFill="1"/>
    <xf numFmtId="6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2" fillId="3" borderId="0" xfId="0" applyFont="1" applyFill="1"/>
    <xf numFmtId="10" fontId="0" fillId="3" borderId="0" xfId="0" applyNumberFormat="1" applyFill="1"/>
    <xf numFmtId="0" fontId="2" fillId="4" borderId="0" xfId="0" applyFont="1" applyFill="1"/>
    <xf numFmtId="0" fontId="2" fillId="5" borderId="0" xfId="0" applyFont="1" applyFill="1"/>
    <xf numFmtId="1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6" fillId="0" borderId="0" xfId="3" applyFont="1"/>
    <xf numFmtId="0" fontId="1" fillId="0" borderId="0" xfId="3"/>
    <xf numFmtId="0" fontId="7" fillId="0" borderId="0" xfId="3" applyFont="1"/>
    <xf numFmtId="0" fontId="1" fillId="0" borderId="0" xfId="3" applyBorder="1"/>
    <xf numFmtId="0" fontId="0" fillId="0" borderId="0" xfId="3" applyFont="1"/>
    <xf numFmtId="171" fontId="1" fillId="0" borderId="0" xfId="1" applyNumberFormat="1"/>
    <xf numFmtId="0" fontId="0" fillId="0" borderId="0" xfId="3" applyFont="1" applyAlignment="1">
      <alignment horizontal="left" indent="1"/>
    </xf>
    <xf numFmtId="3" fontId="0" fillId="0" borderId="0" xfId="0" applyNumberFormat="1"/>
    <xf numFmtId="172" fontId="1" fillId="0" borderId="0" xfId="3" applyNumberFormat="1"/>
    <xf numFmtId="0" fontId="2" fillId="6" borderId="1" xfId="3" applyFont="1" applyFill="1" applyBorder="1" applyAlignment="1"/>
    <xf numFmtId="173" fontId="2" fillId="7" borderId="2" xfId="1" applyNumberFormat="1" applyFont="1" applyFill="1" applyBorder="1"/>
    <xf numFmtId="173" fontId="1" fillId="0" borderId="0" xfId="1" applyNumberFormat="1"/>
    <xf numFmtId="0" fontId="8" fillId="0" borderId="0" xfId="3" applyFont="1" applyAlignment="1">
      <alignment horizontal="right"/>
    </xf>
    <xf numFmtId="171" fontId="1" fillId="0" borderId="0" xfId="1" applyNumberFormat="1" applyFill="1"/>
    <xf numFmtId="0" fontId="1" fillId="0" borderId="0" xfId="3" applyFill="1"/>
    <xf numFmtId="171" fontId="0" fillId="0" borderId="0" xfId="0" applyNumberFormat="1"/>
    <xf numFmtId="171" fontId="1" fillId="0" borderId="0" xfId="3" applyNumberFormat="1"/>
    <xf numFmtId="172" fontId="2" fillId="6" borderId="2" xfId="3" applyNumberFormat="1" applyFont="1" applyFill="1" applyBorder="1"/>
    <xf numFmtId="43" fontId="1" fillId="0" borderId="0" xfId="1"/>
    <xf numFmtId="0" fontId="2" fillId="6" borderId="1" xfId="3" applyFont="1" applyFill="1" applyBorder="1"/>
    <xf numFmtId="174" fontId="2" fillId="6" borderId="3" xfId="3" applyNumberFormat="1" applyFont="1" applyFill="1" applyBorder="1"/>
    <xf numFmtId="175" fontId="1" fillId="0" borderId="0" xfId="3" applyNumberFormat="1"/>
    <xf numFmtId="0" fontId="2" fillId="8" borderId="0" xfId="3" applyFont="1" applyFill="1"/>
    <xf numFmtId="0" fontId="1" fillId="8" borderId="0" xfId="3" applyFill="1"/>
    <xf numFmtId="10" fontId="1" fillId="0" borderId="0" xfId="3" applyNumberFormat="1"/>
    <xf numFmtId="0" fontId="2" fillId="0" borderId="0" xfId="3" applyFont="1" applyAlignment="1">
      <alignment horizontal="center" wrapText="1"/>
    </xf>
    <xf numFmtId="0" fontId="2" fillId="9" borderId="0" xfId="3" applyFont="1" applyFill="1" applyAlignment="1">
      <alignment horizontal="center" wrapText="1"/>
    </xf>
    <xf numFmtId="171" fontId="1" fillId="5" borderId="0" xfId="1" applyNumberFormat="1" applyFill="1"/>
    <xf numFmtId="0" fontId="1" fillId="6" borderId="1" xfId="3" applyFill="1" applyBorder="1"/>
    <xf numFmtId="0" fontId="2" fillId="6" borderId="4" xfId="3" applyFont="1" applyFill="1" applyBorder="1" applyAlignment="1">
      <alignment horizontal="right"/>
    </xf>
    <xf numFmtId="0" fontId="2" fillId="6" borderId="1" xfId="3" applyFont="1" applyFill="1" applyBorder="1" applyAlignment="1">
      <alignment horizontal="right"/>
    </xf>
    <xf numFmtId="3" fontId="2" fillId="6" borderId="3" xfId="3" applyNumberFormat="1" applyFont="1" applyFill="1" applyBorder="1"/>
    <xf numFmtId="9" fontId="1" fillId="0" borderId="0" xfId="3" applyNumberFormat="1"/>
    <xf numFmtId="164" fontId="1" fillId="0" borderId="0" xfId="3" applyNumberFormat="1"/>
    <xf numFmtId="0" fontId="2" fillId="0" borderId="0" xfId="4" applyFont="1" applyAlignment="1">
      <alignment horizontal="center" wrapText="1"/>
    </xf>
    <xf numFmtId="0" fontId="0" fillId="0" borderId="0" xfId="0" applyNumberFormat="1"/>
    <xf numFmtId="0" fontId="0" fillId="0" borderId="0" xfId="0" quotePrefix="1"/>
    <xf numFmtId="2" fontId="1" fillId="0" borderId="0" xfId="3" applyNumberFormat="1"/>
    <xf numFmtId="0" fontId="1" fillId="0" borderId="0" xfId="3" applyFont="1"/>
    <xf numFmtId="0" fontId="1" fillId="0" borderId="0" xfId="3" applyAlignment="1">
      <alignment horizontal="right"/>
    </xf>
    <xf numFmtId="0" fontId="1" fillId="0" borderId="0" xfId="3" applyFont="1" applyAlignment="1">
      <alignment horizontal="center" wrapText="1"/>
    </xf>
    <xf numFmtId="166" fontId="1" fillId="0" borderId="0" xfId="3" applyNumberFormat="1" applyFont="1" applyAlignment="1">
      <alignment horizontal="right" wrapText="1"/>
    </xf>
    <xf numFmtId="0" fontId="1" fillId="0" borderId="0" xfId="3" applyNumberFormat="1" applyFont="1" applyAlignment="1">
      <alignment horizontal="right" wrapText="1"/>
    </xf>
    <xf numFmtId="43" fontId="1" fillId="0" borderId="0" xfId="1" applyFont="1" applyAlignment="1">
      <alignment horizontal="right" wrapText="1"/>
    </xf>
    <xf numFmtId="169" fontId="1" fillId="0" borderId="0" xfId="3" applyNumberFormat="1" applyFont="1" applyAlignment="1">
      <alignment horizontal="center" wrapText="1"/>
    </xf>
    <xf numFmtId="43" fontId="1" fillId="0" borderId="0" xfId="3" applyNumberFormat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171" fontId="1" fillId="10" borderId="0" xfId="3" applyNumberFormat="1" applyFont="1" applyFill="1" applyAlignment="1">
      <alignment horizontal="center" wrapText="1"/>
    </xf>
    <xf numFmtId="0" fontId="2" fillId="0" borderId="0" xfId="3" applyFont="1"/>
    <xf numFmtId="0" fontId="8" fillId="0" borderId="0" xfId="3" applyFont="1"/>
    <xf numFmtId="0" fontId="8" fillId="5" borderId="0" xfId="3" applyFont="1" applyFill="1"/>
    <xf numFmtId="1" fontId="1" fillId="0" borderId="0" xfId="3" applyNumberFormat="1"/>
    <xf numFmtId="3" fontId="2" fillId="6" borderId="5" xfId="3" applyNumberFormat="1" applyFont="1" applyFill="1" applyBorder="1"/>
    <xf numFmtId="43" fontId="1" fillId="10" borderId="0" xfId="1" applyFont="1" applyFill="1" applyAlignment="1">
      <alignment horizontal="center" wrapText="1"/>
    </xf>
    <xf numFmtId="43" fontId="2" fillId="6" borderId="3" xfId="1" applyFont="1" applyFill="1" applyBorder="1"/>
    <xf numFmtId="171" fontId="1" fillId="5" borderId="0" xfId="1" applyNumberFormat="1" applyFill="1" applyAlignment="1">
      <alignment horizontal="center" vertical="center"/>
    </xf>
    <xf numFmtId="0" fontId="1" fillId="0" borderId="0" xfId="3" applyNumberFormat="1"/>
    <xf numFmtId="0" fontId="1" fillId="0" borderId="0" xfId="3" applyFont="1" applyAlignment="1">
      <alignment horizontal="right" wrapText="1"/>
    </xf>
    <xf numFmtId="0" fontId="1" fillId="0" borderId="0" xfId="3" applyFont="1" applyAlignment="1">
      <alignment horizontal="left" wrapText="1"/>
    </xf>
    <xf numFmtId="0" fontId="1" fillId="0" borderId="0" xfId="4" applyFont="1" applyAlignment="1">
      <alignment horizontal="center" wrapText="1"/>
    </xf>
    <xf numFmtId="0" fontId="1" fillId="0" borderId="0" xfId="3" applyNumberFormat="1" applyFont="1" applyAlignment="1">
      <alignment horizontal="center" wrapText="1"/>
    </xf>
    <xf numFmtId="43" fontId="1" fillId="10" borderId="0" xfId="1" applyFont="1" applyFill="1" applyAlignment="1">
      <alignment horizontal="right" wrapText="1"/>
    </xf>
    <xf numFmtId="176" fontId="1" fillId="0" borderId="0" xfId="1" applyNumberFormat="1"/>
    <xf numFmtId="177" fontId="0" fillId="0" borderId="0" xfId="0" applyNumberFormat="1"/>
    <xf numFmtId="43" fontId="1" fillId="0" borderId="0" xfId="3" applyNumberFormat="1"/>
    <xf numFmtId="43" fontId="0" fillId="0" borderId="0" xfId="0" applyNumberFormat="1"/>
    <xf numFmtId="165" fontId="1" fillId="0" borderId="0" xfId="3" applyNumberFormat="1"/>
    <xf numFmtId="178" fontId="0" fillId="0" borderId="0" xfId="0" applyNumberFormat="1"/>
    <xf numFmtId="0" fontId="6" fillId="0" borderId="0" xfId="4" applyFont="1"/>
    <xf numFmtId="0" fontId="14" fillId="0" borderId="0" xfId="4" applyFont="1"/>
    <xf numFmtId="172" fontId="14" fillId="0" borderId="0" xfId="4" applyNumberFormat="1" applyFont="1"/>
    <xf numFmtId="0" fontId="15" fillId="11" borderId="0" xfId="4" applyFont="1" applyFill="1"/>
    <xf numFmtId="172" fontId="15" fillId="11" borderId="0" xfId="4" applyNumberFormat="1" applyFont="1" applyFill="1"/>
    <xf numFmtId="10" fontId="15" fillId="11" borderId="0" xfId="4" applyNumberFormat="1" applyFont="1" applyFill="1"/>
    <xf numFmtId="0" fontId="2" fillId="0" borderId="0" xfId="3" applyFont="1" applyFill="1" applyAlignment="1">
      <alignment horizontal="center" wrapText="1"/>
    </xf>
    <xf numFmtId="166" fontId="1" fillId="0" borderId="0" xfId="3" applyNumberFormat="1"/>
    <xf numFmtId="9" fontId="0" fillId="0" borderId="0" xfId="5" applyFont="1"/>
    <xf numFmtId="9" fontId="1" fillId="0" borderId="0" xfId="5" applyFont="1"/>
    <xf numFmtId="3" fontId="1" fillId="0" borderId="0" xfId="3" applyNumberFormat="1"/>
    <xf numFmtId="0" fontId="17" fillId="0" borderId="0" xfId="3" applyFont="1"/>
    <xf numFmtId="43" fontId="1" fillId="0" borderId="0" xfId="1" applyFill="1"/>
    <xf numFmtId="0" fontId="2" fillId="0" borderId="0" xfId="0" applyFont="1" applyAlignment="1">
      <alignment horizontal="right"/>
    </xf>
    <xf numFmtId="0" fontId="7" fillId="12" borderId="6" xfId="0" applyFont="1" applyFill="1" applyBorder="1" applyAlignment="1"/>
    <xf numFmtId="0" fontId="0" fillId="12" borderId="7" xfId="0" applyFill="1" applyBorder="1"/>
    <xf numFmtId="0" fontId="0" fillId="12" borderId="8" xfId="0" applyFill="1" applyBorder="1"/>
    <xf numFmtId="0" fontId="2" fillId="12" borderId="9" xfId="0" applyFont="1" applyFill="1" applyBorder="1"/>
    <xf numFmtId="0" fontId="0" fillId="12" borderId="0" xfId="0" applyFill="1" applyBorder="1"/>
    <xf numFmtId="172" fontId="2" fillId="12" borderId="10" xfId="0" applyNumberFormat="1" applyFont="1" applyFill="1" applyBorder="1"/>
    <xf numFmtId="172" fontId="0" fillId="0" borderId="0" xfId="0" applyNumberFormat="1"/>
    <xf numFmtId="0" fontId="0" fillId="12" borderId="9" xfId="0" applyFill="1" applyBorder="1"/>
    <xf numFmtId="172" fontId="0" fillId="12" borderId="10" xfId="0" applyNumberFormat="1" applyFill="1" applyBorder="1"/>
    <xf numFmtId="0" fontId="0" fillId="0" borderId="0" xfId="0" applyFont="1"/>
    <xf numFmtId="37" fontId="1" fillId="0" borderId="0" xfId="1" applyNumberFormat="1"/>
    <xf numFmtId="37" fontId="2" fillId="0" borderId="0" xfId="1" applyNumberFormat="1" applyFont="1"/>
    <xf numFmtId="0" fontId="0" fillId="12" borderId="9" xfId="0" applyFont="1" applyFill="1" applyBorder="1"/>
    <xf numFmtId="37" fontId="1" fillId="0" borderId="0" xfId="1" applyNumberFormat="1" applyFill="1"/>
    <xf numFmtId="0" fontId="16" fillId="12" borderId="9" xfId="0" applyFont="1" applyFill="1" applyBorder="1"/>
    <xf numFmtId="0" fontId="16" fillId="0" borderId="0" xfId="0" applyFont="1"/>
    <xf numFmtId="0" fontId="2" fillId="12" borderId="11" xfId="0" applyFont="1" applyFill="1" applyBorder="1"/>
    <xf numFmtId="0" fontId="0" fillId="12" borderId="12" xfId="0" applyFill="1" applyBorder="1"/>
    <xf numFmtId="172" fontId="2" fillId="12" borderId="13" xfId="0" applyNumberFormat="1" applyFont="1" applyFill="1" applyBorder="1"/>
    <xf numFmtId="0" fontId="2" fillId="0" borderId="0" xfId="0" applyFont="1"/>
    <xf numFmtId="0" fontId="2" fillId="13" borderId="0" xfId="0" applyFont="1" applyFill="1"/>
    <xf numFmtId="172" fontId="2" fillId="13" borderId="0" xfId="0" applyNumberFormat="1" applyFont="1" applyFill="1"/>
    <xf numFmtId="172" fontId="0" fillId="13" borderId="0" xfId="0" applyNumberFormat="1" applyFill="1"/>
    <xf numFmtId="37" fontId="1" fillId="7" borderId="0" xfId="1" applyNumberFormat="1" applyFill="1"/>
    <xf numFmtId="0" fontId="1" fillId="7" borderId="0" xfId="3" applyFont="1" applyFill="1"/>
    <xf numFmtId="167" fontId="0" fillId="0" borderId="0" xfId="0" applyNumberFormat="1"/>
    <xf numFmtId="0" fontId="1" fillId="7" borderId="0" xfId="3" applyFill="1"/>
    <xf numFmtId="0" fontId="2" fillId="0" borderId="0" xfId="3" applyFont="1" applyAlignment="1">
      <alignment wrapText="1"/>
    </xf>
    <xf numFmtId="0" fontId="17" fillId="7" borderId="0" xfId="0" applyFont="1" applyFill="1"/>
    <xf numFmtId="0" fontId="0" fillId="0" borderId="14" xfId="0" applyBorder="1"/>
    <xf numFmtId="37" fontId="1" fillId="0" borderId="14" xfId="1" applyNumberFormat="1" applyBorder="1"/>
    <xf numFmtId="37" fontId="0" fillId="0" borderId="0" xfId="0" applyNumberFormat="1"/>
    <xf numFmtId="0" fontId="0" fillId="5" borderId="0" xfId="0" applyFill="1"/>
    <xf numFmtId="37" fontId="1" fillId="0" borderId="0" xfId="1" applyNumberFormat="1" applyAlignment="1"/>
    <xf numFmtId="0" fontId="17" fillId="0" borderId="0" xfId="0" applyFont="1"/>
    <xf numFmtId="0" fontId="2" fillId="7" borderId="0" xfId="0" applyFont="1" applyFill="1"/>
    <xf numFmtId="37" fontId="0" fillId="7" borderId="0" xfId="0" applyNumberFormat="1" applyFill="1"/>
    <xf numFmtId="0" fontId="0" fillId="7" borderId="0" xfId="0" applyFill="1"/>
    <xf numFmtId="37" fontId="0" fillId="0" borderId="14" xfId="0" applyNumberFormat="1" applyBorder="1"/>
    <xf numFmtId="39" fontId="1" fillId="0" borderId="0" xfId="3" applyNumberFormat="1"/>
    <xf numFmtId="37" fontId="1" fillId="0" borderId="0" xfId="1" applyNumberFormat="1" applyAlignment="1">
      <alignment horizontal="right"/>
    </xf>
    <xf numFmtId="37" fontId="0" fillId="0" borderId="0" xfId="0" applyNumberFormat="1" applyAlignment="1">
      <alignment horizontal="right"/>
    </xf>
    <xf numFmtId="39" fontId="0" fillId="0" borderId="0" xfId="0" applyNumberFormat="1"/>
    <xf numFmtId="39" fontId="0" fillId="0" borderId="0" xfId="1" applyNumberFormat="1" applyFont="1"/>
    <xf numFmtId="0" fontId="1" fillId="0" borderId="0" xfId="1" applyNumberFormat="1"/>
    <xf numFmtId="0" fontId="18" fillId="0" borderId="0" xfId="3" applyFont="1"/>
    <xf numFmtId="10" fontId="17" fillId="0" borderId="0" xfId="3" applyNumberFormat="1" applyFont="1"/>
    <xf numFmtId="0" fontId="17" fillId="0" borderId="0" xfId="3" applyFont="1" applyAlignment="1"/>
    <xf numFmtId="3" fontId="2" fillId="7" borderId="5" xfId="3" applyNumberFormat="1" applyFont="1" applyFill="1" applyBorder="1"/>
    <xf numFmtId="43" fontId="2" fillId="7" borderId="5" xfId="1" applyFont="1" applyFill="1" applyBorder="1"/>
    <xf numFmtId="10" fontId="17" fillId="7" borderId="0" xfId="3" applyNumberFormat="1" applyFont="1" applyFill="1"/>
    <xf numFmtId="3" fontId="1" fillId="7" borderId="0" xfId="3" applyNumberFormat="1" applyFill="1"/>
    <xf numFmtId="0" fontId="17" fillId="7" borderId="0" xfId="3" applyFont="1" applyFill="1"/>
    <xf numFmtId="43" fontId="1" fillId="7" borderId="0" xfId="1" applyFont="1" applyFill="1"/>
    <xf numFmtId="43" fontId="0" fillId="7" borderId="0" xfId="1" applyFont="1" applyFill="1"/>
    <xf numFmtId="3" fontId="1" fillId="7" borderId="0" xfId="3" applyNumberFormat="1" applyFont="1" applyFill="1"/>
    <xf numFmtId="43" fontId="1" fillId="7" borderId="0" xfId="1" applyFill="1"/>
  </cellXfs>
  <cellStyles count="6">
    <cellStyle name="Comma" xfId="1" builtinId="3"/>
    <cellStyle name="Currency" xfId="2" builtinId="4"/>
    <cellStyle name="Excel Built-in Normal" xfId="3"/>
    <cellStyle name="Excel Built-in Normal 1" xfId="4"/>
    <cellStyle name="Normal" xfId="0" builtinId="0"/>
    <cellStyle name="Percent" xfId="5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I85"/>
  <sheetViews>
    <sheetView workbookViewId="0">
      <selection activeCell="B26" sqref="B26"/>
    </sheetView>
  </sheetViews>
  <sheetFormatPr defaultColWidth="8.85546875" defaultRowHeight="12.75" x14ac:dyDescent="0.2"/>
  <cols>
    <col min="1" max="1" width="10" customWidth="1"/>
    <col min="2" max="2" width="18" bestFit="1" customWidth="1"/>
    <col min="3" max="3" width="17.5703125" bestFit="1" customWidth="1"/>
    <col min="4" max="4" width="7.7109375" bestFit="1" customWidth="1"/>
    <col min="5" max="6" width="8.28515625" bestFit="1" customWidth="1"/>
    <col min="7" max="9" width="7.5703125" bestFit="1" customWidth="1"/>
  </cols>
  <sheetData>
    <row r="1" spans="1:9" ht="15" x14ac:dyDescent="0.3">
      <c r="A1" s="10" t="s">
        <v>81</v>
      </c>
    </row>
    <row r="3" spans="1:9" s="3" customFormat="1" x14ac:dyDescent="0.2">
      <c r="A3" s="19" t="s">
        <v>2</v>
      </c>
    </row>
    <row r="4" spans="1:9" s="1" customFormat="1" ht="25.5" x14ac:dyDescent="0.2">
      <c r="A4" s="11" t="s">
        <v>4</v>
      </c>
      <c r="B4" s="11" t="s">
        <v>6</v>
      </c>
      <c r="C4" s="11" t="s">
        <v>7</v>
      </c>
      <c r="D4" s="11" t="s">
        <v>5</v>
      </c>
      <c r="E4" s="11" t="s">
        <v>82</v>
      </c>
      <c r="F4" s="11" t="s">
        <v>14</v>
      </c>
      <c r="G4" s="11" t="s">
        <v>15</v>
      </c>
      <c r="H4" s="11" t="s">
        <v>16</v>
      </c>
      <c r="I4" s="11" t="s">
        <v>17</v>
      </c>
    </row>
    <row r="5" spans="1:9" x14ac:dyDescent="0.2">
      <c r="A5" s="2" t="s">
        <v>54</v>
      </c>
      <c r="B5" s="7">
        <v>16696</v>
      </c>
      <c r="C5" s="7">
        <v>28338</v>
      </c>
      <c r="D5" s="1" t="s">
        <v>0</v>
      </c>
      <c r="E5" s="8">
        <v>89411.13</v>
      </c>
      <c r="F5" s="8">
        <v>86724.54</v>
      </c>
      <c r="G5" s="8">
        <v>84025.22</v>
      </c>
      <c r="H5" s="8">
        <v>81104.44</v>
      </c>
      <c r="I5" s="8">
        <v>78645.22</v>
      </c>
    </row>
    <row r="6" spans="1:9" x14ac:dyDescent="0.2">
      <c r="A6" s="2" t="s">
        <v>55</v>
      </c>
      <c r="B6" s="7">
        <v>16987</v>
      </c>
      <c r="C6" s="7">
        <v>27273</v>
      </c>
      <c r="D6" s="1" t="s">
        <v>1</v>
      </c>
      <c r="E6" s="8">
        <v>93246.52</v>
      </c>
      <c r="F6" s="8">
        <v>90952.82</v>
      </c>
      <c r="G6" s="8">
        <v>89994.91</v>
      </c>
      <c r="H6" s="8">
        <v>87872.25</v>
      </c>
      <c r="I6" s="8">
        <v>86852.78</v>
      </c>
    </row>
    <row r="7" spans="1:9" x14ac:dyDescent="0.2">
      <c r="A7" s="2" t="s">
        <v>56</v>
      </c>
      <c r="B7" s="7">
        <v>17645</v>
      </c>
      <c r="C7" s="7">
        <v>29312</v>
      </c>
      <c r="D7" s="1" t="s">
        <v>1</v>
      </c>
      <c r="E7" s="8">
        <v>71327.98</v>
      </c>
      <c r="F7" s="8">
        <v>70855.13</v>
      </c>
      <c r="G7" s="8">
        <v>70342.75</v>
      </c>
      <c r="H7" s="8">
        <v>68944.429999999993</v>
      </c>
      <c r="I7" s="8">
        <v>67976.39</v>
      </c>
    </row>
    <row r="8" spans="1:9" x14ac:dyDescent="0.2">
      <c r="A8" s="2" t="s">
        <v>57</v>
      </c>
      <c r="B8" s="7">
        <v>17937</v>
      </c>
      <c r="C8" s="7">
        <v>28216</v>
      </c>
      <c r="D8" s="1" t="s">
        <v>0</v>
      </c>
      <c r="E8" s="8">
        <v>90847.98</v>
      </c>
      <c r="F8" s="8">
        <v>90034.16</v>
      </c>
      <c r="G8" s="8">
        <v>86774.38</v>
      </c>
      <c r="H8" s="8">
        <v>85811.79</v>
      </c>
      <c r="I8" s="8">
        <v>84156.31</v>
      </c>
    </row>
    <row r="9" spans="1:9" x14ac:dyDescent="0.2">
      <c r="A9" s="2" t="s">
        <v>58</v>
      </c>
      <c r="B9" s="7">
        <v>18229</v>
      </c>
      <c r="C9" s="7">
        <v>30225</v>
      </c>
      <c r="D9" s="1" t="s">
        <v>0</v>
      </c>
      <c r="E9" s="8">
        <v>62475.54</v>
      </c>
      <c r="F9" s="8">
        <v>60648.99</v>
      </c>
      <c r="G9" s="8">
        <v>59989.52</v>
      </c>
      <c r="H9" s="8">
        <v>59198.77</v>
      </c>
      <c r="I9" s="8">
        <v>57816.75</v>
      </c>
    </row>
    <row r="10" spans="1:9" x14ac:dyDescent="0.2">
      <c r="A10" s="2" t="s">
        <v>59</v>
      </c>
      <c r="B10" s="7">
        <v>18521</v>
      </c>
      <c r="C10" s="7">
        <v>29160</v>
      </c>
      <c r="D10" s="1" t="s">
        <v>1</v>
      </c>
      <c r="E10" s="8">
        <v>75238.8</v>
      </c>
      <c r="F10" s="8">
        <v>74724.87</v>
      </c>
      <c r="G10" s="8">
        <v>72668.73</v>
      </c>
      <c r="H10" s="8">
        <v>71973.399999999994</v>
      </c>
      <c r="I10" s="8">
        <v>69546.2</v>
      </c>
    </row>
    <row r="11" spans="1:9" x14ac:dyDescent="0.2">
      <c r="A11" s="2" t="s">
        <v>60</v>
      </c>
      <c r="B11" s="7">
        <v>18813</v>
      </c>
      <c r="C11" s="7">
        <v>31199</v>
      </c>
      <c r="D11" s="1" t="s">
        <v>0</v>
      </c>
      <c r="E11" s="8">
        <v>59660.04</v>
      </c>
      <c r="F11" s="8">
        <v>58053.34</v>
      </c>
      <c r="G11" s="8">
        <v>56266.41</v>
      </c>
      <c r="H11" s="8">
        <v>54578.06</v>
      </c>
      <c r="I11" s="8">
        <v>53786.2</v>
      </c>
    </row>
    <row r="12" spans="1:9" x14ac:dyDescent="0.2">
      <c r="A12" s="2" t="s">
        <v>61</v>
      </c>
      <c r="B12" s="7">
        <v>19105</v>
      </c>
      <c r="C12" s="7">
        <v>30103</v>
      </c>
      <c r="D12" s="1" t="s">
        <v>0</v>
      </c>
      <c r="E12" s="8">
        <v>69254.7</v>
      </c>
      <c r="F12" s="8">
        <v>67639.570000000007</v>
      </c>
      <c r="G12" s="8">
        <v>65391.06</v>
      </c>
      <c r="H12" s="8">
        <v>64420.68</v>
      </c>
      <c r="I12" s="8">
        <v>63317.43</v>
      </c>
    </row>
    <row r="13" spans="1:9" x14ac:dyDescent="0.2">
      <c r="A13" s="2" t="s">
        <v>62</v>
      </c>
      <c r="B13" s="7">
        <v>19397</v>
      </c>
      <c r="C13" s="7">
        <v>32143</v>
      </c>
      <c r="D13" s="1" t="s">
        <v>0</v>
      </c>
      <c r="E13" s="8">
        <v>58924.89</v>
      </c>
      <c r="F13" s="8">
        <v>58498.69</v>
      </c>
      <c r="G13" s="8">
        <v>58379.14</v>
      </c>
      <c r="H13" s="8">
        <v>56879.16</v>
      </c>
      <c r="I13" s="8">
        <v>55726</v>
      </c>
    </row>
    <row r="14" spans="1:9" x14ac:dyDescent="0.2">
      <c r="A14" s="2" t="s">
        <v>18</v>
      </c>
      <c r="B14" s="7">
        <v>19689</v>
      </c>
      <c r="C14" s="7">
        <v>31048</v>
      </c>
      <c r="D14" s="1" t="s">
        <v>1</v>
      </c>
      <c r="E14" s="8">
        <v>60607.49</v>
      </c>
      <c r="F14" s="8">
        <v>60385.15</v>
      </c>
      <c r="G14" s="8">
        <v>59546.74</v>
      </c>
      <c r="H14" s="8">
        <v>58458.61</v>
      </c>
      <c r="I14" s="8">
        <v>58443.01</v>
      </c>
    </row>
    <row r="15" spans="1:9" x14ac:dyDescent="0.2">
      <c r="A15" s="2" t="s">
        <v>19</v>
      </c>
      <c r="B15" s="7">
        <v>19981</v>
      </c>
      <c r="C15" s="7">
        <v>33086</v>
      </c>
      <c r="D15" s="1" t="s">
        <v>0</v>
      </c>
      <c r="E15" s="8">
        <v>61009.440000000002</v>
      </c>
      <c r="F15" s="8">
        <v>60620.6</v>
      </c>
      <c r="G15" s="8">
        <v>59078.34</v>
      </c>
      <c r="H15" s="8">
        <v>58835.3</v>
      </c>
      <c r="I15" s="8">
        <v>58781.19</v>
      </c>
    </row>
    <row r="16" spans="1:9" x14ac:dyDescent="0.2">
      <c r="A16" s="2" t="s">
        <v>20</v>
      </c>
      <c r="B16" s="7">
        <v>20273</v>
      </c>
      <c r="C16" s="7">
        <v>32021</v>
      </c>
      <c r="D16" s="1" t="s">
        <v>0</v>
      </c>
      <c r="E16" s="8">
        <v>59069.65</v>
      </c>
      <c r="F16" s="8">
        <v>57243.15</v>
      </c>
      <c r="G16" s="8">
        <v>55881.919999999998</v>
      </c>
      <c r="H16" s="8">
        <v>55470.82</v>
      </c>
      <c r="I16" s="8">
        <v>55182.7</v>
      </c>
    </row>
    <row r="17" spans="1:9" x14ac:dyDescent="0.2">
      <c r="A17" s="2" t="s">
        <v>21</v>
      </c>
      <c r="B17" s="7">
        <v>20565</v>
      </c>
      <c r="C17" s="7">
        <v>34060</v>
      </c>
      <c r="D17" s="1" t="s">
        <v>0</v>
      </c>
      <c r="E17" s="8">
        <v>54679.94</v>
      </c>
      <c r="F17" s="8">
        <v>53812.93</v>
      </c>
      <c r="G17" s="8">
        <v>51887.14</v>
      </c>
      <c r="H17" s="8">
        <v>50587.05</v>
      </c>
      <c r="I17" s="8">
        <v>49974.07</v>
      </c>
    </row>
    <row r="18" spans="1:9" x14ac:dyDescent="0.2">
      <c r="A18" s="2" t="s">
        <v>22</v>
      </c>
      <c r="B18" s="7">
        <v>20857</v>
      </c>
      <c r="C18" s="7">
        <v>28399</v>
      </c>
      <c r="D18" s="1" t="s">
        <v>0</v>
      </c>
      <c r="E18" s="8">
        <v>77069.48</v>
      </c>
      <c r="F18" s="8">
        <v>75903.429999999993</v>
      </c>
      <c r="G18" s="8">
        <v>73846.679999999993</v>
      </c>
      <c r="H18" s="8">
        <v>72098.52</v>
      </c>
      <c r="I18" s="8">
        <v>70325.66</v>
      </c>
    </row>
    <row r="19" spans="1:9" x14ac:dyDescent="0.2">
      <c r="A19" s="2" t="s">
        <v>23</v>
      </c>
      <c r="B19" s="7">
        <v>21149</v>
      </c>
      <c r="C19" s="7">
        <v>30407</v>
      </c>
      <c r="D19" s="1" t="s">
        <v>0</v>
      </c>
      <c r="E19" s="8">
        <v>60868.63</v>
      </c>
      <c r="F19" s="8">
        <v>60791.48</v>
      </c>
      <c r="G19" s="8">
        <v>58561.15</v>
      </c>
      <c r="H19" s="8">
        <v>57804.57</v>
      </c>
      <c r="I19" s="8">
        <v>57266.49</v>
      </c>
    </row>
    <row r="20" spans="1:9" x14ac:dyDescent="0.2">
      <c r="A20" s="2" t="s">
        <v>24</v>
      </c>
      <c r="B20" s="7">
        <v>21441</v>
      </c>
      <c r="C20" s="7">
        <v>29342</v>
      </c>
      <c r="D20" s="1" t="s">
        <v>0</v>
      </c>
      <c r="E20" s="8">
        <v>70046.38</v>
      </c>
      <c r="F20" s="8">
        <v>69912.97</v>
      </c>
      <c r="G20" s="8">
        <v>68857.14</v>
      </c>
      <c r="H20" s="8">
        <v>68347.429999999993</v>
      </c>
      <c r="I20" s="8">
        <v>67956.600000000006</v>
      </c>
    </row>
    <row r="21" spans="1:9" x14ac:dyDescent="0.2">
      <c r="A21" s="2" t="s">
        <v>25</v>
      </c>
      <c r="B21" s="7">
        <v>21733</v>
      </c>
      <c r="C21" s="7">
        <v>31382</v>
      </c>
      <c r="D21" s="1" t="s">
        <v>0</v>
      </c>
      <c r="E21" s="8">
        <v>59213.06</v>
      </c>
      <c r="F21" s="8">
        <v>59073.98</v>
      </c>
      <c r="G21" s="8">
        <v>57413.81</v>
      </c>
      <c r="H21" s="8">
        <v>56837.87</v>
      </c>
      <c r="I21" s="8">
        <v>56446.17</v>
      </c>
    </row>
    <row r="22" spans="1:9" x14ac:dyDescent="0.2">
      <c r="A22" s="2" t="s">
        <v>26</v>
      </c>
      <c r="B22" s="7">
        <v>22025</v>
      </c>
      <c r="C22" s="7">
        <v>30286</v>
      </c>
      <c r="D22" s="1" t="s">
        <v>1</v>
      </c>
      <c r="E22" s="8">
        <v>62187.8</v>
      </c>
      <c r="F22" s="8">
        <v>62171.87</v>
      </c>
      <c r="G22" s="8">
        <v>59900.43</v>
      </c>
      <c r="H22" s="8">
        <v>59682.3</v>
      </c>
      <c r="I22" s="8">
        <v>59105.03</v>
      </c>
    </row>
    <row r="23" spans="1:9" x14ac:dyDescent="0.2">
      <c r="A23" s="2" t="s">
        <v>27</v>
      </c>
      <c r="B23" s="7">
        <v>22317</v>
      </c>
      <c r="C23" s="7">
        <v>32325</v>
      </c>
      <c r="D23" s="1" t="s">
        <v>1</v>
      </c>
      <c r="E23" s="8">
        <v>61353.35</v>
      </c>
      <c r="F23" s="8">
        <v>59141.63</v>
      </c>
      <c r="G23" s="8">
        <v>57454.26</v>
      </c>
      <c r="H23" s="8">
        <v>56911.26</v>
      </c>
      <c r="I23" s="8">
        <v>56208.12</v>
      </c>
    </row>
    <row r="24" spans="1:9" x14ac:dyDescent="0.2">
      <c r="A24" s="2" t="s">
        <v>28</v>
      </c>
      <c r="B24" s="7">
        <v>22609</v>
      </c>
      <c r="C24" s="7">
        <v>31229</v>
      </c>
      <c r="D24" s="1" t="s">
        <v>0</v>
      </c>
      <c r="E24" s="8">
        <v>59363.95</v>
      </c>
      <c r="F24" s="8">
        <v>59024.6</v>
      </c>
      <c r="G24" s="8">
        <v>58491.37</v>
      </c>
      <c r="H24" s="8">
        <v>57785.440000000002</v>
      </c>
      <c r="I24" s="8">
        <v>55889.46</v>
      </c>
    </row>
    <row r="25" spans="1:9" x14ac:dyDescent="0.2">
      <c r="A25" s="2" t="s">
        <v>29</v>
      </c>
      <c r="B25" s="7">
        <v>22901</v>
      </c>
      <c r="C25" s="7">
        <v>33270</v>
      </c>
      <c r="D25" s="1" t="s">
        <v>0</v>
      </c>
      <c r="E25" s="8">
        <v>55525.94</v>
      </c>
      <c r="F25" s="8">
        <v>54782.82</v>
      </c>
      <c r="G25" s="8">
        <v>54232.73</v>
      </c>
      <c r="H25" s="8">
        <v>54096.7</v>
      </c>
      <c r="I25" s="8">
        <v>53300.92</v>
      </c>
    </row>
    <row r="26" spans="1:9" x14ac:dyDescent="0.2">
      <c r="A26" s="2" t="s">
        <v>30</v>
      </c>
      <c r="B26" s="7">
        <v>23193</v>
      </c>
      <c r="C26" s="7">
        <v>32174</v>
      </c>
      <c r="D26" s="1" t="s">
        <v>1</v>
      </c>
      <c r="E26" s="8">
        <v>58770.99</v>
      </c>
      <c r="F26" s="8">
        <v>58382.11</v>
      </c>
      <c r="G26" s="8">
        <v>57596.21</v>
      </c>
      <c r="H26" s="8">
        <v>56429.72</v>
      </c>
      <c r="I26" s="8">
        <v>55842.51</v>
      </c>
    </row>
    <row r="27" spans="1:9" x14ac:dyDescent="0.2">
      <c r="A27" s="2" t="s">
        <v>31</v>
      </c>
      <c r="B27" s="7">
        <v>23485</v>
      </c>
      <c r="C27" s="7">
        <v>34213</v>
      </c>
      <c r="D27" s="1" t="s">
        <v>0</v>
      </c>
      <c r="E27" s="8">
        <v>48359.85</v>
      </c>
      <c r="F27" s="8">
        <v>47619.51</v>
      </c>
      <c r="G27" s="8">
        <v>45912.56</v>
      </c>
      <c r="H27" s="8">
        <v>45651.61</v>
      </c>
      <c r="I27" s="8">
        <v>44100.66</v>
      </c>
    </row>
    <row r="28" spans="1:9" x14ac:dyDescent="0.2">
      <c r="A28" s="2" t="s">
        <v>32</v>
      </c>
      <c r="B28" s="7">
        <v>23777</v>
      </c>
      <c r="C28" s="7">
        <v>33147</v>
      </c>
      <c r="D28" s="1" t="s">
        <v>0</v>
      </c>
      <c r="E28" s="8">
        <v>59008.78</v>
      </c>
      <c r="F28" s="8">
        <v>56950.94</v>
      </c>
      <c r="G28" s="8">
        <v>56895.78</v>
      </c>
      <c r="H28" s="8">
        <v>54912.81</v>
      </c>
      <c r="I28" s="8">
        <v>53536.17</v>
      </c>
    </row>
    <row r="29" spans="1:9" x14ac:dyDescent="0.2">
      <c r="A29" s="2" t="s">
        <v>33</v>
      </c>
      <c r="B29" s="7">
        <v>24069</v>
      </c>
      <c r="C29" s="7">
        <v>35156</v>
      </c>
      <c r="D29" s="1" t="s">
        <v>0</v>
      </c>
      <c r="E29" s="8">
        <v>40762.79</v>
      </c>
      <c r="F29" s="8">
        <v>40303.019999999997</v>
      </c>
      <c r="G29" s="8">
        <v>38996.06</v>
      </c>
      <c r="H29" s="8">
        <v>38805.760000000002</v>
      </c>
      <c r="I29" s="8">
        <v>38457.43</v>
      </c>
    </row>
    <row r="30" spans="1:9" x14ac:dyDescent="0.2">
      <c r="A30" s="2" t="s">
        <v>34</v>
      </c>
      <c r="B30" s="7">
        <v>24361</v>
      </c>
      <c r="C30" s="7">
        <v>34090</v>
      </c>
      <c r="D30" s="1" t="s">
        <v>0</v>
      </c>
      <c r="E30" s="8">
        <v>52800.28</v>
      </c>
      <c r="F30" s="8">
        <v>50881.85</v>
      </c>
      <c r="G30" s="8">
        <v>49464.88</v>
      </c>
      <c r="H30" s="8">
        <v>48963.65</v>
      </c>
      <c r="I30" s="8">
        <v>47819.39</v>
      </c>
    </row>
    <row r="31" spans="1:9" x14ac:dyDescent="0.2">
      <c r="A31" s="2" t="s">
        <v>35</v>
      </c>
      <c r="B31" s="7">
        <v>24653</v>
      </c>
      <c r="C31" s="7">
        <v>36100</v>
      </c>
      <c r="D31" s="1" t="s">
        <v>1</v>
      </c>
      <c r="E31" s="8">
        <v>38865.18</v>
      </c>
      <c r="F31" s="8">
        <v>37709.410000000003</v>
      </c>
      <c r="G31" s="8">
        <v>36501.879999999997</v>
      </c>
      <c r="H31" s="8">
        <v>35882.980000000003</v>
      </c>
      <c r="I31" s="8">
        <v>35870.239999999998</v>
      </c>
    </row>
    <row r="32" spans="1:9" x14ac:dyDescent="0.2">
      <c r="A32" s="2" t="s">
        <v>36</v>
      </c>
      <c r="B32" s="7">
        <v>24945</v>
      </c>
      <c r="C32" s="7">
        <v>35034</v>
      </c>
      <c r="D32" s="1" t="s">
        <v>0</v>
      </c>
      <c r="E32" s="8">
        <v>43547.76</v>
      </c>
      <c r="F32" s="8">
        <v>42798.12</v>
      </c>
      <c r="G32" s="8">
        <v>41477.629999999997</v>
      </c>
      <c r="H32" s="8">
        <v>40656.29</v>
      </c>
      <c r="I32" s="8">
        <v>40367.75</v>
      </c>
    </row>
    <row r="33" spans="1:9" x14ac:dyDescent="0.2">
      <c r="A33" s="2" t="s">
        <v>37</v>
      </c>
      <c r="B33" s="7">
        <v>25237</v>
      </c>
      <c r="C33" s="7">
        <v>37073</v>
      </c>
      <c r="D33" s="1" t="s">
        <v>0</v>
      </c>
      <c r="E33" s="8">
        <v>37590.92</v>
      </c>
      <c r="F33" s="8">
        <v>36424.07</v>
      </c>
      <c r="G33" s="8">
        <v>35524.51</v>
      </c>
      <c r="H33" s="8">
        <v>35118.33</v>
      </c>
      <c r="I33" s="8">
        <v>34773.78</v>
      </c>
    </row>
    <row r="34" spans="1:9" x14ac:dyDescent="0.2">
      <c r="A34" s="2" t="s">
        <v>38</v>
      </c>
      <c r="B34" s="7">
        <v>25529</v>
      </c>
      <c r="C34" s="7">
        <v>35977</v>
      </c>
      <c r="D34" s="1" t="s">
        <v>0</v>
      </c>
      <c r="E34" s="8">
        <v>40552.26</v>
      </c>
      <c r="F34" s="8">
        <v>40163.160000000003</v>
      </c>
      <c r="G34" s="8">
        <v>39324.22</v>
      </c>
      <c r="H34" s="8">
        <v>39222.160000000003</v>
      </c>
      <c r="I34" s="8">
        <v>39077.4</v>
      </c>
    </row>
    <row r="35" spans="1:9" x14ac:dyDescent="0.2">
      <c r="A35" s="2" t="s">
        <v>39</v>
      </c>
      <c r="B35" s="7">
        <v>25821</v>
      </c>
      <c r="C35" s="7">
        <v>38018</v>
      </c>
      <c r="D35" s="1" t="s">
        <v>0</v>
      </c>
      <c r="E35" s="8">
        <v>35024.65</v>
      </c>
      <c r="F35" s="8">
        <v>34157.599999999999</v>
      </c>
      <c r="G35" s="8">
        <v>33159.69</v>
      </c>
      <c r="H35" s="8">
        <v>33049.79</v>
      </c>
      <c r="I35" s="8">
        <v>32912.959999999999</v>
      </c>
    </row>
    <row r="36" spans="1:9" x14ac:dyDescent="0.2">
      <c r="A36" s="2" t="s">
        <v>40</v>
      </c>
      <c r="B36" s="7">
        <v>26113</v>
      </c>
      <c r="C36" s="7">
        <v>36923</v>
      </c>
      <c r="D36" s="1" t="s">
        <v>0</v>
      </c>
      <c r="E36" s="8">
        <v>38123.01</v>
      </c>
      <c r="F36" s="8">
        <v>37535.64</v>
      </c>
      <c r="G36" s="8">
        <v>36446.46</v>
      </c>
      <c r="H36" s="8">
        <v>35726.910000000003</v>
      </c>
      <c r="I36" s="8">
        <v>34975.620000000003</v>
      </c>
    </row>
    <row r="37" spans="1:9" x14ac:dyDescent="0.2">
      <c r="A37" s="2" t="s">
        <v>41</v>
      </c>
      <c r="B37" s="7">
        <v>26405</v>
      </c>
      <c r="C37" s="7">
        <v>38961</v>
      </c>
      <c r="D37" s="1" t="s">
        <v>1</v>
      </c>
      <c r="E37" s="8">
        <v>32286.400000000001</v>
      </c>
      <c r="F37" s="8">
        <v>31572.959999999999</v>
      </c>
      <c r="G37" s="8">
        <v>30364.01</v>
      </c>
      <c r="H37" s="8">
        <v>30126.04</v>
      </c>
      <c r="I37" s="8">
        <v>30032.94</v>
      </c>
    </row>
    <row r="38" spans="1:9" x14ac:dyDescent="0.2">
      <c r="A38" s="2" t="s">
        <v>42</v>
      </c>
      <c r="B38" s="7">
        <v>26697</v>
      </c>
      <c r="C38" s="7">
        <v>37895</v>
      </c>
      <c r="D38" s="1" t="s">
        <v>1</v>
      </c>
      <c r="E38" s="8">
        <v>37482.06</v>
      </c>
      <c r="F38" s="8">
        <v>36708.620000000003</v>
      </c>
      <c r="G38" s="8">
        <v>35456.75</v>
      </c>
      <c r="H38" s="8">
        <v>34598.080000000002</v>
      </c>
      <c r="I38" s="8">
        <v>34005.32</v>
      </c>
    </row>
    <row r="39" spans="1:9" x14ac:dyDescent="0.2">
      <c r="A39" s="2" t="s">
        <v>43</v>
      </c>
      <c r="B39" s="7">
        <v>26989</v>
      </c>
      <c r="C39" s="7">
        <v>39904</v>
      </c>
      <c r="D39" s="1" t="s">
        <v>1</v>
      </c>
      <c r="E39" s="8">
        <v>30602.66</v>
      </c>
      <c r="F39" s="8">
        <v>29718.45</v>
      </c>
      <c r="G39" s="8">
        <v>28657.5</v>
      </c>
      <c r="H39" s="8">
        <v>28489.96</v>
      </c>
      <c r="I39" s="8"/>
    </row>
    <row r="40" spans="1:9" x14ac:dyDescent="0.2">
      <c r="A40" s="2" t="s">
        <v>44</v>
      </c>
      <c r="B40" s="7">
        <v>27281</v>
      </c>
      <c r="C40" s="7">
        <v>38838</v>
      </c>
      <c r="D40" s="1" t="s">
        <v>0</v>
      </c>
      <c r="E40" s="8">
        <v>31411.43</v>
      </c>
      <c r="F40" s="8">
        <v>30470.91</v>
      </c>
      <c r="G40" s="8">
        <v>29743.74</v>
      </c>
      <c r="H40" s="8">
        <v>29664.94</v>
      </c>
      <c r="I40" s="8">
        <v>29250.560000000001</v>
      </c>
    </row>
    <row r="41" spans="1:9" x14ac:dyDescent="0.2">
      <c r="A41" s="2" t="s">
        <v>45</v>
      </c>
      <c r="B41" s="7">
        <v>27573</v>
      </c>
      <c r="C41" s="7">
        <v>40848</v>
      </c>
      <c r="D41" s="1" t="s">
        <v>0</v>
      </c>
      <c r="E41" s="8">
        <v>27492.27</v>
      </c>
      <c r="F41" s="8">
        <v>27380.17</v>
      </c>
      <c r="G41" s="8"/>
      <c r="H41" s="8"/>
      <c r="I41" s="8"/>
    </row>
    <row r="42" spans="1:9" x14ac:dyDescent="0.2">
      <c r="A42" s="2" t="s">
        <v>46</v>
      </c>
      <c r="B42" s="7">
        <v>27865</v>
      </c>
      <c r="C42" s="7">
        <v>38322</v>
      </c>
      <c r="D42" s="1" t="s">
        <v>1</v>
      </c>
      <c r="E42" s="8">
        <v>33648.71</v>
      </c>
      <c r="F42" s="8">
        <v>32921.120000000003</v>
      </c>
      <c r="G42" s="8">
        <v>32649.06</v>
      </c>
      <c r="H42" s="8">
        <v>31732.41</v>
      </c>
      <c r="I42" s="8">
        <v>31372.92</v>
      </c>
    </row>
    <row r="43" spans="1:9" x14ac:dyDescent="0.2">
      <c r="A43" s="2" t="s">
        <v>47</v>
      </c>
      <c r="B43" s="7">
        <v>28157</v>
      </c>
      <c r="C43" s="7">
        <v>39995</v>
      </c>
      <c r="D43" s="1" t="s">
        <v>0</v>
      </c>
      <c r="E43" s="8">
        <v>30234.37</v>
      </c>
      <c r="F43" s="8">
        <v>29692.41</v>
      </c>
      <c r="G43" s="8">
        <v>29661.39</v>
      </c>
      <c r="H43" s="8">
        <v>29622.06</v>
      </c>
      <c r="I43" s="8"/>
    </row>
    <row r="44" spans="1:9" x14ac:dyDescent="0.2">
      <c r="A44" s="2" t="s">
        <v>48</v>
      </c>
      <c r="B44" s="7">
        <v>28449</v>
      </c>
      <c r="C44" s="7">
        <v>38534</v>
      </c>
      <c r="D44" s="1" t="s">
        <v>0</v>
      </c>
      <c r="E44" s="8">
        <v>30615.22</v>
      </c>
      <c r="F44" s="8">
        <v>29523.3</v>
      </c>
      <c r="G44" s="8">
        <v>28514.77</v>
      </c>
      <c r="H44" s="8">
        <v>27534.54</v>
      </c>
      <c r="I44" s="8">
        <v>27173.99</v>
      </c>
    </row>
    <row r="45" spans="1:9" x14ac:dyDescent="0.2">
      <c r="A45" s="2" t="s">
        <v>49</v>
      </c>
      <c r="B45" s="7">
        <v>28741</v>
      </c>
      <c r="C45" s="7">
        <v>40210</v>
      </c>
      <c r="D45" s="1" t="s">
        <v>0</v>
      </c>
      <c r="E45" s="8">
        <v>39938.11</v>
      </c>
      <c r="F45" s="8">
        <v>38754.79</v>
      </c>
      <c r="G45" s="8">
        <v>38144.35</v>
      </c>
      <c r="H45" s="8"/>
      <c r="I45" s="8"/>
    </row>
    <row r="46" spans="1:9" x14ac:dyDescent="0.2">
      <c r="A46" s="2" t="s">
        <v>50</v>
      </c>
      <c r="B46" s="7">
        <v>29033</v>
      </c>
      <c r="C46" s="7">
        <v>38749</v>
      </c>
      <c r="D46" s="1" t="s">
        <v>1</v>
      </c>
      <c r="E46" s="8">
        <v>43445.43</v>
      </c>
      <c r="F46" s="8">
        <v>42730.53</v>
      </c>
      <c r="G46" s="8">
        <v>41126.160000000003</v>
      </c>
      <c r="H46" s="8">
        <v>39632.910000000003</v>
      </c>
      <c r="I46" s="8">
        <v>38774.51</v>
      </c>
    </row>
    <row r="47" spans="1:9" x14ac:dyDescent="0.2">
      <c r="A47" s="2" t="s">
        <v>51</v>
      </c>
      <c r="B47" s="7">
        <v>29325</v>
      </c>
      <c r="C47" s="7">
        <v>40422</v>
      </c>
      <c r="D47" s="1" t="s">
        <v>1</v>
      </c>
      <c r="E47" s="8">
        <v>33392.17</v>
      </c>
      <c r="F47" s="8">
        <v>32500.65</v>
      </c>
      <c r="G47" s="8">
        <v>31891.08</v>
      </c>
      <c r="H47" s="8"/>
      <c r="I47" s="8"/>
    </row>
    <row r="48" spans="1:9" x14ac:dyDescent="0.2">
      <c r="A48" s="2" t="s">
        <v>52</v>
      </c>
      <c r="B48" s="7">
        <v>29617</v>
      </c>
      <c r="C48" s="7">
        <v>38991</v>
      </c>
      <c r="D48" s="1" t="s">
        <v>1</v>
      </c>
      <c r="E48" s="8">
        <v>31159.56</v>
      </c>
      <c r="F48" s="8">
        <v>30694.77</v>
      </c>
      <c r="G48" s="8">
        <v>29898.560000000001</v>
      </c>
      <c r="H48" s="8">
        <v>28787.88</v>
      </c>
      <c r="I48" s="8">
        <v>27758.18</v>
      </c>
    </row>
    <row r="49" spans="1:9" x14ac:dyDescent="0.2">
      <c r="A49" s="2" t="s">
        <v>53</v>
      </c>
      <c r="B49" s="7">
        <v>29909</v>
      </c>
      <c r="C49" s="7">
        <v>40634</v>
      </c>
      <c r="D49" s="1" t="s">
        <v>0</v>
      </c>
      <c r="E49" s="8">
        <v>34932.1</v>
      </c>
      <c r="F49" s="8">
        <v>34842.11</v>
      </c>
      <c r="G49" s="8"/>
      <c r="H49" s="8"/>
      <c r="I49" s="8"/>
    </row>
    <row r="50" spans="1:9" x14ac:dyDescent="0.2">
      <c r="A50" s="2"/>
      <c r="B50" s="7"/>
      <c r="C50" s="7"/>
      <c r="D50" s="1"/>
      <c r="E50" s="8"/>
      <c r="F50" s="8"/>
      <c r="G50" s="8"/>
      <c r="H50" s="8"/>
      <c r="I50" s="8"/>
    </row>
    <row r="51" spans="1:9" x14ac:dyDescent="0.2">
      <c r="A51" s="2"/>
      <c r="B51" s="7"/>
      <c r="C51" s="7"/>
      <c r="D51" s="1"/>
      <c r="E51" s="8"/>
      <c r="F51" s="8"/>
      <c r="G51" s="8"/>
      <c r="H51" s="8"/>
      <c r="I51" s="8"/>
    </row>
    <row r="52" spans="1:9" s="3" customFormat="1" x14ac:dyDescent="0.2">
      <c r="A52" s="19" t="s">
        <v>3</v>
      </c>
    </row>
    <row r="53" spans="1:9" s="4" customFormat="1" x14ac:dyDescent="0.2">
      <c r="A53" s="11" t="s">
        <v>4</v>
      </c>
      <c r="B53" s="11" t="s">
        <v>6</v>
      </c>
      <c r="C53" s="11" t="s">
        <v>9</v>
      </c>
      <c r="D53" s="11" t="s">
        <v>5</v>
      </c>
      <c r="E53" s="6"/>
    </row>
    <row r="54" spans="1:9" x14ac:dyDescent="0.2">
      <c r="A54" s="2" t="s">
        <v>63</v>
      </c>
      <c r="B54" s="7">
        <v>19127</v>
      </c>
      <c r="C54" s="15">
        <v>889.69</v>
      </c>
      <c r="D54" s="1" t="s">
        <v>1</v>
      </c>
    </row>
    <row r="55" spans="1:9" x14ac:dyDescent="0.2">
      <c r="A55" s="2" t="s">
        <v>64</v>
      </c>
      <c r="B55" s="7">
        <v>20516</v>
      </c>
      <c r="C55" s="15">
        <v>499.5</v>
      </c>
      <c r="D55" s="9" t="s">
        <v>0</v>
      </c>
    </row>
    <row r="56" spans="1:9" x14ac:dyDescent="0.2">
      <c r="A56" s="2" t="s">
        <v>65</v>
      </c>
      <c r="B56" s="7">
        <v>22270</v>
      </c>
      <c r="C56" s="15">
        <v>784.5</v>
      </c>
      <c r="D56" s="9" t="s">
        <v>0</v>
      </c>
    </row>
    <row r="57" spans="1:9" x14ac:dyDescent="0.2">
      <c r="A57" s="2" t="s">
        <v>66</v>
      </c>
      <c r="B57" s="7">
        <v>23293</v>
      </c>
      <c r="C57" s="15">
        <v>966.54</v>
      </c>
      <c r="D57" s="9" t="s">
        <v>0</v>
      </c>
    </row>
    <row r="58" spans="1:9" x14ac:dyDescent="0.2">
      <c r="A58" s="2" t="s">
        <v>67</v>
      </c>
      <c r="B58" s="7">
        <v>28377</v>
      </c>
      <c r="C58" s="15">
        <v>200.63</v>
      </c>
      <c r="D58" s="9" t="s">
        <v>1</v>
      </c>
    </row>
    <row r="61" spans="1:9" s="3" customFormat="1" x14ac:dyDescent="0.2">
      <c r="A61" s="19" t="s">
        <v>8</v>
      </c>
    </row>
    <row r="62" spans="1:9" ht="25.5" x14ac:dyDescent="0.2">
      <c r="A62" s="11" t="s">
        <v>4</v>
      </c>
      <c r="B62" s="11" t="s">
        <v>6</v>
      </c>
      <c r="C62" s="11" t="s">
        <v>10</v>
      </c>
      <c r="D62" s="11" t="s">
        <v>5</v>
      </c>
      <c r="E62" s="11" t="s">
        <v>9</v>
      </c>
      <c r="F62" s="11" t="s">
        <v>11</v>
      </c>
      <c r="G62" s="11"/>
      <c r="H62" s="11"/>
    </row>
    <row r="63" spans="1:9" x14ac:dyDescent="0.2">
      <c r="A63" s="13" t="s">
        <v>68</v>
      </c>
      <c r="B63" s="16">
        <v>14929</v>
      </c>
      <c r="C63" s="16">
        <v>38687</v>
      </c>
      <c r="D63" s="14" t="s">
        <v>1</v>
      </c>
      <c r="E63" s="17">
        <v>903.48</v>
      </c>
      <c r="F63" s="14" t="s">
        <v>12</v>
      </c>
      <c r="G63" s="16"/>
      <c r="H63" s="18"/>
      <c r="I63" s="5"/>
    </row>
    <row r="64" spans="1:9" x14ac:dyDescent="0.2">
      <c r="A64" s="13" t="s">
        <v>69</v>
      </c>
      <c r="B64" s="16">
        <v>14917</v>
      </c>
      <c r="C64" s="16">
        <v>38687</v>
      </c>
      <c r="D64" s="14" t="s">
        <v>0</v>
      </c>
      <c r="E64" s="17">
        <v>621.29999999999995</v>
      </c>
      <c r="F64" s="14" t="s">
        <v>13</v>
      </c>
      <c r="G64" s="16"/>
      <c r="H64" s="18"/>
      <c r="I64" s="5"/>
    </row>
    <row r="65" spans="1:9" x14ac:dyDescent="0.2">
      <c r="A65" s="13" t="s">
        <v>70</v>
      </c>
      <c r="B65" s="16">
        <v>20195</v>
      </c>
      <c r="C65" s="16">
        <v>40664</v>
      </c>
      <c r="D65" s="14" t="s">
        <v>0</v>
      </c>
      <c r="E65" s="17">
        <v>565.45000000000005</v>
      </c>
      <c r="F65" s="14" t="s">
        <v>78</v>
      </c>
      <c r="G65" s="16"/>
      <c r="H65" s="14"/>
      <c r="I65" s="5"/>
    </row>
    <row r="66" spans="1:9" x14ac:dyDescent="0.2">
      <c r="A66" s="13" t="s">
        <v>71</v>
      </c>
      <c r="B66" s="16">
        <v>17495</v>
      </c>
      <c r="C66" s="16">
        <v>37591</v>
      </c>
      <c r="D66" s="14" t="s">
        <v>1</v>
      </c>
      <c r="E66" s="17">
        <v>1082.33</v>
      </c>
      <c r="F66" s="14" t="s">
        <v>85</v>
      </c>
      <c r="G66" s="16"/>
      <c r="H66" s="18"/>
      <c r="I66" s="5"/>
    </row>
    <row r="67" spans="1:9" x14ac:dyDescent="0.2">
      <c r="A67" s="13" t="s">
        <v>72</v>
      </c>
      <c r="B67" s="16">
        <v>19661</v>
      </c>
      <c r="C67" s="16">
        <v>40787</v>
      </c>
      <c r="D67" s="14" t="s">
        <v>1</v>
      </c>
      <c r="E67" s="17">
        <v>1143.45</v>
      </c>
      <c r="F67" s="14" t="s">
        <v>78</v>
      </c>
      <c r="G67" s="16"/>
      <c r="H67" s="18"/>
      <c r="I67" s="5"/>
    </row>
    <row r="68" spans="1:9" x14ac:dyDescent="0.2">
      <c r="A68" s="13" t="s">
        <v>73</v>
      </c>
      <c r="B68" s="16">
        <v>19733</v>
      </c>
      <c r="C68" s="16">
        <v>40087</v>
      </c>
      <c r="D68" s="14" t="s">
        <v>1</v>
      </c>
      <c r="E68" s="17">
        <v>470.15</v>
      </c>
      <c r="F68" s="14" t="s">
        <v>85</v>
      </c>
      <c r="G68" s="16"/>
      <c r="H68" s="18"/>
      <c r="I68" s="5"/>
    </row>
    <row r="69" spans="1:9" x14ac:dyDescent="0.2">
      <c r="A69" s="13" t="s">
        <v>74</v>
      </c>
      <c r="B69" s="16">
        <v>17661</v>
      </c>
      <c r="C69" s="16">
        <v>39600</v>
      </c>
      <c r="D69" s="14" t="s">
        <v>0</v>
      </c>
      <c r="E69" s="17">
        <v>1441.73</v>
      </c>
      <c r="F69" s="14" t="s">
        <v>85</v>
      </c>
      <c r="G69" s="16"/>
      <c r="H69" s="18"/>
      <c r="I69" s="5"/>
    </row>
    <row r="70" spans="1:9" x14ac:dyDescent="0.2">
      <c r="A70" s="13" t="s">
        <v>75</v>
      </c>
      <c r="B70" s="16">
        <v>11733</v>
      </c>
      <c r="C70" s="16">
        <v>35490</v>
      </c>
      <c r="D70" s="14" t="s">
        <v>0</v>
      </c>
      <c r="E70" s="17">
        <v>2850.55</v>
      </c>
      <c r="F70" s="14" t="s">
        <v>13</v>
      </c>
      <c r="G70" s="16"/>
      <c r="H70" s="14"/>
      <c r="I70" s="5"/>
    </row>
    <row r="71" spans="1:9" x14ac:dyDescent="0.2">
      <c r="A71" s="13" t="s">
        <v>76</v>
      </c>
      <c r="B71" s="16">
        <v>8008</v>
      </c>
      <c r="C71" s="16">
        <v>31778</v>
      </c>
      <c r="D71" s="14" t="s">
        <v>0</v>
      </c>
      <c r="E71" s="17">
        <v>1436.42</v>
      </c>
      <c r="F71" s="14" t="s">
        <v>12</v>
      </c>
      <c r="G71" s="16"/>
      <c r="H71" s="18"/>
      <c r="I71" s="5"/>
    </row>
    <row r="72" spans="1:9" x14ac:dyDescent="0.2">
      <c r="A72" s="13" t="s">
        <v>77</v>
      </c>
      <c r="B72" s="16">
        <v>14911</v>
      </c>
      <c r="C72" s="16">
        <v>37926</v>
      </c>
      <c r="D72" s="14" t="s">
        <v>1</v>
      </c>
      <c r="E72" s="17">
        <v>907.33</v>
      </c>
      <c r="F72" s="14" t="s">
        <v>13</v>
      </c>
      <c r="G72" s="16"/>
      <c r="H72" s="14"/>
      <c r="I72" s="5"/>
    </row>
    <row r="75" spans="1:9" s="3" customFormat="1" x14ac:dyDescent="0.2">
      <c r="A75" s="19" t="s">
        <v>79</v>
      </c>
    </row>
    <row r="76" spans="1:9" x14ac:dyDescent="0.2">
      <c r="A76" s="11" t="s">
        <v>80</v>
      </c>
      <c r="B76" s="11" t="s">
        <v>79</v>
      </c>
    </row>
    <row r="77" spans="1:9" x14ac:dyDescent="0.2">
      <c r="A77">
        <v>2007</v>
      </c>
      <c r="B77" s="20">
        <v>43700</v>
      </c>
    </row>
    <row r="78" spans="1:9" x14ac:dyDescent="0.2">
      <c r="A78">
        <v>2008</v>
      </c>
      <c r="B78" s="20">
        <v>44900</v>
      </c>
    </row>
    <row r="79" spans="1:9" x14ac:dyDescent="0.2">
      <c r="A79">
        <v>2009</v>
      </c>
      <c r="B79" s="20">
        <v>46300</v>
      </c>
    </row>
    <row r="80" spans="1:9" x14ac:dyDescent="0.2">
      <c r="A80">
        <v>2010</v>
      </c>
      <c r="B80" s="20">
        <v>47200</v>
      </c>
    </row>
    <row r="81" spans="1:3" x14ac:dyDescent="0.2">
      <c r="A81">
        <v>2011</v>
      </c>
      <c r="B81" s="20">
        <v>48300</v>
      </c>
    </row>
    <row r="82" spans="1:3" x14ac:dyDescent="0.2">
      <c r="A82">
        <v>2012</v>
      </c>
      <c r="B82" s="20">
        <v>50100</v>
      </c>
    </row>
    <row r="83" spans="1:3" x14ac:dyDescent="0.2">
      <c r="A83">
        <v>2013</v>
      </c>
      <c r="B83" s="20">
        <v>51100</v>
      </c>
    </row>
    <row r="84" spans="1:3" x14ac:dyDescent="0.2">
      <c r="A84">
        <v>2014</v>
      </c>
      <c r="B84" s="97">
        <v>52500</v>
      </c>
      <c r="C84" s="20"/>
    </row>
    <row r="85" spans="1:3" x14ac:dyDescent="0.2">
      <c r="B85" s="20"/>
    </row>
  </sheetData>
  <sortState ref="A5:I49">
    <sortCondition ref="A45"/>
  </sortState>
  <phoneticPr fontId="0" type="noConversion"/>
  <pageMargins left="0.75" right="0.75" top="1" bottom="1" header="0.5" footer="0.5"/>
  <pageSetup orientation="landscape" horizontalDpi="300" verticalDpi="300" r:id="rId1"/>
  <headerFooter alignWithMargins="0">
    <oddFooter>&amp;L&amp;F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3"/>
  <sheetViews>
    <sheetView topLeftCell="L1" workbookViewId="0">
      <selection activeCell="G126" sqref="G126"/>
    </sheetView>
  </sheetViews>
  <sheetFormatPr defaultColWidth="8.7109375" defaultRowHeight="12.75" x14ac:dyDescent="0.2"/>
  <cols>
    <col min="1" max="1" width="13.7109375" style="31" customWidth="1"/>
    <col min="2" max="2" width="18" style="31" bestFit="1" customWidth="1"/>
    <col min="3" max="3" width="16.85546875" style="31" bestFit="1" customWidth="1"/>
    <col min="4" max="4" width="12.5703125" style="31" customWidth="1"/>
    <col min="5" max="5" width="10.7109375" style="31" bestFit="1" customWidth="1"/>
    <col min="6" max="6" width="10.28515625" style="31" customWidth="1"/>
    <col min="7" max="7" width="9.7109375" style="31" customWidth="1"/>
    <col min="8" max="8" width="11.5703125" style="31" bestFit="1" customWidth="1"/>
    <col min="9" max="9" width="12" style="31" bestFit="1" customWidth="1"/>
    <col min="10" max="10" width="11.28515625" style="31" customWidth="1"/>
    <col min="11" max="12" width="12" style="31" bestFit="1" customWidth="1"/>
    <col min="13" max="13" width="12.85546875" style="31" bestFit="1" customWidth="1"/>
    <col min="14" max="18" width="12" style="31" customWidth="1"/>
    <col min="19" max="19" width="12.85546875" style="31" bestFit="1" customWidth="1"/>
    <col min="20" max="22" width="12" style="31" bestFit="1" customWidth="1"/>
    <col min="23" max="23" width="14" style="31" bestFit="1" customWidth="1"/>
    <col min="24" max="24" width="12" style="31" bestFit="1" customWidth="1"/>
    <col min="25" max="26" width="10.7109375" style="31" bestFit="1" customWidth="1"/>
    <col min="27" max="16384" width="8.7109375" style="31"/>
  </cols>
  <sheetData>
    <row r="1" spans="1:25" ht="15" x14ac:dyDescent="0.3">
      <c r="A1" s="30" t="s">
        <v>109</v>
      </c>
    </row>
    <row r="3" spans="1:25" x14ac:dyDescent="0.2">
      <c r="A3" s="34" t="s">
        <v>130</v>
      </c>
      <c r="B3" s="51">
        <v>41274</v>
      </c>
    </row>
    <row r="5" spans="1:25" s="53" customFormat="1" x14ac:dyDescent="0.2">
      <c r="A5" s="52" t="s">
        <v>131</v>
      </c>
    </row>
    <row r="6" spans="1:25" x14ac:dyDescent="0.2">
      <c r="A6" s="34" t="s">
        <v>132</v>
      </c>
      <c r="B6" s="54">
        <v>0.05</v>
      </c>
      <c r="C6" s="78" t="s">
        <v>169</v>
      </c>
      <c r="D6" s="31" t="str">
        <f>"'"&amp;"Male"&amp;B10&amp;"'!"</f>
        <v>'Male2015'!</v>
      </c>
      <c r="E6" s="78" t="s">
        <v>236</v>
      </c>
      <c r="F6" s="108">
        <v>51100</v>
      </c>
    </row>
    <row r="7" spans="1:25" x14ac:dyDescent="0.2">
      <c r="A7" s="34" t="s">
        <v>133</v>
      </c>
      <c r="B7" s="54">
        <v>4.2500000000000003E-2</v>
      </c>
      <c r="C7" s="78" t="s">
        <v>170</v>
      </c>
      <c r="D7" s="31" t="str">
        <f>"'"&amp;"Female"&amp;B10&amp;"'!"</f>
        <v>'Female2015'!</v>
      </c>
    </row>
    <row r="8" spans="1:25" x14ac:dyDescent="0.2">
      <c r="A8" s="68" t="s">
        <v>157</v>
      </c>
      <c r="B8" s="54">
        <v>0.03</v>
      </c>
      <c r="C8" s="79" t="s">
        <v>172</v>
      </c>
      <c r="D8" s="31" t="s">
        <v>171</v>
      </c>
    </row>
    <row r="9" spans="1:25" x14ac:dyDescent="0.2">
      <c r="A9" s="34" t="s">
        <v>134</v>
      </c>
      <c r="B9" s="31">
        <v>65</v>
      </c>
      <c r="C9" s="79" t="s">
        <v>174</v>
      </c>
      <c r="D9" s="31" t="s">
        <v>175</v>
      </c>
    </row>
    <row r="10" spans="1:25" x14ac:dyDescent="0.2">
      <c r="A10" s="68" t="s">
        <v>156</v>
      </c>
      <c r="B10" s="69">
        <v>2015</v>
      </c>
      <c r="C10" s="80" t="s">
        <v>173</v>
      </c>
      <c r="D10" s="81">
        <f ca="1">IF(B6=0.05,8,HLOOKUP(B6,INDIRECT(D6&amp;D8),2)+4)</f>
        <v>8</v>
      </c>
    </row>
    <row r="12" spans="1:25" s="53" customFormat="1" x14ac:dyDescent="0.2">
      <c r="A12" s="52" t="s">
        <v>135</v>
      </c>
    </row>
    <row r="13" spans="1:25" ht="63.75" x14ac:dyDescent="0.2">
      <c r="A13" s="55" t="s">
        <v>4</v>
      </c>
      <c r="B13" s="55" t="s">
        <v>6</v>
      </c>
      <c r="C13" s="55" t="s">
        <v>7</v>
      </c>
      <c r="D13" s="55" t="s">
        <v>5</v>
      </c>
      <c r="E13" s="55" t="s">
        <v>82</v>
      </c>
      <c r="F13" s="55" t="s">
        <v>136</v>
      </c>
      <c r="G13" s="55" t="s">
        <v>137</v>
      </c>
      <c r="H13" s="55" t="s">
        <v>159</v>
      </c>
      <c r="I13" s="55" t="s">
        <v>160</v>
      </c>
      <c r="J13" s="55" t="s">
        <v>161</v>
      </c>
      <c r="K13" s="55" t="s">
        <v>162</v>
      </c>
      <c r="L13" s="55" t="s">
        <v>163</v>
      </c>
      <c r="M13" s="55" t="s">
        <v>138</v>
      </c>
      <c r="N13" s="55" t="s">
        <v>164</v>
      </c>
      <c r="O13" s="55" t="s">
        <v>165</v>
      </c>
      <c r="P13" s="55" t="s">
        <v>166</v>
      </c>
      <c r="Q13" s="55" t="s">
        <v>167</v>
      </c>
      <c r="R13" s="55" t="s">
        <v>168</v>
      </c>
      <c r="S13" s="55" t="s">
        <v>158</v>
      </c>
      <c r="T13" s="56" t="s">
        <v>139</v>
      </c>
      <c r="U13" s="55" t="s">
        <v>100</v>
      </c>
      <c r="V13" s="55" t="s">
        <v>104</v>
      </c>
      <c r="W13" s="56" t="s">
        <v>140</v>
      </c>
      <c r="X13" s="55" t="s">
        <v>141</v>
      </c>
      <c r="Y13" s="56" t="s">
        <v>142</v>
      </c>
    </row>
    <row r="14" spans="1:25" x14ac:dyDescent="0.2">
      <c r="A14" t="str">
        <f>Data2012!A5</f>
        <v>A01</v>
      </c>
      <c r="B14" s="7">
        <f>Data2012!B5</f>
        <v>16696</v>
      </c>
      <c r="C14" s="7">
        <f>Data2012!C5</f>
        <v>28338</v>
      </c>
      <c r="D14" t="str">
        <f>Data2012!D5</f>
        <v>M</v>
      </c>
      <c r="E14" s="5">
        <f>Data2012!E5</f>
        <v>89411.13</v>
      </c>
      <c r="F14">
        <f>ROUND(($B$3-B14)/365.25, 0)</f>
        <v>67</v>
      </c>
      <c r="G14" s="28">
        <f>YEARFRAC(C14,$B$3,)</f>
        <v>35.416666666666664</v>
      </c>
      <c r="H14" s="5">
        <f>Data2012!E5</f>
        <v>89411.13</v>
      </c>
      <c r="I14" s="5">
        <f>Data2012!F5</f>
        <v>86724.54</v>
      </c>
      <c r="J14" s="5">
        <f>Data2012!G5</f>
        <v>84025.22</v>
      </c>
      <c r="K14" s="5">
        <f>Data2012!H5</f>
        <v>81104.44</v>
      </c>
      <c r="L14" s="5">
        <f>Data2012!I5</f>
        <v>78645.22</v>
      </c>
      <c r="M14" s="48">
        <f>AVERAGE(H14:L14)</f>
        <v>83982.109999999986</v>
      </c>
      <c r="N14" s="48">
        <f>Data2012!$B$82</f>
        <v>50100</v>
      </c>
      <c r="O14" s="48">
        <f>Data2012!$B$81</f>
        <v>48300</v>
      </c>
      <c r="P14" s="48">
        <f>Data2012!$B$80</f>
        <v>47200</v>
      </c>
      <c r="Q14" s="48">
        <f>Data2012!$B$79</f>
        <v>46300</v>
      </c>
      <c r="R14" s="48">
        <f>Data2012!$B$78</f>
        <v>44900</v>
      </c>
      <c r="S14" s="48">
        <f>AVERAGE(N14:R14)</f>
        <v>47360</v>
      </c>
      <c r="T14" s="57">
        <f>(0.013*MIN(S14,M14) + 0.02*MAX(0,M14-S14))*G14</f>
        <v>47745.994583333326</v>
      </c>
      <c r="U14">
        <v>1</v>
      </c>
      <c r="V14">
        <f ca="1">IF(D14="M", VLOOKUP(MAX(F14,$B$9),INDIRECT($D$6&amp;$D$9),$D$10), VLOOKUP(MAX(F14,$B$9),INDIRECT($D$7&amp;$D$9),$D$10))</f>
        <v>11.070403155897454</v>
      </c>
      <c r="W14" s="57">
        <f ca="1">V14*U14*T14</f>
        <v>528567.40911679599</v>
      </c>
      <c r="X14" s="27">
        <v>0</v>
      </c>
      <c r="Y14" s="57">
        <f ca="1">X14*V14*U14</f>
        <v>0</v>
      </c>
    </row>
    <row r="15" spans="1:25" x14ac:dyDescent="0.2">
      <c r="A15" t="str">
        <f>Data2012!A6</f>
        <v>A02</v>
      </c>
      <c r="B15" s="7">
        <f>Data2012!B6</f>
        <v>16987</v>
      </c>
      <c r="C15" s="7">
        <f>Data2012!C6</f>
        <v>27273</v>
      </c>
      <c r="D15" t="str">
        <f>Data2012!D6</f>
        <v>F</v>
      </c>
      <c r="E15" s="5">
        <f>Data2012!E6</f>
        <v>93246.52</v>
      </c>
      <c r="F15">
        <f t="shared" ref="F15:F58" si="0">ROUND(($B$3-B15)/365.25, 0)</f>
        <v>66</v>
      </c>
      <c r="G15" s="28">
        <f t="shared" ref="G15:G58" si="1">YEARFRAC(C15,$B$3,)</f>
        <v>38.333333333333336</v>
      </c>
      <c r="H15" s="5">
        <f>Data2012!E6</f>
        <v>93246.52</v>
      </c>
      <c r="I15" s="5">
        <f>Data2012!F6</f>
        <v>90952.82</v>
      </c>
      <c r="J15" s="5">
        <f>Data2012!G6</f>
        <v>89994.91</v>
      </c>
      <c r="K15" s="5">
        <f>Data2012!H6</f>
        <v>87872.25</v>
      </c>
      <c r="L15" s="5">
        <f>Data2012!I6</f>
        <v>86852.78</v>
      </c>
      <c r="M15" s="48">
        <f t="shared" ref="M15:M16" si="2">AVERAGE(H15:L15)</f>
        <v>89783.856</v>
      </c>
      <c r="N15" s="48">
        <f>Data2012!$B$82</f>
        <v>50100</v>
      </c>
      <c r="O15" s="48">
        <f>Data2012!$B$81</f>
        <v>48300</v>
      </c>
      <c r="P15" s="48">
        <f>Data2012!$B$80</f>
        <v>47200</v>
      </c>
      <c r="Q15" s="48">
        <f>Data2012!$B$79</f>
        <v>46300</v>
      </c>
      <c r="R15" s="48">
        <f>Data2012!$B$78</f>
        <v>44900</v>
      </c>
      <c r="S15" s="48">
        <f t="shared" ref="S15:S58" si="3">AVERAGE(N15:R15)</f>
        <v>47360</v>
      </c>
      <c r="T15" s="57">
        <f t="shared" ref="T15:T58" si="4">(0.013*MIN(S15,M15) + 0.02*MAX(0,M15-S15))*G15</f>
        <v>56126.022933333334</v>
      </c>
      <c r="U15">
        <v>1</v>
      </c>
      <c r="V15">
        <f t="shared" ref="V15:V58" ca="1" si="5">IF(D15="M", VLOOKUP(MAX(F15,$B$9),INDIRECT($D$6&amp;$D$9),$D$10), VLOOKUP(MAX(F15,$B$9),INDIRECT($D$7&amp;$D$9),$D$10))</f>
        <v>12.366538709690813</v>
      </c>
      <c r="W15" s="57">
        <f t="shared" ref="W15:W58" ca="1" si="6">V15*U15*T15</f>
        <v>694084.63522606099</v>
      </c>
      <c r="X15" s="27">
        <v>0</v>
      </c>
      <c r="Y15" s="57">
        <f ca="1">X15*V15*U15</f>
        <v>0</v>
      </c>
    </row>
    <row r="16" spans="1:25" x14ac:dyDescent="0.2">
      <c r="A16" t="str">
        <f>Data2012!A7</f>
        <v>A03</v>
      </c>
      <c r="B16" s="7">
        <f>Data2012!B7</f>
        <v>17645</v>
      </c>
      <c r="C16" s="7">
        <f>Data2012!C7</f>
        <v>29312</v>
      </c>
      <c r="D16" t="str">
        <f>Data2012!D7</f>
        <v>F</v>
      </c>
      <c r="E16" s="5">
        <f>Data2012!E7</f>
        <v>71327.98</v>
      </c>
      <c r="F16">
        <f t="shared" si="0"/>
        <v>65</v>
      </c>
      <c r="G16" s="28">
        <f t="shared" si="1"/>
        <v>32.75</v>
      </c>
      <c r="H16" s="5">
        <f>Data2012!E7</f>
        <v>71327.98</v>
      </c>
      <c r="I16" s="5">
        <f>Data2012!F7</f>
        <v>70855.13</v>
      </c>
      <c r="J16" s="5">
        <f>Data2012!G7</f>
        <v>70342.75</v>
      </c>
      <c r="K16" s="5">
        <f>Data2012!H7</f>
        <v>68944.429999999993</v>
      </c>
      <c r="L16" s="5">
        <f>Data2012!I7</f>
        <v>67976.39</v>
      </c>
      <c r="M16" s="48">
        <f t="shared" si="2"/>
        <v>69889.335999999996</v>
      </c>
      <c r="N16" s="48">
        <f>Data2012!$B$82</f>
        <v>50100</v>
      </c>
      <c r="O16" s="48">
        <f>Data2012!$B$81</f>
        <v>48300</v>
      </c>
      <c r="P16" s="48">
        <f>Data2012!$B$80</f>
        <v>47200</v>
      </c>
      <c r="Q16" s="48">
        <f>Data2012!$B$79</f>
        <v>46300</v>
      </c>
      <c r="R16" s="48">
        <f>Data2012!$B$78</f>
        <v>44900</v>
      </c>
      <c r="S16" s="48">
        <f t="shared" si="3"/>
        <v>47360</v>
      </c>
      <c r="T16" s="57">
        <f t="shared" si="4"/>
        <v>34920.235079999999</v>
      </c>
      <c r="U16">
        <v>1</v>
      </c>
      <c r="V16">
        <f t="shared" ca="1" si="5"/>
        <v>12.653744535703384</v>
      </c>
      <c r="W16" s="57">
        <f t="shared" ca="1" si="6"/>
        <v>441871.73382902757</v>
      </c>
      <c r="X16" s="27">
        <v>0</v>
      </c>
      <c r="Y16" s="57">
        <f t="shared" ref="Y16:Y58" ca="1" si="7">X16*V16*U16</f>
        <v>0</v>
      </c>
    </row>
    <row r="17" spans="1:25" x14ac:dyDescent="0.2">
      <c r="A17" t="str">
        <f>Data2012!A8</f>
        <v>A04</v>
      </c>
      <c r="B17" s="7">
        <f>Data2012!B8</f>
        <v>17937</v>
      </c>
      <c r="C17" s="7">
        <f>Data2012!C8</f>
        <v>28216</v>
      </c>
      <c r="D17" t="str">
        <f>Data2012!D8</f>
        <v>M</v>
      </c>
      <c r="E17" s="5">
        <f>Data2012!E8</f>
        <v>90847.98</v>
      </c>
      <c r="F17">
        <f t="shared" si="0"/>
        <v>64</v>
      </c>
      <c r="G17" s="28">
        <f t="shared" si="1"/>
        <v>35.75</v>
      </c>
      <c r="H17" s="5">
        <f>I17*(1+$B$7)</f>
        <v>94709.019149999993</v>
      </c>
      <c r="I17" s="5">
        <f>Data2012!E8</f>
        <v>90847.98</v>
      </c>
      <c r="J17" s="5">
        <f>Data2012!F8</f>
        <v>90034.16</v>
      </c>
      <c r="K17" s="5">
        <f>Data2012!G8</f>
        <v>86774.38</v>
      </c>
      <c r="L17" s="5">
        <f>Data2012!H8</f>
        <v>85811.79</v>
      </c>
      <c r="M17" s="48">
        <f t="shared" ref="M17:M24" si="8">AVERAGE(H17:L17)</f>
        <v>89635.465829999986</v>
      </c>
      <c r="N17" s="48">
        <f>$F$6</f>
        <v>51100</v>
      </c>
      <c r="O17" s="48">
        <f>Data2012!$B$82</f>
        <v>50100</v>
      </c>
      <c r="P17" s="48">
        <f>Data2012!$B$81</f>
        <v>48300</v>
      </c>
      <c r="Q17" s="48">
        <f>Data2012!$B$80</f>
        <v>47200</v>
      </c>
      <c r="R17" s="48">
        <f>Data2012!$B$79</f>
        <v>46300</v>
      </c>
      <c r="S17" s="48">
        <f t="shared" si="3"/>
        <v>48600</v>
      </c>
      <c r="T17" s="57">
        <f t="shared" si="4"/>
        <v>51927.208068449989</v>
      </c>
      <c r="U17">
        <f>(1+$B$6)^(-($B$9-F17))</f>
        <v>0.95238095238095233</v>
      </c>
      <c r="V17">
        <f t="shared" ca="1" si="5"/>
        <v>11.681221147492936</v>
      </c>
      <c r="W17" s="57">
        <f t="shared" ca="1" si="6"/>
        <v>577688.76287566079</v>
      </c>
      <c r="X17" s="27">
        <f>T17/G17</f>
        <v>1452.5093165999997</v>
      </c>
      <c r="Y17" s="57">
        <f t="shared" ca="1" si="7"/>
        <v>16159.126234284218</v>
      </c>
    </row>
    <row r="18" spans="1:25" x14ac:dyDescent="0.2">
      <c r="A18" t="str">
        <f>Data2012!A9</f>
        <v>A05</v>
      </c>
      <c r="B18" s="7">
        <f>Data2012!B9</f>
        <v>18229</v>
      </c>
      <c r="C18" s="7">
        <f>Data2012!C9</f>
        <v>30225</v>
      </c>
      <c r="D18" t="str">
        <f>Data2012!D9</f>
        <v>M</v>
      </c>
      <c r="E18" s="5">
        <f>Data2012!E9</f>
        <v>62475.54</v>
      </c>
      <c r="F18">
        <f t="shared" si="0"/>
        <v>63</v>
      </c>
      <c r="G18" s="28">
        <f t="shared" si="1"/>
        <v>30.25</v>
      </c>
      <c r="H18" s="5">
        <f>I18*(1+$B$7)</f>
        <v>67898.807344125002</v>
      </c>
      <c r="I18" s="5">
        <f>J18*(1+$B$7)</f>
        <v>65130.75045</v>
      </c>
      <c r="J18" s="5">
        <f>Data2012!E9</f>
        <v>62475.54</v>
      </c>
      <c r="K18" s="5">
        <f>Data2012!F9</f>
        <v>60648.99</v>
      </c>
      <c r="L18" s="5">
        <f>Data2012!G9</f>
        <v>59989.52</v>
      </c>
      <c r="M18" s="48">
        <f t="shared" si="8"/>
        <v>63228.721558824996</v>
      </c>
      <c r="N18" s="48">
        <f>O18*(1+$B$8)</f>
        <v>52633</v>
      </c>
      <c r="O18" s="48">
        <f>$F$6</f>
        <v>51100</v>
      </c>
      <c r="P18" s="48">
        <f>Data2012!$B$82</f>
        <v>50100</v>
      </c>
      <c r="Q18" s="48">
        <f>Data2012!$B$81</f>
        <v>48300</v>
      </c>
      <c r="R18" s="48">
        <f>Data2012!$B$80</f>
        <v>47200</v>
      </c>
      <c r="S18" s="48">
        <f t="shared" si="3"/>
        <v>49866.6</v>
      </c>
      <c r="T18" s="57">
        <f t="shared" si="4"/>
        <v>27694.123993089121</v>
      </c>
      <c r="U18">
        <f t="shared" ref="U18:U58" si="9">(1+$B$6)^(-($B$9-F18))</f>
        <v>0.90702947845804982</v>
      </c>
      <c r="V18">
        <f t="shared" ca="1" si="5"/>
        <v>11.681221147492936</v>
      </c>
      <c r="W18" s="57">
        <f t="shared" ca="1" si="6"/>
        <v>293425.11278853891</v>
      </c>
      <c r="X18" s="27">
        <f t="shared" ref="X18:X58" si="10">T18/G18</f>
        <v>915.50823117649986</v>
      </c>
      <c r="Y18" s="57">
        <f t="shared" ca="1" si="7"/>
        <v>9700.0037285467406</v>
      </c>
    </row>
    <row r="19" spans="1:25" x14ac:dyDescent="0.2">
      <c r="A19" t="str">
        <f>Data2012!A10</f>
        <v>A06</v>
      </c>
      <c r="B19" s="7">
        <f>Data2012!B10</f>
        <v>18521</v>
      </c>
      <c r="C19" s="7">
        <f>Data2012!C10</f>
        <v>29160</v>
      </c>
      <c r="D19" t="str">
        <f>Data2012!D10</f>
        <v>F</v>
      </c>
      <c r="E19" s="5">
        <f>Data2012!E10</f>
        <v>75238.8</v>
      </c>
      <c r="F19">
        <f t="shared" si="0"/>
        <v>62</v>
      </c>
      <c r="G19" s="28">
        <f t="shared" si="1"/>
        <v>33.166666666666664</v>
      </c>
      <c r="H19" s="48">
        <f t="shared" ref="H19:I19" si="11">I19*(1+$B$7)</f>
        <v>85245.223001006263</v>
      </c>
      <c r="I19" s="48">
        <f t="shared" si="11"/>
        <v>81769.998082500009</v>
      </c>
      <c r="J19" s="48">
        <f>K19*(1+$B$7)</f>
        <v>78436.449000000008</v>
      </c>
      <c r="K19" s="48">
        <f>Data2012!E10</f>
        <v>75238.8</v>
      </c>
      <c r="L19" s="48">
        <f>Data2012!F10</f>
        <v>74724.87</v>
      </c>
      <c r="M19" s="48">
        <f t="shared" si="8"/>
        <v>79083.068016701247</v>
      </c>
      <c r="N19" s="48">
        <f>O19*(1+$B$8)</f>
        <v>54211.99</v>
      </c>
      <c r="O19" s="48">
        <f>P19*(1+$B$8)</f>
        <v>52633</v>
      </c>
      <c r="P19" s="48">
        <f>$F$6</f>
        <v>51100</v>
      </c>
      <c r="Q19" s="48">
        <f>Data2012!$B$82</f>
        <v>50100</v>
      </c>
      <c r="R19" s="48">
        <f>Data2012!$B$81</f>
        <v>48300</v>
      </c>
      <c r="S19" s="48">
        <f t="shared" si="3"/>
        <v>51268.998</v>
      </c>
      <c r="T19" s="57">
        <f t="shared" si="4"/>
        <v>40555.482748745155</v>
      </c>
      <c r="U19">
        <f t="shared" si="9"/>
        <v>0.86383759853147601</v>
      </c>
      <c r="V19">
        <f t="shared" ca="1" si="5"/>
        <v>12.653744535703384</v>
      </c>
      <c r="W19" s="57">
        <f t="shared" ca="1" si="6"/>
        <v>443303.07156872633</v>
      </c>
      <c r="X19" s="27">
        <f t="shared" si="10"/>
        <v>1222.7783743340249</v>
      </c>
      <c r="Y19" s="57">
        <f t="shared" ca="1" si="7"/>
        <v>13365.921755840995</v>
      </c>
    </row>
    <row r="20" spans="1:25" x14ac:dyDescent="0.2">
      <c r="A20" t="str">
        <f>Data2012!A11</f>
        <v>A07</v>
      </c>
      <c r="B20" s="7">
        <f>Data2012!B11</f>
        <v>18813</v>
      </c>
      <c r="C20" s="7">
        <f>Data2012!C11</f>
        <v>31199</v>
      </c>
      <c r="D20" t="str">
        <f>Data2012!D11</f>
        <v>M</v>
      </c>
      <c r="E20" s="5">
        <f>Data2012!E11</f>
        <v>59660.04</v>
      </c>
      <c r="F20">
        <f t="shared" si="0"/>
        <v>61</v>
      </c>
      <c r="G20" s="28">
        <f t="shared" si="1"/>
        <v>27.583333333333332</v>
      </c>
      <c r="H20" s="48">
        <f t="shared" ref="H20:J20" si="12">I20*(1+$B$7)</f>
        <v>70467.32648774347</v>
      </c>
      <c r="I20" s="48">
        <f t="shared" si="12"/>
        <v>67594.557782008123</v>
      </c>
      <c r="J20" s="48">
        <f t="shared" si="12"/>
        <v>64838.904347249998</v>
      </c>
      <c r="K20" s="48">
        <f>L20*(1+$B$7)</f>
        <v>62195.591699999997</v>
      </c>
      <c r="L20" s="48">
        <f>Data2012!E11</f>
        <v>59660.04</v>
      </c>
      <c r="M20" s="48">
        <f t="shared" si="8"/>
        <v>64951.284063400315</v>
      </c>
      <c r="N20" s="48">
        <f t="shared" ref="N20:O20" si="13">O20*(1+$B$8)</f>
        <v>55838.349699999999</v>
      </c>
      <c r="O20" s="48">
        <f t="shared" si="13"/>
        <v>54211.99</v>
      </c>
      <c r="P20" s="48">
        <f>Q20*(1+$B$8)</f>
        <v>52633</v>
      </c>
      <c r="Q20" s="48">
        <f>$F$6</f>
        <v>51100</v>
      </c>
      <c r="R20" s="48">
        <f>Data2012!$B$82</f>
        <v>50100</v>
      </c>
      <c r="S20" s="48">
        <f t="shared" si="3"/>
        <v>52776.667939999999</v>
      </c>
      <c r="T20" s="57">
        <f t="shared" si="4"/>
        <v>25641.163406894171</v>
      </c>
      <c r="U20">
        <f t="shared" si="9"/>
        <v>0.82270247479188197</v>
      </c>
      <c r="V20">
        <f t="shared" ca="1" si="5"/>
        <v>11.681221147492936</v>
      </c>
      <c r="W20" s="57">
        <f t="shared" ca="1" si="6"/>
        <v>246415.92771319294</v>
      </c>
      <c r="X20" s="27">
        <f t="shared" si="10"/>
        <v>929.5890056880063</v>
      </c>
      <c r="Y20" s="57">
        <f t="shared" ca="1" si="7"/>
        <v>8933.507953348384</v>
      </c>
    </row>
    <row r="21" spans="1:25" x14ac:dyDescent="0.2">
      <c r="A21" t="str">
        <f>Data2012!A12</f>
        <v>A08</v>
      </c>
      <c r="B21" s="7">
        <f>Data2012!B12</f>
        <v>19105</v>
      </c>
      <c r="C21" s="7">
        <f>Data2012!C12</f>
        <v>30103</v>
      </c>
      <c r="D21" t="str">
        <f>Data2012!D12</f>
        <v>M</v>
      </c>
      <c r="E21" s="5">
        <f>Data2012!E12</f>
        <v>69254.7</v>
      </c>
      <c r="F21">
        <f t="shared" si="0"/>
        <v>61</v>
      </c>
      <c r="G21" s="28">
        <f t="shared" si="1"/>
        <v>30.583333333333332</v>
      </c>
      <c r="H21" s="48">
        <f t="shared" ref="H21:J21" si="14">I21*(1+$B$7)</f>
        <v>81800.038278732754</v>
      </c>
      <c r="I21" s="48">
        <f t="shared" si="14"/>
        <v>78465.264535954688</v>
      </c>
      <c r="J21" s="48">
        <f t="shared" si="14"/>
        <v>75266.440801874996</v>
      </c>
      <c r="K21" s="48">
        <f>L21*(1+$B$7)</f>
        <v>72198.024749999997</v>
      </c>
      <c r="L21" s="48">
        <f>Data2012!E12</f>
        <v>69254.7</v>
      </c>
      <c r="M21" s="48">
        <f t="shared" si="8"/>
        <v>75396.893673312486</v>
      </c>
      <c r="N21" s="48">
        <f t="shared" ref="N21:O21" si="15">O21*(1+$B$8)</f>
        <v>55838.349699999999</v>
      </c>
      <c r="O21" s="48">
        <f t="shared" si="15"/>
        <v>54211.99</v>
      </c>
      <c r="P21" s="48">
        <f>Q21*(1+$B$8)</f>
        <v>52633</v>
      </c>
      <c r="Q21" s="48">
        <f>$F$6</f>
        <v>51100</v>
      </c>
      <c r="R21" s="48">
        <f>Data2012!$B$82</f>
        <v>50100</v>
      </c>
      <c r="S21" s="48">
        <f t="shared" si="3"/>
        <v>52776.667939999999</v>
      </c>
      <c r="T21" s="57">
        <f t="shared" si="4"/>
        <v>34819.161635354467</v>
      </c>
      <c r="U21">
        <f t="shared" si="9"/>
        <v>0.82270247479188197</v>
      </c>
      <c r="V21">
        <f t="shared" ca="1" si="5"/>
        <v>11.681221147492936</v>
      </c>
      <c r="W21" s="57">
        <f t="shared" ca="1" si="6"/>
        <v>334618.04678740015</v>
      </c>
      <c r="X21" s="27">
        <f t="shared" si="10"/>
        <v>1138.5011978862497</v>
      </c>
      <c r="Y21" s="57">
        <f t="shared" ca="1" si="7"/>
        <v>10941.189540732432</v>
      </c>
    </row>
    <row r="22" spans="1:25" x14ac:dyDescent="0.2">
      <c r="A22" t="str">
        <f>Data2012!A13</f>
        <v>A09</v>
      </c>
      <c r="B22" s="7">
        <f>Data2012!B13</f>
        <v>19397</v>
      </c>
      <c r="C22" s="7">
        <f>Data2012!C13</f>
        <v>32143</v>
      </c>
      <c r="D22" t="str">
        <f>Data2012!D13</f>
        <v>M</v>
      </c>
      <c r="E22" s="5">
        <f>Data2012!E13</f>
        <v>58924.89</v>
      </c>
      <c r="F22">
        <f t="shared" si="0"/>
        <v>60</v>
      </c>
      <c r="G22" s="28">
        <f t="shared" si="1"/>
        <v>25</v>
      </c>
      <c r="H22" s="48">
        <f t="shared" ref="H22:J22" si="16">I22*(1+$B$7)</f>
        <v>72556.963404893046</v>
      </c>
      <c r="I22" s="48">
        <f t="shared" si="16"/>
        <v>69599.00566416599</v>
      </c>
      <c r="J22" s="48">
        <f t="shared" si="16"/>
        <v>66761.636128696395</v>
      </c>
      <c r="K22" s="48">
        <f>L22*(1+$B$7)</f>
        <v>64039.938732562492</v>
      </c>
      <c r="L22" s="48">
        <f>E22*(1+$B$7)^($B$9-$F22-4)</f>
        <v>61429.197824999996</v>
      </c>
      <c r="M22" s="48">
        <f t="shared" si="8"/>
        <v>66877.348351063585</v>
      </c>
      <c r="N22" s="48">
        <f t="shared" ref="N22:P22" si="17">O22*(1+$B$8)</f>
        <v>57513.500190999999</v>
      </c>
      <c r="O22" s="48">
        <f t="shared" si="17"/>
        <v>55838.349699999999</v>
      </c>
      <c r="P22" s="48">
        <f t="shared" si="17"/>
        <v>54211.99</v>
      </c>
      <c r="Q22" s="48">
        <f>R22*(1+$B$8)</f>
        <v>52633</v>
      </c>
      <c r="R22" s="48">
        <f>$F$6</f>
        <v>51100</v>
      </c>
      <c r="S22" s="48">
        <f t="shared" si="3"/>
        <v>54259.367978199989</v>
      </c>
      <c r="T22" s="57">
        <f t="shared" si="4"/>
        <v>23943.284779346795</v>
      </c>
      <c r="U22">
        <f t="shared" si="9"/>
        <v>0.78352616646845896</v>
      </c>
      <c r="V22">
        <f t="shared" ca="1" si="5"/>
        <v>11.681221147492936</v>
      </c>
      <c r="W22" s="57">
        <f t="shared" ca="1" si="6"/>
        <v>219141.929745578</v>
      </c>
      <c r="X22" s="27">
        <f t="shared" si="10"/>
        <v>957.73139117387177</v>
      </c>
      <c r="Y22" s="57">
        <f t="shared" ca="1" si="7"/>
        <v>8765.6771898231182</v>
      </c>
    </row>
    <row r="23" spans="1:25" x14ac:dyDescent="0.2">
      <c r="A23" t="str">
        <f>Data2012!A14</f>
        <v>A10</v>
      </c>
      <c r="B23" s="7">
        <f>Data2012!B14</f>
        <v>19689</v>
      </c>
      <c r="C23" s="7">
        <f>Data2012!C14</f>
        <v>31048</v>
      </c>
      <c r="D23" t="str">
        <f>Data2012!D14</f>
        <v>F</v>
      </c>
      <c r="E23" s="5">
        <f>Data2012!E14</f>
        <v>60607.49</v>
      </c>
      <c r="F23">
        <f t="shared" si="0"/>
        <v>59</v>
      </c>
      <c r="G23" s="28">
        <f t="shared" si="1"/>
        <v>28</v>
      </c>
      <c r="H23" s="48">
        <f t="shared" ref="H23:J24" si="18">I23*(1+$B$7)</f>
        <v>77800.552363137191</v>
      </c>
      <c r="I23" s="48">
        <f t="shared" si="18"/>
        <v>74628.827206846225</v>
      </c>
      <c r="J23" s="48">
        <f t="shared" si="18"/>
        <v>71586.404994576718</v>
      </c>
      <c r="K23" s="48">
        <f>L23*(1+$B$7)</f>
        <v>68668.014383287024</v>
      </c>
      <c r="L23" s="48">
        <f>E23*(1+$B$7)^($B$9-$F23-4)</f>
        <v>65868.598928812498</v>
      </c>
      <c r="M23" s="48">
        <f t="shared" si="8"/>
        <v>71710.479575331919</v>
      </c>
      <c r="N23" s="48">
        <f t="shared" ref="N23:P23" si="19">O23*(1+$B$8)</f>
        <v>59238.905196730004</v>
      </c>
      <c r="O23" s="48">
        <f t="shared" si="19"/>
        <v>57513.500190999999</v>
      </c>
      <c r="P23" s="48">
        <f t="shared" si="19"/>
        <v>55838.349699999999</v>
      </c>
      <c r="Q23" s="48">
        <f>R23*(1+$B$8)</f>
        <v>54211.99</v>
      </c>
      <c r="R23" s="48">
        <f>$F$6*(1+$B$8)^($B$9-F23-5)</f>
        <v>52633</v>
      </c>
      <c r="S23" s="48">
        <f t="shared" si="3"/>
        <v>55887.149017545999</v>
      </c>
      <c r="T23" s="57">
        <f t="shared" si="4"/>
        <v>29203.987354746856</v>
      </c>
      <c r="U23">
        <f t="shared" si="9"/>
        <v>0.74621539663662761</v>
      </c>
      <c r="V23">
        <f t="shared" ca="1" si="5"/>
        <v>12.653744535703384</v>
      </c>
      <c r="W23" s="57">
        <f t="shared" ca="1" si="6"/>
        <v>275756.28500554711</v>
      </c>
      <c r="X23" s="27">
        <f t="shared" si="10"/>
        <v>1042.9995483838163</v>
      </c>
      <c r="Y23" s="57">
        <f t="shared" ca="1" si="7"/>
        <v>9848.4387501981109</v>
      </c>
    </row>
    <row r="24" spans="1:25" x14ac:dyDescent="0.2">
      <c r="A24" t="str">
        <f>Data2012!A15</f>
        <v>A11</v>
      </c>
      <c r="B24" s="7">
        <f>Data2012!B15</f>
        <v>19981</v>
      </c>
      <c r="C24" s="7">
        <f>Data2012!C15</f>
        <v>33086</v>
      </c>
      <c r="D24" t="str">
        <f>Data2012!D15</f>
        <v>M</v>
      </c>
      <c r="E24" s="5">
        <f>Data2012!E15</f>
        <v>61009.440000000002</v>
      </c>
      <c r="F24">
        <f t="shared" si="0"/>
        <v>58</v>
      </c>
      <c r="G24" s="28">
        <f t="shared" si="1"/>
        <v>22.416666666666668</v>
      </c>
      <c r="H24" s="48">
        <f t="shared" si="18"/>
        <v>81644.979472813007</v>
      </c>
      <c r="I24" s="48">
        <f t="shared" si="18"/>
        <v>78316.527072242694</v>
      </c>
      <c r="J24" s="48">
        <f t="shared" si="18"/>
        <v>75123.766975772363</v>
      </c>
      <c r="K24" s="48">
        <f>L24*(1+$B$7)</f>
        <v>72061.167362851193</v>
      </c>
      <c r="L24" s="48">
        <f>E24*(1+$B$7)^($B$9-$F24-4)</f>
        <v>69123.421930792509</v>
      </c>
      <c r="M24" s="48">
        <f t="shared" si="8"/>
        <v>75253.972562894356</v>
      </c>
      <c r="N24" s="48">
        <f>O24*(1+$B$8)</f>
        <v>61016.072352631905</v>
      </c>
      <c r="O24" s="48">
        <f t="shared" ref="O24:P24" si="20">P24*(1+$B$8)</f>
        <v>59238.905196730004</v>
      </c>
      <c r="P24" s="48">
        <f t="shared" si="20"/>
        <v>57513.500190999999</v>
      </c>
      <c r="Q24" s="48">
        <f>R24*(1+$B$8)</f>
        <v>55838.349699999999</v>
      </c>
      <c r="R24" s="48">
        <f t="shared" ref="R24:R58" si="21">$F$6*(1+$B$8)^($B$9-F24-5)</f>
        <v>54211.99</v>
      </c>
      <c r="S24" s="48">
        <f t="shared" si="3"/>
        <v>57563.763488072378</v>
      </c>
      <c r="T24" s="57">
        <f t="shared" si="4"/>
        <v>24706.150478360949</v>
      </c>
      <c r="U24">
        <f t="shared" si="9"/>
        <v>0.71068133013012147</v>
      </c>
      <c r="V24">
        <f t="shared" ca="1" si="5"/>
        <v>11.681221147492936</v>
      </c>
      <c r="W24" s="57">
        <f t="shared" ca="1" si="6"/>
        <v>205101.2158010531</v>
      </c>
      <c r="X24" s="27">
        <f t="shared" si="10"/>
        <v>1102.1331068413806</v>
      </c>
      <c r="Y24" s="57">
        <f t="shared" ca="1" si="7"/>
        <v>9149.4966156603623</v>
      </c>
    </row>
    <row r="25" spans="1:25" x14ac:dyDescent="0.2">
      <c r="A25" t="str">
        <f>Data2012!A16</f>
        <v>A12</v>
      </c>
      <c r="B25" s="7">
        <f>Data2012!B16</f>
        <v>20273</v>
      </c>
      <c r="C25" s="7">
        <f>Data2012!C16</f>
        <v>32021</v>
      </c>
      <c r="D25" t="str">
        <f>Data2012!D16</f>
        <v>M</v>
      </c>
      <c r="E25" s="5">
        <f>Data2012!E16</f>
        <v>59069.65</v>
      </c>
      <c r="F25">
        <f t="shared" si="0"/>
        <v>57</v>
      </c>
      <c r="G25" s="28">
        <f t="shared" si="1"/>
        <v>25.333333333333332</v>
      </c>
      <c r="H25" s="110">
        <f t="shared" ref="H25:K25" si="22">I25*(1+$B$7)</f>
        <v>82408.670315432959</v>
      </c>
      <c r="I25" s="110">
        <f t="shared" si="22"/>
        <v>79049.084235427305</v>
      </c>
      <c r="J25" s="110">
        <f t="shared" si="22"/>
        <v>75826.459698251609</v>
      </c>
      <c r="K25" s="110">
        <f t="shared" si="22"/>
        <v>72735.213139809697</v>
      </c>
      <c r="L25" s="110">
        <f t="shared" ref="L25:L58" si="23">E25*(1+$B$7)^($B$9-$F25-4)</f>
        <v>69769.988623318655</v>
      </c>
      <c r="M25" s="48">
        <f t="shared" ref="M25:M58" si="24">AVERAGE(H25:L25)</f>
        <v>75957.883202448051</v>
      </c>
      <c r="N25" s="48">
        <f t="shared" ref="N25:P25" si="25">O25*(1+$B$8)</f>
        <v>62846.554523210863</v>
      </c>
      <c r="O25" s="48">
        <f t="shared" si="25"/>
        <v>61016.072352631905</v>
      </c>
      <c r="P25" s="48">
        <f t="shared" si="25"/>
        <v>59238.905196730004</v>
      </c>
      <c r="Q25" s="48">
        <f>R25*(1+$B$8)</f>
        <v>57513.500190999999</v>
      </c>
      <c r="R25" s="48">
        <f t="shared" si="21"/>
        <v>55838.349699999999</v>
      </c>
      <c r="S25" s="48">
        <f t="shared" si="3"/>
        <v>59290.676392714566</v>
      </c>
      <c r="T25" s="57">
        <f t="shared" si="4"/>
        <v>27971.114208932293</v>
      </c>
      <c r="U25">
        <f t="shared" si="9"/>
        <v>0.67683936202868722</v>
      </c>
      <c r="V25">
        <f t="shared" ca="1" si="5"/>
        <v>11.681221147492936</v>
      </c>
      <c r="W25" s="57">
        <f t="shared" ca="1" si="6"/>
        <v>221148.30751063145</v>
      </c>
      <c r="X25" s="27">
        <f t="shared" si="10"/>
        <v>1104.122929299959</v>
      </c>
      <c r="Y25" s="57">
        <f t="shared" ca="1" si="7"/>
        <v>8729.5384543670316</v>
      </c>
    </row>
    <row r="26" spans="1:25" x14ac:dyDescent="0.2">
      <c r="A26" t="str">
        <f>Data2012!A17</f>
        <v>A13</v>
      </c>
      <c r="B26" s="7">
        <f>Data2012!B17</f>
        <v>20565</v>
      </c>
      <c r="C26" s="7">
        <f>Data2012!C17</f>
        <v>34060</v>
      </c>
      <c r="D26" t="str">
        <f>Data2012!D17</f>
        <v>M</v>
      </c>
      <c r="E26" s="5">
        <f>Data2012!E17</f>
        <v>54679.94</v>
      </c>
      <c r="F26">
        <f t="shared" si="0"/>
        <v>57</v>
      </c>
      <c r="G26" s="28">
        <f t="shared" si="1"/>
        <v>19.75</v>
      </c>
      <c r="H26" s="48">
        <f t="shared" ref="H26:K26" si="26">I26*(1+$B$7)</f>
        <v>76284.541187016599</v>
      </c>
      <c r="I26" s="48">
        <f t="shared" si="26"/>
        <v>73174.619843661014</v>
      </c>
      <c r="J26" s="48">
        <f t="shared" si="26"/>
        <v>70191.48186442304</v>
      </c>
      <c r="K26" s="48">
        <f t="shared" si="26"/>
        <v>67329.958622947757</v>
      </c>
      <c r="L26" s="48">
        <f t="shared" si="23"/>
        <v>64585.092204266432</v>
      </c>
      <c r="M26" s="48">
        <f t="shared" si="24"/>
        <v>70313.138744462951</v>
      </c>
      <c r="N26" s="48">
        <f t="shared" ref="N26:Q26" si="27">O26*(1+$B$8)</f>
        <v>62846.554523210863</v>
      </c>
      <c r="O26" s="48">
        <f t="shared" si="27"/>
        <v>61016.072352631905</v>
      </c>
      <c r="P26" s="48">
        <f t="shared" si="27"/>
        <v>59238.905196730004</v>
      </c>
      <c r="Q26" s="48">
        <f t="shared" si="27"/>
        <v>57513.500190999999</v>
      </c>
      <c r="R26" s="48">
        <f t="shared" si="21"/>
        <v>55838.349699999999</v>
      </c>
      <c r="S26" s="48">
        <f t="shared" si="3"/>
        <v>59290.676392714566</v>
      </c>
      <c r="T26" s="57">
        <f t="shared" si="4"/>
        <v>19576.753792770076</v>
      </c>
      <c r="U26">
        <f t="shared" si="9"/>
        <v>0.67683936202868722</v>
      </c>
      <c r="V26">
        <f t="shared" ca="1" si="5"/>
        <v>11.681221147492936</v>
      </c>
      <c r="W26" s="57">
        <f t="shared" ca="1" si="6"/>
        <v>154779.88954908698</v>
      </c>
      <c r="X26" s="27">
        <f t="shared" si="10"/>
        <v>991.22804014025701</v>
      </c>
      <c r="Y26" s="57">
        <f t="shared" ca="1" si="7"/>
        <v>7836.9564328651632</v>
      </c>
    </row>
    <row r="27" spans="1:25" x14ac:dyDescent="0.2">
      <c r="A27" t="str">
        <f>Data2012!A18</f>
        <v>A14</v>
      </c>
      <c r="B27" s="7">
        <f>Data2012!B18</f>
        <v>20857</v>
      </c>
      <c r="C27" s="7">
        <f>Data2012!C18</f>
        <v>28399</v>
      </c>
      <c r="D27" t="str">
        <f>Data2012!D18</f>
        <v>M</v>
      </c>
      <c r="E27" s="5">
        <f>Data2012!E18</f>
        <v>77069.48</v>
      </c>
      <c r="F27">
        <f t="shared" si="0"/>
        <v>56</v>
      </c>
      <c r="G27" s="28">
        <f t="shared" si="1"/>
        <v>35.25</v>
      </c>
      <c r="H27" s="48">
        <f t="shared" ref="H27:K27" si="28">I27*(1+$B$7)</f>
        <v>112090.03416935231</v>
      </c>
      <c r="I27" s="48">
        <f t="shared" si="28"/>
        <v>107520.4164694027</v>
      </c>
      <c r="J27" s="48">
        <f t="shared" si="28"/>
        <v>103137.09013851578</v>
      </c>
      <c r="K27" s="48">
        <f t="shared" si="28"/>
        <v>98932.460564523528</v>
      </c>
      <c r="L27" s="48">
        <f t="shared" si="23"/>
        <v>94899.2427477444</v>
      </c>
      <c r="M27" s="48">
        <f t="shared" si="24"/>
        <v>103315.84881790774</v>
      </c>
      <c r="N27" s="48">
        <f t="shared" ref="N27:Q27" si="29">O27*(1+$B$8)</f>
        <v>64731.951158907192</v>
      </c>
      <c r="O27" s="48">
        <f t="shared" si="29"/>
        <v>62846.554523210863</v>
      </c>
      <c r="P27" s="48">
        <f t="shared" si="29"/>
        <v>61016.072352631905</v>
      </c>
      <c r="Q27" s="48">
        <f t="shared" si="29"/>
        <v>59238.905196730004</v>
      </c>
      <c r="R27" s="48">
        <f t="shared" si="21"/>
        <v>57513.500190999999</v>
      </c>
      <c r="S27" s="48">
        <f t="shared" si="3"/>
        <v>61069.396684495987</v>
      </c>
      <c r="T27" s="57">
        <f t="shared" si="4"/>
        <v>57768.799784725568</v>
      </c>
      <c r="U27">
        <f t="shared" si="9"/>
        <v>0.64460891621779726</v>
      </c>
      <c r="V27">
        <f t="shared" ca="1" si="5"/>
        <v>11.681221147492936</v>
      </c>
      <c r="W27" s="57">
        <f t="shared" ca="1" si="6"/>
        <v>434988.62378711934</v>
      </c>
      <c r="X27" s="27">
        <f t="shared" si="10"/>
        <v>1638.8311995666827</v>
      </c>
      <c r="Y27" s="57">
        <f t="shared" ca="1" si="7"/>
        <v>12340.102802471472</v>
      </c>
    </row>
    <row r="28" spans="1:25" x14ac:dyDescent="0.2">
      <c r="A28" t="str">
        <f>Data2012!A19</f>
        <v>A15</v>
      </c>
      <c r="B28" s="7">
        <f>Data2012!B19</f>
        <v>21149</v>
      </c>
      <c r="C28" s="7">
        <f>Data2012!C19</f>
        <v>30407</v>
      </c>
      <c r="D28" t="str">
        <f>Data2012!D19</f>
        <v>M</v>
      </c>
      <c r="E28" s="5">
        <f>Data2012!E19</f>
        <v>60868.63</v>
      </c>
      <c r="F28">
        <f t="shared" si="0"/>
        <v>55</v>
      </c>
      <c r="G28" s="28">
        <f t="shared" si="1"/>
        <v>29.75</v>
      </c>
      <c r="H28" s="48">
        <f t="shared" ref="H28:K28" si="30">I28*(1+$B$7)</f>
        <v>92289.897456745312</v>
      </c>
      <c r="I28" s="48">
        <f t="shared" si="30"/>
        <v>88527.479574815647</v>
      </c>
      <c r="J28" s="48">
        <f t="shared" si="30"/>
        <v>84918.445635314769</v>
      </c>
      <c r="K28" s="48">
        <f t="shared" si="30"/>
        <v>81456.542575841508</v>
      </c>
      <c r="L28" s="48">
        <f t="shared" si="23"/>
        <v>78135.772255003845</v>
      </c>
      <c r="M28" s="48">
        <f t="shared" si="24"/>
        <v>85065.627499544207</v>
      </c>
      <c r="N28" s="48">
        <f t="shared" ref="N28:Q28" si="31">O28*(1+$B$8)</f>
        <v>66673.909693674388</v>
      </c>
      <c r="O28" s="48">
        <f t="shared" si="31"/>
        <v>64731.951158907177</v>
      </c>
      <c r="P28" s="48">
        <f t="shared" si="31"/>
        <v>62846.554523210849</v>
      </c>
      <c r="Q28" s="48">
        <f t="shared" si="31"/>
        <v>61016.072352631891</v>
      </c>
      <c r="R28" s="48">
        <f t="shared" si="21"/>
        <v>59238.905196729989</v>
      </c>
      <c r="S28" s="48">
        <f t="shared" si="3"/>
        <v>62901.478585030862</v>
      </c>
      <c r="T28" s="57">
        <f t="shared" si="4"/>
        <v>37514.815446896129</v>
      </c>
      <c r="U28">
        <f t="shared" si="9"/>
        <v>0.61391325354075932</v>
      </c>
      <c r="V28">
        <f t="shared" ca="1" si="5"/>
        <v>11.681221147492936</v>
      </c>
      <c r="W28" s="57">
        <f t="shared" ca="1" si="6"/>
        <v>269028.36336905189</v>
      </c>
      <c r="X28" s="27">
        <f t="shared" si="10"/>
        <v>1261.0021998956681</v>
      </c>
      <c r="Y28" s="57">
        <f t="shared" ca="1" si="7"/>
        <v>9042.9701972790554</v>
      </c>
    </row>
    <row r="29" spans="1:25" x14ac:dyDescent="0.2">
      <c r="A29" t="str">
        <f>Data2012!A20</f>
        <v>A16</v>
      </c>
      <c r="B29" s="7">
        <f>Data2012!B20</f>
        <v>21441</v>
      </c>
      <c r="C29" s="7">
        <f>Data2012!C20</f>
        <v>29342</v>
      </c>
      <c r="D29" t="str">
        <f>Data2012!D20</f>
        <v>M</v>
      </c>
      <c r="E29" s="5">
        <f>Data2012!E20</f>
        <v>70046.38</v>
      </c>
      <c r="F29">
        <f t="shared" si="0"/>
        <v>54</v>
      </c>
      <c r="G29" s="28">
        <f t="shared" si="1"/>
        <v>32.666666666666664</v>
      </c>
      <c r="H29" s="48">
        <f t="shared" ref="H29:K29" si="32">I29*(1+$B$7)</f>
        <v>110719.06151956116</v>
      </c>
      <c r="I29" s="48">
        <f t="shared" si="32"/>
        <v>106205.33479094596</v>
      </c>
      <c r="J29" s="48">
        <f t="shared" si="32"/>
        <v>101875.62090258604</v>
      </c>
      <c r="K29" s="48">
        <f t="shared" si="32"/>
        <v>97722.418131977029</v>
      </c>
      <c r="L29" s="48">
        <f t="shared" si="23"/>
        <v>93738.530582232168</v>
      </c>
      <c r="M29" s="48">
        <f t="shared" si="24"/>
        <v>102052.19318546048</v>
      </c>
      <c r="N29" s="48">
        <f t="shared" ref="N29:Q29" si="33">O29*(1+$B$8)</f>
        <v>68674.126984484639</v>
      </c>
      <c r="O29" s="48">
        <f t="shared" si="33"/>
        <v>66673.909693674403</v>
      </c>
      <c r="P29" s="48">
        <f t="shared" si="33"/>
        <v>64731.951158907184</v>
      </c>
      <c r="Q29" s="48">
        <f t="shared" si="33"/>
        <v>62846.554523210856</v>
      </c>
      <c r="R29" s="48">
        <f t="shared" si="21"/>
        <v>61016.072352631898</v>
      </c>
      <c r="S29" s="48">
        <f t="shared" si="3"/>
        <v>64788.522942581782</v>
      </c>
      <c r="T29" s="57">
        <f t="shared" si="4"/>
        <v>51859.123968297135</v>
      </c>
      <c r="U29">
        <f t="shared" si="9"/>
        <v>0.5846792890864374</v>
      </c>
      <c r="V29">
        <f t="shared" ca="1" si="5"/>
        <v>11.681221147492936</v>
      </c>
      <c r="W29" s="57">
        <f t="shared" ca="1" si="6"/>
        <v>354185.78933721385</v>
      </c>
      <c r="X29" s="27">
        <f t="shared" si="10"/>
        <v>1587.524203111137</v>
      </c>
      <c r="Y29" s="57">
        <f t="shared" ca="1" si="7"/>
        <v>10842.422122567774</v>
      </c>
    </row>
    <row r="30" spans="1:25" x14ac:dyDescent="0.2">
      <c r="A30" t="str">
        <f>Data2012!A21</f>
        <v>A17</v>
      </c>
      <c r="B30" s="7">
        <f>Data2012!B21</f>
        <v>21733</v>
      </c>
      <c r="C30" s="7">
        <f>Data2012!C21</f>
        <v>31382</v>
      </c>
      <c r="D30" t="str">
        <f>Data2012!D21</f>
        <v>M</v>
      </c>
      <c r="E30" s="5">
        <f>Data2012!E21</f>
        <v>59213.06</v>
      </c>
      <c r="F30">
        <f t="shared" si="0"/>
        <v>54</v>
      </c>
      <c r="G30" s="28">
        <f t="shared" si="1"/>
        <v>27.083333333333332</v>
      </c>
      <c r="H30" s="48">
        <f t="shared" ref="H30:K30" si="34">I30*(1+$B$7)</f>
        <v>93595.335446335215</v>
      </c>
      <c r="I30" s="48">
        <f t="shared" si="34"/>
        <v>89779.698269865912</v>
      </c>
      <c r="J30" s="48">
        <f t="shared" si="34"/>
        <v>86119.614647353388</v>
      </c>
      <c r="K30" s="48">
        <f t="shared" si="34"/>
        <v>82608.743067005649</v>
      </c>
      <c r="L30" s="48">
        <f t="shared" si="23"/>
        <v>79241.000543890317</v>
      </c>
      <c r="M30" s="48">
        <f t="shared" si="24"/>
        <v>86268.878394890082</v>
      </c>
      <c r="N30" s="48">
        <f t="shared" ref="N30:Q30" si="35">O30*(1+$B$8)</f>
        <v>68674.126984484639</v>
      </c>
      <c r="O30" s="48">
        <f t="shared" si="35"/>
        <v>66673.909693674403</v>
      </c>
      <c r="P30" s="48">
        <f t="shared" si="35"/>
        <v>64731.951158907184</v>
      </c>
      <c r="Q30" s="48">
        <f t="shared" si="35"/>
        <v>62846.554523210856</v>
      </c>
      <c r="R30" s="48">
        <f t="shared" si="21"/>
        <v>61016.072352631898</v>
      </c>
      <c r="S30" s="48">
        <f t="shared" si="3"/>
        <v>64788.522942581782</v>
      </c>
      <c r="T30" s="57">
        <f t="shared" si="4"/>
        <v>34446.15165603433</v>
      </c>
      <c r="U30">
        <f t="shared" si="9"/>
        <v>0.5846792890864374</v>
      </c>
      <c r="V30">
        <f t="shared" ca="1" si="5"/>
        <v>11.681221147492936</v>
      </c>
      <c r="W30" s="57">
        <f t="shared" ca="1" si="6"/>
        <v>235259.22692755642</v>
      </c>
      <c r="X30" s="27">
        <f t="shared" si="10"/>
        <v>1271.857907299729</v>
      </c>
      <c r="Y30" s="57">
        <f t="shared" ca="1" si="7"/>
        <v>8686.4945327097757</v>
      </c>
    </row>
    <row r="31" spans="1:25" x14ac:dyDescent="0.2">
      <c r="A31" t="str">
        <f>Data2012!A22</f>
        <v>A18</v>
      </c>
      <c r="B31" s="7">
        <f>Data2012!B22</f>
        <v>22025</v>
      </c>
      <c r="C31" s="7">
        <f>Data2012!C22</f>
        <v>30286</v>
      </c>
      <c r="D31" t="str">
        <f>Data2012!D22</f>
        <v>F</v>
      </c>
      <c r="E31" s="5">
        <f>Data2012!E22</f>
        <v>62187.8</v>
      </c>
      <c r="F31">
        <f t="shared" si="0"/>
        <v>53</v>
      </c>
      <c r="G31" s="28">
        <f t="shared" si="1"/>
        <v>30.083333333333332</v>
      </c>
      <c r="H31" s="48">
        <f t="shared" ref="H31:K31" si="36">I31*(1+$B$7)</f>
        <v>102475.00706331615</v>
      </c>
      <c r="I31" s="48">
        <f t="shared" si="36"/>
        <v>98297.368885674965</v>
      </c>
      <c r="J31" s="48">
        <f t="shared" si="36"/>
        <v>94290.042096570716</v>
      </c>
      <c r="K31" s="48">
        <f t="shared" si="36"/>
        <v>90446.083545871195</v>
      </c>
      <c r="L31" s="48">
        <f t="shared" si="23"/>
        <v>86758.833137526322</v>
      </c>
      <c r="M31" s="48">
        <f t="shared" si="24"/>
        <v>94453.466945791879</v>
      </c>
      <c r="N31" s="48">
        <f t="shared" ref="N31:Q31" si="37">O31*(1+$B$8)</f>
        <v>70734.350794019178</v>
      </c>
      <c r="O31" s="48">
        <f t="shared" si="37"/>
        <v>68674.126984484639</v>
      </c>
      <c r="P31" s="48">
        <f t="shared" si="37"/>
        <v>66673.909693674403</v>
      </c>
      <c r="Q31" s="48">
        <f t="shared" si="37"/>
        <v>64731.951158907184</v>
      </c>
      <c r="R31" s="48">
        <f t="shared" si="21"/>
        <v>62846.554523210856</v>
      </c>
      <c r="S31" s="48">
        <f t="shared" si="3"/>
        <v>66732.178630859256</v>
      </c>
      <c r="T31" s="57">
        <f t="shared" si="4"/>
        <v>42776.817995703001</v>
      </c>
      <c r="U31">
        <f t="shared" si="9"/>
        <v>0.5568374181775595</v>
      </c>
      <c r="V31">
        <f t="shared" ca="1" si="5"/>
        <v>12.653744535703384</v>
      </c>
      <c r="W31" s="57">
        <f t="shared" ca="1" si="6"/>
        <v>301408.81490607344</v>
      </c>
      <c r="X31" s="27">
        <f t="shared" si="10"/>
        <v>1421.9440884998228</v>
      </c>
      <c r="Y31" s="57">
        <f t="shared" ca="1" si="7"/>
        <v>10019.129581365321</v>
      </c>
    </row>
    <row r="32" spans="1:25" x14ac:dyDescent="0.2">
      <c r="A32" t="str">
        <f>Data2012!A23</f>
        <v>A19</v>
      </c>
      <c r="B32" s="7">
        <f>Data2012!B23</f>
        <v>22317</v>
      </c>
      <c r="C32" s="7">
        <f>Data2012!C23</f>
        <v>32325</v>
      </c>
      <c r="D32" t="str">
        <f>Data2012!D23</f>
        <v>F</v>
      </c>
      <c r="E32" s="5">
        <f>Data2012!E23</f>
        <v>61353.35</v>
      </c>
      <c r="F32">
        <f t="shared" si="0"/>
        <v>52</v>
      </c>
      <c r="G32" s="28">
        <f t="shared" si="1"/>
        <v>24.5</v>
      </c>
      <c r="H32" s="48">
        <f t="shared" ref="H32:K32" si="38">I32*(1+$B$7)</f>
        <v>105396.72308763055</v>
      </c>
      <c r="I32" s="48">
        <f t="shared" si="38"/>
        <v>101099.97418477751</v>
      </c>
      <c r="J32" s="48">
        <f t="shared" si="38"/>
        <v>96978.392503383715</v>
      </c>
      <c r="K32" s="48">
        <f t="shared" si="38"/>
        <v>93024.836933701401</v>
      </c>
      <c r="L32" s="48">
        <f t="shared" si="23"/>
        <v>89232.457490361063</v>
      </c>
      <c r="M32" s="48">
        <f t="shared" si="24"/>
        <v>97146.476839970841</v>
      </c>
      <c r="N32" s="48">
        <f t="shared" ref="N32:Q32" si="39">O32*(1+$B$8)</f>
        <v>72856.381317839739</v>
      </c>
      <c r="O32" s="48">
        <f t="shared" si="39"/>
        <v>70734.350794019163</v>
      </c>
      <c r="P32" s="48">
        <f t="shared" si="39"/>
        <v>68674.126984484625</v>
      </c>
      <c r="Q32" s="48">
        <f t="shared" si="39"/>
        <v>66673.909693674388</v>
      </c>
      <c r="R32" s="48">
        <f t="shared" si="21"/>
        <v>64731.951158907177</v>
      </c>
      <c r="S32" s="48">
        <f t="shared" si="3"/>
        <v>68734.143989785021</v>
      </c>
      <c r="T32" s="57">
        <f t="shared" si="4"/>
        <v>35813.867957337578</v>
      </c>
      <c r="U32">
        <f t="shared" si="9"/>
        <v>0.53032135064529462</v>
      </c>
      <c r="V32">
        <f t="shared" ca="1" si="5"/>
        <v>12.653744535703384</v>
      </c>
      <c r="W32" s="57">
        <f t="shared" ca="1" si="6"/>
        <v>240330.7835991258</v>
      </c>
      <c r="X32" s="27">
        <f t="shared" si="10"/>
        <v>1461.7905288709214</v>
      </c>
      <c r="Y32" s="57">
        <f t="shared" ca="1" si="7"/>
        <v>9809.4197387398272</v>
      </c>
    </row>
    <row r="33" spans="1:25" x14ac:dyDescent="0.2">
      <c r="A33" t="str">
        <f>Data2012!A24</f>
        <v>A20</v>
      </c>
      <c r="B33" s="7">
        <f>Data2012!B24</f>
        <v>22609</v>
      </c>
      <c r="C33" s="7">
        <f>Data2012!C24</f>
        <v>31229</v>
      </c>
      <c r="D33" t="str">
        <f>Data2012!D24</f>
        <v>M</v>
      </c>
      <c r="E33" s="5">
        <f>Data2012!E24</f>
        <v>59363.95</v>
      </c>
      <c r="F33">
        <f t="shared" si="0"/>
        <v>51</v>
      </c>
      <c r="G33" s="28">
        <f t="shared" si="1"/>
        <v>27.5</v>
      </c>
      <c r="H33" s="48">
        <f t="shared" ref="H33:K33" si="40">I33*(1+$B$7)</f>
        <v>106313.32023464586</v>
      </c>
      <c r="I33" s="48">
        <f t="shared" si="40"/>
        <v>101979.20406201041</v>
      </c>
      <c r="J33" s="48">
        <f t="shared" si="40"/>
        <v>97821.778476748601</v>
      </c>
      <c r="K33" s="48">
        <f t="shared" si="40"/>
        <v>93833.840265466279</v>
      </c>
      <c r="L33" s="48">
        <f t="shared" si="23"/>
        <v>90008.479870950861</v>
      </c>
      <c r="M33" s="48">
        <f t="shared" si="24"/>
        <v>97991.324581964393</v>
      </c>
      <c r="N33" s="48">
        <f t="shared" ref="N33:Q33" si="41">O33*(1+$B$8)</f>
        <v>75042.072757374932</v>
      </c>
      <c r="O33" s="48">
        <f t="shared" si="41"/>
        <v>72856.381317839739</v>
      </c>
      <c r="P33" s="48">
        <f t="shared" si="41"/>
        <v>70734.350794019163</v>
      </c>
      <c r="Q33" s="48">
        <f t="shared" si="41"/>
        <v>68674.126984484625</v>
      </c>
      <c r="R33" s="48">
        <f t="shared" si="21"/>
        <v>66673.909693674388</v>
      </c>
      <c r="S33" s="48">
        <f t="shared" si="3"/>
        <v>70796.168309478584</v>
      </c>
      <c r="T33" s="57">
        <f t="shared" si="4"/>
        <v>40266.966120505793</v>
      </c>
      <c r="U33">
        <f t="shared" si="9"/>
        <v>0.50506795299551888</v>
      </c>
      <c r="V33">
        <f t="shared" ca="1" si="5"/>
        <v>11.681221147492936</v>
      </c>
      <c r="W33" s="57">
        <f t="shared" ca="1" si="6"/>
        <v>237567.46764656657</v>
      </c>
      <c r="X33" s="27">
        <f t="shared" si="10"/>
        <v>1464.2533134729379</v>
      </c>
      <c r="Y33" s="57">
        <f t="shared" ca="1" si="7"/>
        <v>8638.8170053296926</v>
      </c>
    </row>
    <row r="34" spans="1:25" x14ac:dyDescent="0.2">
      <c r="A34" t="str">
        <f>Data2012!A25</f>
        <v>A21</v>
      </c>
      <c r="B34" s="7">
        <f>Data2012!B25</f>
        <v>22901</v>
      </c>
      <c r="C34" s="7">
        <f>Data2012!C25</f>
        <v>33270</v>
      </c>
      <c r="D34" t="str">
        <f>Data2012!D25</f>
        <v>M</v>
      </c>
      <c r="E34" s="5">
        <f>Data2012!E25</f>
        <v>55525.94</v>
      </c>
      <c r="F34">
        <f t="shared" si="0"/>
        <v>50</v>
      </c>
      <c r="G34" s="28">
        <f t="shared" si="1"/>
        <v>21.916666666666668</v>
      </c>
      <c r="H34" s="48">
        <f t="shared" ref="H34:K34" si="42">I34*(1+$B$7)</f>
        <v>103666.12716594996</v>
      </c>
      <c r="I34" s="48">
        <f t="shared" si="42"/>
        <v>99439.930135203802</v>
      </c>
      <c r="J34" s="48">
        <f t="shared" si="42"/>
        <v>95386.024110507249</v>
      </c>
      <c r="K34" s="48">
        <f t="shared" si="42"/>
        <v>91497.38523789664</v>
      </c>
      <c r="L34" s="48">
        <f t="shared" si="23"/>
        <v>87767.276007574721</v>
      </c>
      <c r="M34" s="48">
        <f t="shared" si="24"/>
        <v>95551.348531426469</v>
      </c>
      <c r="N34" s="48">
        <f t="shared" ref="N34:Q34" si="43">O34*(1+$B$8)</f>
        <v>77293.334940096189</v>
      </c>
      <c r="O34" s="48">
        <f t="shared" si="43"/>
        <v>75042.072757374932</v>
      </c>
      <c r="P34" s="48">
        <f t="shared" si="43"/>
        <v>72856.381317839739</v>
      </c>
      <c r="Q34" s="48">
        <f t="shared" si="43"/>
        <v>70734.350794019163</v>
      </c>
      <c r="R34" s="48">
        <f t="shared" si="21"/>
        <v>68674.126984484625</v>
      </c>
      <c r="S34" s="48">
        <f t="shared" si="3"/>
        <v>72920.053358762932</v>
      </c>
      <c r="T34" s="57">
        <f t="shared" si="4"/>
        <v>30696.189586818389</v>
      </c>
      <c r="U34">
        <f t="shared" si="9"/>
        <v>0.48101709809097021</v>
      </c>
      <c r="V34">
        <f t="shared" ca="1" si="5"/>
        <v>11.681221147492936</v>
      </c>
      <c r="W34" s="57">
        <f t="shared" ca="1" si="6"/>
        <v>172477.80971948797</v>
      </c>
      <c r="X34" s="27">
        <f t="shared" si="10"/>
        <v>1400.5865971171888</v>
      </c>
      <c r="Y34" s="57">
        <f t="shared" ca="1" si="7"/>
        <v>7869.7099491781573</v>
      </c>
    </row>
    <row r="35" spans="1:25" x14ac:dyDescent="0.2">
      <c r="A35" t="str">
        <f>Data2012!A26</f>
        <v>A22</v>
      </c>
      <c r="B35" s="7">
        <f>Data2012!B26</f>
        <v>23193</v>
      </c>
      <c r="C35" s="7">
        <f>Data2012!C26</f>
        <v>32174</v>
      </c>
      <c r="D35" t="str">
        <f>Data2012!D26</f>
        <v>F</v>
      </c>
      <c r="E35" s="5">
        <f>Data2012!E26</f>
        <v>58770.99</v>
      </c>
      <c r="F35">
        <f t="shared" si="0"/>
        <v>50</v>
      </c>
      <c r="G35" s="28">
        <f t="shared" si="1"/>
        <v>24.916666666666668</v>
      </c>
      <c r="H35" s="48">
        <f t="shared" ref="H35:K35" si="44">I35*(1+$B$7)</f>
        <v>109724.58859784766</v>
      </c>
      <c r="I35" s="48">
        <f t="shared" si="44"/>
        <v>105251.40393078912</v>
      </c>
      <c r="J35" s="48">
        <f t="shared" si="44"/>
        <v>100960.57931010948</v>
      </c>
      <c r="K35" s="48">
        <f t="shared" si="44"/>
        <v>96844.680393390387</v>
      </c>
      <c r="L35" s="48">
        <f t="shared" si="23"/>
        <v>92896.57591692124</v>
      </c>
      <c r="M35" s="48">
        <f t="shared" si="24"/>
        <v>101135.56562981158</v>
      </c>
      <c r="N35" s="48">
        <f t="shared" ref="N35:Q35" si="45">O35*(1+$B$8)</f>
        <v>77293.334940096189</v>
      </c>
      <c r="O35" s="48">
        <f t="shared" si="45"/>
        <v>75042.072757374932</v>
      </c>
      <c r="P35" s="48">
        <f t="shared" si="45"/>
        <v>72856.381317839739</v>
      </c>
      <c r="Q35" s="48">
        <f t="shared" si="45"/>
        <v>70734.350794019163</v>
      </c>
      <c r="R35" s="48">
        <f t="shared" si="21"/>
        <v>68674.126984484625</v>
      </c>
      <c r="S35" s="48">
        <f t="shared" si="3"/>
        <v>72920.053358762932</v>
      </c>
      <c r="T35" s="57">
        <f t="shared" si="4"/>
        <v>37680.750898865197</v>
      </c>
      <c r="U35">
        <f t="shared" si="9"/>
        <v>0.48101709809097021</v>
      </c>
      <c r="V35">
        <f t="shared" ca="1" si="5"/>
        <v>12.653744535703384</v>
      </c>
      <c r="W35" s="57">
        <f t="shared" ca="1" si="6"/>
        <v>229350.20098804895</v>
      </c>
      <c r="X35" s="27">
        <f t="shared" si="10"/>
        <v>1512.2709390848909</v>
      </c>
      <c r="Y35" s="57">
        <f t="shared" ca="1" si="7"/>
        <v>9204.690340657482</v>
      </c>
    </row>
    <row r="36" spans="1:25" x14ac:dyDescent="0.2">
      <c r="A36" t="str">
        <f>Data2012!A27</f>
        <v>A23</v>
      </c>
      <c r="B36" s="7">
        <f>Data2012!B27</f>
        <v>23485</v>
      </c>
      <c r="C36" s="7">
        <f>Data2012!C27</f>
        <v>34213</v>
      </c>
      <c r="D36" t="str">
        <f>Data2012!D27</f>
        <v>M</v>
      </c>
      <c r="E36" s="5">
        <f>Data2012!E27</f>
        <v>48359.85</v>
      </c>
      <c r="F36">
        <f t="shared" si="0"/>
        <v>49</v>
      </c>
      <c r="G36" s="28">
        <f t="shared" si="1"/>
        <v>19.333333333333332</v>
      </c>
      <c r="H36" s="48">
        <f t="shared" ref="H36:K36" si="46">I36*(1+$B$7)</f>
        <v>94124.344227560679</v>
      </c>
      <c r="I36" s="48">
        <f t="shared" si="46"/>
        <v>90287.140745861558</v>
      </c>
      <c r="J36" s="48">
        <f t="shared" si="46"/>
        <v>86606.370020011091</v>
      </c>
      <c r="K36" s="48">
        <f t="shared" si="46"/>
        <v>83075.654695454286</v>
      </c>
      <c r="L36" s="48">
        <f t="shared" si="23"/>
        <v>79688.877405711552</v>
      </c>
      <c r="M36" s="48">
        <f t="shared" si="24"/>
        <v>86756.477418919836</v>
      </c>
      <c r="N36" s="48">
        <f t="shared" ref="N36:Q36" si="47">O36*(1+$B$8)</f>
        <v>79612.134988299076</v>
      </c>
      <c r="O36" s="48">
        <f t="shared" si="47"/>
        <v>77293.334940096189</v>
      </c>
      <c r="P36" s="48">
        <f t="shared" si="47"/>
        <v>75042.072757374932</v>
      </c>
      <c r="Q36" s="48">
        <f t="shared" si="47"/>
        <v>72856.381317839739</v>
      </c>
      <c r="R36" s="48">
        <f t="shared" si="21"/>
        <v>70734.350794019163</v>
      </c>
      <c r="S36" s="48">
        <f t="shared" si="3"/>
        <v>75107.654959525826</v>
      </c>
      <c r="T36" s="57">
        <f t="shared" si="4"/>
        <v>23381.268630793169</v>
      </c>
      <c r="U36">
        <f t="shared" si="9"/>
        <v>0.45811152199140021</v>
      </c>
      <c r="V36">
        <f t="shared" ca="1" si="5"/>
        <v>11.681221147492936</v>
      </c>
      <c r="W36" s="57">
        <f t="shared" ca="1" si="6"/>
        <v>125120.22955367622</v>
      </c>
      <c r="X36" s="27">
        <f t="shared" si="10"/>
        <v>1209.3759636617158</v>
      </c>
      <c r="Y36" s="57">
        <f t="shared" ca="1" si="7"/>
        <v>6471.7360113970472</v>
      </c>
    </row>
    <row r="37" spans="1:25" x14ac:dyDescent="0.2">
      <c r="A37" t="str">
        <f>Data2012!A28</f>
        <v>A24</v>
      </c>
      <c r="B37" s="7">
        <f>Data2012!B28</f>
        <v>23777</v>
      </c>
      <c r="C37" s="7">
        <f>Data2012!C28</f>
        <v>33147</v>
      </c>
      <c r="D37" t="str">
        <f>Data2012!D28</f>
        <v>M</v>
      </c>
      <c r="E37" s="5">
        <f>Data2012!E28</f>
        <v>59008.78</v>
      </c>
      <c r="F37">
        <f t="shared" si="0"/>
        <v>48</v>
      </c>
      <c r="G37" s="28">
        <f t="shared" si="1"/>
        <v>22.25</v>
      </c>
      <c r="H37" s="48">
        <f t="shared" ref="H37:K37" si="48">I37*(1+$B$7)</f>
        <v>119731.85683615759</v>
      </c>
      <c r="I37" s="48">
        <f t="shared" si="48"/>
        <v>114850.7020011104</v>
      </c>
      <c r="J37" s="48">
        <f t="shared" si="48"/>
        <v>110168.53908979415</v>
      </c>
      <c r="K37" s="48">
        <f t="shared" si="48"/>
        <v>105677.25572162509</v>
      </c>
      <c r="L37" s="48">
        <f t="shared" si="23"/>
        <v>101369.07023657083</v>
      </c>
      <c r="M37" s="48">
        <f t="shared" si="24"/>
        <v>110359.48477705161</v>
      </c>
      <c r="N37" s="48">
        <f t="shared" ref="N37:Q37" si="49">O37*(1+$B$8)</f>
        <v>82000.499037948015</v>
      </c>
      <c r="O37" s="48">
        <f t="shared" si="49"/>
        <v>79612.134988299047</v>
      </c>
      <c r="P37" s="48">
        <f t="shared" si="49"/>
        <v>77293.33494009616</v>
      </c>
      <c r="Q37" s="48">
        <f t="shared" si="49"/>
        <v>75042.072757374917</v>
      </c>
      <c r="R37" s="48">
        <f t="shared" si="21"/>
        <v>72856.381317839725</v>
      </c>
      <c r="S37" s="48">
        <f t="shared" si="3"/>
        <v>77360.884608311579</v>
      </c>
      <c r="T37" s="57">
        <f t="shared" si="4"/>
        <v>37061.012948043433</v>
      </c>
      <c r="U37">
        <f t="shared" si="9"/>
        <v>0.43629668761085727</v>
      </c>
      <c r="V37">
        <f t="shared" ca="1" si="5"/>
        <v>11.681221147492936</v>
      </c>
      <c r="W37" s="57">
        <f t="shared" ca="1" si="6"/>
        <v>188880.6406274871</v>
      </c>
      <c r="X37" s="27">
        <f t="shared" si="10"/>
        <v>1665.663503282851</v>
      </c>
      <c r="Y37" s="57">
        <f t="shared" ca="1" si="7"/>
        <v>8489.0175562915556</v>
      </c>
    </row>
    <row r="38" spans="1:25" x14ac:dyDescent="0.2">
      <c r="A38" t="str">
        <f>Data2012!A29</f>
        <v>A25</v>
      </c>
      <c r="B38" s="7">
        <f>Data2012!B29</f>
        <v>24069</v>
      </c>
      <c r="C38" s="7">
        <f>Data2012!C29</f>
        <v>35156</v>
      </c>
      <c r="D38" t="str">
        <f>Data2012!D29</f>
        <v>M</v>
      </c>
      <c r="E38" s="5">
        <f>Data2012!E29</f>
        <v>40762.79</v>
      </c>
      <c r="F38">
        <f t="shared" si="0"/>
        <v>47</v>
      </c>
      <c r="G38" s="28">
        <f t="shared" si="1"/>
        <v>16.75</v>
      </c>
      <c r="H38" s="48">
        <f t="shared" ref="H38:K38" si="50">I38*(1+$B$7)</f>
        <v>86224.969052479224</v>
      </c>
      <c r="I38" s="48">
        <f t="shared" si="50"/>
        <v>82709.802448421324</v>
      </c>
      <c r="J38" s="48">
        <f t="shared" si="50"/>
        <v>79337.939998485686</v>
      </c>
      <c r="K38" s="48">
        <f t="shared" si="50"/>
        <v>76103.539566892752</v>
      </c>
      <c r="L38" s="48">
        <f t="shared" si="23"/>
        <v>73000.997186467866</v>
      </c>
      <c r="M38" s="48">
        <f t="shared" si="24"/>
        <v>79475.449650549373</v>
      </c>
      <c r="N38" s="48">
        <f t="shared" ref="N38:Q38" si="51">O38*(1+$B$8)</f>
        <v>84460.514009086459</v>
      </c>
      <c r="O38" s="48">
        <f t="shared" si="51"/>
        <v>82000.499037948015</v>
      </c>
      <c r="P38" s="48">
        <f t="shared" si="51"/>
        <v>79612.134988299047</v>
      </c>
      <c r="Q38" s="48">
        <f t="shared" si="51"/>
        <v>77293.33494009616</v>
      </c>
      <c r="R38" s="48">
        <f t="shared" si="21"/>
        <v>75042.072757374917</v>
      </c>
      <c r="S38" s="48">
        <f t="shared" si="3"/>
        <v>79681.71114656092</v>
      </c>
      <c r="T38" s="57">
        <f t="shared" si="4"/>
        <v>17305.779161407128</v>
      </c>
      <c r="U38">
        <f t="shared" si="9"/>
        <v>0.41552065486748313</v>
      </c>
      <c r="V38">
        <f t="shared" ca="1" si="5"/>
        <v>11.681221147492936</v>
      </c>
      <c r="W38" s="57">
        <f t="shared" ca="1" si="6"/>
        <v>83998.594660953313</v>
      </c>
      <c r="X38" s="27">
        <f t="shared" si="10"/>
        <v>1033.1808454571419</v>
      </c>
      <c r="Y38" s="57">
        <f t="shared" ca="1" si="7"/>
        <v>5014.8414722957195</v>
      </c>
    </row>
    <row r="39" spans="1:25" x14ac:dyDescent="0.2">
      <c r="A39" t="str">
        <f>Data2012!A30</f>
        <v>A26</v>
      </c>
      <c r="B39" s="7">
        <f>Data2012!B30</f>
        <v>24361</v>
      </c>
      <c r="C39" s="7">
        <f>Data2012!C30</f>
        <v>34090</v>
      </c>
      <c r="D39" t="str">
        <f>Data2012!D30</f>
        <v>M</v>
      </c>
      <c r="E39" s="5">
        <f>Data2012!E30</f>
        <v>52800.28</v>
      </c>
      <c r="F39">
        <f t="shared" si="0"/>
        <v>46</v>
      </c>
      <c r="G39" s="28">
        <f t="shared" si="1"/>
        <v>19.666666666666668</v>
      </c>
      <c r="H39" s="48">
        <f t="shared" ref="H39:K39" si="52">I39*(1+$B$7)</f>
        <v>116434.43359969064</v>
      </c>
      <c r="I39" s="48">
        <f t="shared" si="52"/>
        <v>111687.70609083035</v>
      </c>
      <c r="J39" s="48">
        <f t="shared" si="52"/>
        <v>107134.49025499314</v>
      </c>
      <c r="K39" s="48">
        <f t="shared" si="52"/>
        <v>102766.89712709174</v>
      </c>
      <c r="L39" s="48">
        <f t="shared" si="23"/>
        <v>98577.359354524451</v>
      </c>
      <c r="M39" s="48">
        <f t="shared" si="24"/>
        <v>107320.17728542606</v>
      </c>
      <c r="N39" s="48">
        <f t="shared" ref="N39:Q39" si="53">O39*(1+$B$8)</f>
        <v>86994.329429359073</v>
      </c>
      <c r="O39" s="48">
        <f t="shared" si="53"/>
        <v>84460.514009086473</v>
      </c>
      <c r="P39" s="48">
        <f t="shared" si="53"/>
        <v>82000.49903794803</v>
      </c>
      <c r="Q39" s="48">
        <f t="shared" si="53"/>
        <v>79612.134988299062</v>
      </c>
      <c r="R39" s="48">
        <f t="shared" si="21"/>
        <v>77293.334940096174</v>
      </c>
      <c r="S39" s="48">
        <f t="shared" si="3"/>
        <v>82072.162480957762</v>
      </c>
      <c r="T39" s="57">
        <f t="shared" si="4"/>
        <v>30914.002030722397</v>
      </c>
      <c r="U39">
        <f t="shared" si="9"/>
        <v>0.39573395701665059</v>
      </c>
      <c r="V39">
        <f t="shared" ca="1" si="5"/>
        <v>11.681221147492936</v>
      </c>
      <c r="W39" s="57">
        <f t="shared" ca="1" si="6"/>
        <v>142904.79287472993</v>
      </c>
      <c r="X39" s="27">
        <f t="shared" si="10"/>
        <v>1571.8984083418168</v>
      </c>
      <c r="Y39" s="57">
        <f t="shared" ca="1" si="7"/>
        <v>7266.3454004099958</v>
      </c>
    </row>
    <row r="40" spans="1:25" x14ac:dyDescent="0.2">
      <c r="A40" t="str">
        <f>Data2012!A31</f>
        <v>A27</v>
      </c>
      <c r="B40" s="7">
        <f>Data2012!B31</f>
        <v>24653</v>
      </c>
      <c r="C40" s="7">
        <f>Data2012!C31</f>
        <v>36100</v>
      </c>
      <c r="D40" t="str">
        <f>Data2012!D31</f>
        <v>F</v>
      </c>
      <c r="E40" s="5">
        <f>Data2012!E31</f>
        <v>38865.18</v>
      </c>
      <c r="F40">
        <f t="shared" si="0"/>
        <v>46</v>
      </c>
      <c r="G40" s="28">
        <f t="shared" si="1"/>
        <v>14.166666666666666</v>
      </c>
      <c r="H40" s="48">
        <f t="shared" ref="H40:K40" si="54">I40*(1+$B$7)</f>
        <v>85704.947398953649</v>
      </c>
      <c r="I40" s="48">
        <f t="shared" si="54"/>
        <v>82210.980718420775</v>
      </c>
      <c r="J40" s="48">
        <f t="shared" si="54"/>
        <v>78859.453926542716</v>
      </c>
      <c r="K40" s="48">
        <f t="shared" si="54"/>
        <v>75644.560121383896</v>
      </c>
      <c r="L40" s="48">
        <f t="shared" si="23"/>
        <v>72560.729133221961</v>
      </c>
      <c r="M40" s="48">
        <f t="shared" si="24"/>
        <v>78996.134259704602</v>
      </c>
      <c r="N40" s="48">
        <f t="shared" ref="N40:Q40" si="55">O40*(1+$B$8)</f>
        <v>86994.329429359073</v>
      </c>
      <c r="O40" s="48">
        <f t="shared" si="55"/>
        <v>84460.514009086473</v>
      </c>
      <c r="P40" s="48">
        <f t="shared" si="55"/>
        <v>82000.49903794803</v>
      </c>
      <c r="Q40" s="48">
        <f t="shared" si="55"/>
        <v>79612.134988299062</v>
      </c>
      <c r="R40" s="48">
        <f t="shared" si="21"/>
        <v>77293.334940096174</v>
      </c>
      <c r="S40" s="48">
        <f t="shared" si="3"/>
        <v>82072.162480957762</v>
      </c>
      <c r="T40" s="57">
        <f t="shared" si="4"/>
        <v>14548.454726162265</v>
      </c>
      <c r="U40">
        <f t="shared" si="9"/>
        <v>0.39573395701665059</v>
      </c>
      <c r="V40">
        <f t="shared" ca="1" si="5"/>
        <v>12.653744535703384</v>
      </c>
      <c r="W40" s="57">
        <f t="shared" ca="1" si="6"/>
        <v>72851.625580510459</v>
      </c>
      <c r="X40" s="27">
        <f t="shared" si="10"/>
        <v>1026.9497453761599</v>
      </c>
      <c r="Y40" s="57">
        <f t="shared" ca="1" si="7"/>
        <v>5142.4676880360321</v>
      </c>
    </row>
    <row r="41" spans="1:25" x14ac:dyDescent="0.2">
      <c r="A41" t="str">
        <f>Data2012!A32</f>
        <v>A28</v>
      </c>
      <c r="B41" s="7">
        <f>Data2012!B32</f>
        <v>24945</v>
      </c>
      <c r="C41" s="7">
        <f>Data2012!C32</f>
        <v>35034</v>
      </c>
      <c r="D41" t="str">
        <f>Data2012!D32</f>
        <v>M</v>
      </c>
      <c r="E41" s="5">
        <f>Data2012!E32</f>
        <v>43547.76</v>
      </c>
      <c r="F41">
        <f t="shared" si="0"/>
        <v>45</v>
      </c>
      <c r="G41" s="28">
        <f t="shared" si="1"/>
        <v>17.083333333333332</v>
      </c>
      <c r="H41" s="48">
        <f t="shared" ref="H41:K41" si="56">I41*(1+$B$7)</f>
        <v>100112.22038720275</v>
      </c>
      <c r="I41" s="48">
        <f t="shared" si="56"/>
        <v>96030.906846237645</v>
      </c>
      <c r="J41" s="48">
        <f t="shared" si="56"/>
        <v>92115.977790156016</v>
      </c>
      <c r="K41" s="48">
        <f t="shared" si="56"/>
        <v>88360.650158423043</v>
      </c>
      <c r="L41" s="48">
        <f t="shared" si="23"/>
        <v>84758.417418151599</v>
      </c>
      <c r="M41" s="48">
        <f t="shared" si="24"/>
        <v>92275.634520034218</v>
      </c>
      <c r="N41" s="48">
        <f t="shared" ref="N41:Q41" si="57">O41*(1+$B$8)</f>
        <v>89604.159312239848</v>
      </c>
      <c r="O41" s="48">
        <f t="shared" si="57"/>
        <v>86994.329429359073</v>
      </c>
      <c r="P41" s="48">
        <f t="shared" si="57"/>
        <v>84460.514009086473</v>
      </c>
      <c r="Q41" s="48">
        <f t="shared" si="57"/>
        <v>82000.49903794803</v>
      </c>
      <c r="R41" s="48">
        <f t="shared" si="21"/>
        <v>79612.134988299062</v>
      </c>
      <c r="S41" s="48">
        <f t="shared" si="3"/>
        <v>84534.327355386486</v>
      </c>
      <c r="T41" s="57">
        <f t="shared" si="4"/>
        <v>21418.611814763386</v>
      </c>
      <c r="U41">
        <f t="shared" si="9"/>
        <v>0.37688948287300061</v>
      </c>
      <c r="V41">
        <f t="shared" ca="1" si="5"/>
        <v>11.681221147492936</v>
      </c>
      <c r="W41" s="57">
        <f t="shared" ca="1" si="6"/>
        <v>94296.068170359271</v>
      </c>
      <c r="X41" s="27">
        <f t="shared" si="10"/>
        <v>1253.7723989129788</v>
      </c>
      <c r="Y41" s="57">
        <f t="shared" ca="1" si="7"/>
        <v>5519.7698441185921</v>
      </c>
    </row>
    <row r="42" spans="1:25" x14ac:dyDescent="0.2">
      <c r="A42" t="str">
        <f>Data2012!A33</f>
        <v>A29</v>
      </c>
      <c r="B42" s="7">
        <f>Data2012!B33</f>
        <v>25237</v>
      </c>
      <c r="C42" s="7">
        <f>Data2012!C33</f>
        <v>37073</v>
      </c>
      <c r="D42" t="str">
        <f>Data2012!D33</f>
        <v>M</v>
      </c>
      <c r="E42" s="5">
        <f>Data2012!E33</f>
        <v>37590.92</v>
      </c>
      <c r="F42">
        <f t="shared" si="0"/>
        <v>44</v>
      </c>
      <c r="G42" s="28">
        <f t="shared" si="1"/>
        <v>11.5</v>
      </c>
      <c r="H42" s="48">
        <f t="shared" ref="H42:K42" si="58">I42*(1+$B$7)</f>
        <v>90090.768445279609</v>
      </c>
      <c r="I42" s="48">
        <f t="shared" si="58"/>
        <v>86418.003304824568</v>
      </c>
      <c r="J42" s="48">
        <f t="shared" si="58"/>
        <v>82894.967198872488</v>
      </c>
      <c r="K42" s="48">
        <f t="shared" si="58"/>
        <v>79515.556066064732</v>
      </c>
      <c r="L42" s="48">
        <f t="shared" si="23"/>
        <v>76273.914691668804</v>
      </c>
      <c r="M42" s="48">
        <f t="shared" si="24"/>
        <v>83038.641941342052</v>
      </c>
      <c r="N42" s="48">
        <f t="shared" ref="N42:Q42" si="59">O42*(1+$B$8)</f>
        <v>92292.284091607027</v>
      </c>
      <c r="O42" s="48">
        <f t="shared" si="59"/>
        <v>89604.159312239834</v>
      </c>
      <c r="P42" s="48">
        <f t="shared" si="59"/>
        <v>86994.329429359059</v>
      </c>
      <c r="Q42" s="48">
        <f t="shared" si="59"/>
        <v>84460.514009086459</v>
      </c>
      <c r="R42" s="48">
        <f t="shared" si="21"/>
        <v>82000.499037948015</v>
      </c>
      <c r="S42" s="48">
        <f t="shared" si="3"/>
        <v>87070.357176048085</v>
      </c>
      <c r="T42" s="57">
        <f t="shared" si="4"/>
        <v>12414.276970230636</v>
      </c>
      <c r="U42">
        <f t="shared" si="9"/>
        <v>0.35894236464095297</v>
      </c>
      <c r="V42">
        <f t="shared" ca="1" si="5"/>
        <v>11.681221147492936</v>
      </c>
      <c r="W42" s="57">
        <f t="shared" ca="1" si="6"/>
        <v>52051.63743946272</v>
      </c>
      <c r="X42" s="27">
        <f t="shared" si="10"/>
        <v>1079.5023452374467</v>
      </c>
      <c r="Y42" s="57">
        <f t="shared" ca="1" si="7"/>
        <v>4526.2293425619755</v>
      </c>
    </row>
    <row r="43" spans="1:25" x14ac:dyDescent="0.2">
      <c r="A43" t="str">
        <f>Data2012!A34</f>
        <v>A30</v>
      </c>
      <c r="B43" s="7">
        <f>Data2012!B34</f>
        <v>25529</v>
      </c>
      <c r="C43" s="7">
        <f>Data2012!C34</f>
        <v>35977</v>
      </c>
      <c r="D43" t="str">
        <f>Data2012!D34</f>
        <v>M</v>
      </c>
      <c r="E43" s="5">
        <f>Data2012!E34</f>
        <v>40552.26</v>
      </c>
      <c r="F43">
        <f t="shared" si="0"/>
        <v>43</v>
      </c>
      <c r="G43" s="28">
        <f t="shared" si="1"/>
        <v>14.5</v>
      </c>
      <c r="H43" s="48">
        <f t="shared" ref="H43:K43" si="60">I43*(1+$B$7)</f>
        <v>101318.43266619886</v>
      </c>
      <c r="I43" s="48">
        <f t="shared" si="60"/>
        <v>97187.94500354807</v>
      </c>
      <c r="J43" s="48">
        <f t="shared" si="60"/>
        <v>93225.846526185196</v>
      </c>
      <c r="K43" s="48">
        <f t="shared" si="60"/>
        <v>89425.272447180047</v>
      </c>
      <c r="L43" s="48">
        <f t="shared" si="23"/>
        <v>85779.637839021627</v>
      </c>
      <c r="M43" s="48">
        <f t="shared" si="24"/>
        <v>93387.426896426769</v>
      </c>
      <c r="N43" s="48">
        <f t="shared" ref="N43:Q43" si="61">O43*(1+$B$8)</f>
        <v>95061.052614355242</v>
      </c>
      <c r="O43" s="48">
        <f t="shared" si="61"/>
        <v>92292.284091607027</v>
      </c>
      <c r="P43" s="48">
        <f t="shared" si="61"/>
        <v>89604.159312239834</v>
      </c>
      <c r="Q43" s="48">
        <f t="shared" si="61"/>
        <v>86994.329429359059</v>
      </c>
      <c r="R43" s="48">
        <f t="shared" si="21"/>
        <v>84460.514009086459</v>
      </c>
      <c r="S43" s="48">
        <f t="shared" si="3"/>
        <v>89682.467891329521</v>
      </c>
      <c r="T43" s="57">
        <f t="shared" si="4"/>
        <v>17979.583308993817</v>
      </c>
      <c r="U43">
        <f t="shared" si="9"/>
        <v>0.3418498710866219</v>
      </c>
      <c r="V43">
        <f t="shared" ca="1" si="5"/>
        <v>11.681221147492936</v>
      </c>
      <c r="W43" s="57">
        <f t="shared" ca="1" si="6"/>
        <v>71796.502561915084</v>
      </c>
      <c r="X43" s="27">
        <f t="shared" si="10"/>
        <v>1239.9712626892288</v>
      </c>
      <c r="Y43" s="57">
        <f t="shared" ca="1" si="7"/>
        <v>4951.4829353044879</v>
      </c>
    </row>
    <row r="44" spans="1:25" x14ac:dyDescent="0.2">
      <c r="A44" t="str">
        <f>Data2012!A35</f>
        <v>A31</v>
      </c>
      <c r="B44" s="7">
        <f>Data2012!B35</f>
        <v>25821</v>
      </c>
      <c r="C44" s="7">
        <f>Data2012!C35</f>
        <v>38018</v>
      </c>
      <c r="D44" t="str">
        <f>Data2012!D35</f>
        <v>M</v>
      </c>
      <c r="E44" s="5">
        <f>Data2012!E35</f>
        <v>35024.65</v>
      </c>
      <c r="F44">
        <f t="shared" si="0"/>
        <v>42</v>
      </c>
      <c r="G44" s="28">
        <f t="shared" si="1"/>
        <v>8.9166666666666661</v>
      </c>
      <c r="H44" s="48">
        <f t="shared" ref="H44:K44" si="62">I44*(1+$B$7)</f>
        <v>91226.973663025798</v>
      </c>
      <c r="I44" s="48">
        <f t="shared" si="62"/>
        <v>87507.888405780148</v>
      </c>
      <c r="J44" s="48">
        <f t="shared" si="62"/>
        <v>83940.420533122451</v>
      </c>
      <c r="K44" s="48">
        <f t="shared" si="62"/>
        <v>80518.389000597075</v>
      </c>
      <c r="L44" s="48">
        <f t="shared" si="23"/>
        <v>77235.864748774169</v>
      </c>
      <c r="M44" s="48">
        <f t="shared" si="24"/>
        <v>84085.907270259922</v>
      </c>
      <c r="N44" s="48">
        <f t="shared" ref="N44:Q44" si="63">O44*(1+$B$8)</f>
        <v>97912.884192785903</v>
      </c>
      <c r="O44" s="48">
        <f t="shared" si="63"/>
        <v>95061.052614355242</v>
      </c>
      <c r="P44" s="48">
        <f t="shared" si="63"/>
        <v>92292.284091607027</v>
      </c>
      <c r="Q44" s="48">
        <f t="shared" si="63"/>
        <v>89604.159312239834</v>
      </c>
      <c r="R44" s="48">
        <f t="shared" si="21"/>
        <v>86994.329429359059</v>
      </c>
      <c r="S44" s="48">
        <f t="shared" si="3"/>
        <v>92372.941928069413</v>
      </c>
      <c r="T44" s="57">
        <f t="shared" si="4"/>
        <v>9746.9580844109605</v>
      </c>
      <c r="U44">
        <f t="shared" si="9"/>
        <v>0.32557130579678267</v>
      </c>
      <c r="V44">
        <f t="shared" ca="1" si="5"/>
        <v>11.681221147492936</v>
      </c>
      <c r="W44" s="57">
        <f t="shared" ca="1" si="6"/>
        <v>37068.367998126327</v>
      </c>
      <c r="X44" s="27">
        <f t="shared" si="10"/>
        <v>1093.1167945133789</v>
      </c>
      <c r="Y44" s="57">
        <f t="shared" ca="1" si="7"/>
        <v>4157.2001493225789</v>
      </c>
    </row>
    <row r="45" spans="1:25" x14ac:dyDescent="0.2">
      <c r="A45" t="str">
        <f>Data2012!A36</f>
        <v>A32</v>
      </c>
      <c r="B45" s="7">
        <f>Data2012!B36</f>
        <v>26113</v>
      </c>
      <c r="C45" s="7">
        <f>Data2012!C36</f>
        <v>36923</v>
      </c>
      <c r="D45" t="str">
        <f>Data2012!D36</f>
        <v>M</v>
      </c>
      <c r="E45" s="5">
        <f>Data2012!E36</f>
        <v>38123.01</v>
      </c>
      <c r="F45">
        <f t="shared" si="0"/>
        <v>42</v>
      </c>
      <c r="G45" s="28">
        <f t="shared" si="1"/>
        <v>11.916666666666666</v>
      </c>
      <c r="H45" s="48">
        <f t="shared" ref="H45:K45" si="64">I45*(1+$B$7)</f>
        <v>99297.118721393883</v>
      </c>
      <c r="I45" s="48">
        <f t="shared" si="64"/>
        <v>95249.034744742341</v>
      </c>
      <c r="J45" s="48">
        <f t="shared" si="64"/>
        <v>91365.980570496249</v>
      </c>
      <c r="K45" s="48">
        <f t="shared" si="64"/>
        <v>87641.228364984418</v>
      </c>
      <c r="L45" s="48">
        <f t="shared" si="23"/>
        <v>84068.324570728466</v>
      </c>
      <c r="M45" s="48">
        <f t="shared" si="24"/>
        <v>91524.337394469068</v>
      </c>
      <c r="N45" s="48">
        <f t="shared" ref="N45:Q45" si="65">O45*(1+$B$8)</f>
        <v>97912.884192785903</v>
      </c>
      <c r="O45" s="48">
        <f t="shared" si="65"/>
        <v>95061.052614355242</v>
      </c>
      <c r="P45" s="48">
        <f t="shared" si="65"/>
        <v>92292.284091607027</v>
      </c>
      <c r="Q45" s="48">
        <f t="shared" si="65"/>
        <v>89604.159312239834</v>
      </c>
      <c r="R45" s="48">
        <f t="shared" si="21"/>
        <v>86994.329429359059</v>
      </c>
      <c r="S45" s="48">
        <f t="shared" si="3"/>
        <v>92372.941928069413</v>
      </c>
      <c r="T45" s="57">
        <f t="shared" si="4"/>
        <v>14178.645268026497</v>
      </c>
      <c r="U45">
        <f t="shared" si="9"/>
        <v>0.32557130579678267</v>
      </c>
      <c r="V45">
        <f t="shared" ca="1" si="5"/>
        <v>11.681221147492936</v>
      </c>
      <c r="W45" s="57">
        <f t="shared" ca="1" si="6"/>
        <v>53922.386446977427</v>
      </c>
      <c r="X45" s="27">
        <f t="shared" si="10"/>
        <v>1189.8163861280977</v>
      </c>
      <c r="Y45" s="57">
        <f t="shared" ca="1" si="7"/>
        <v>4524.9555060400644</v>
      </c>
    </row>
    <row r="46" spans="1:25" x14ac:dyDescent="0.2">
      <c r="A46" t="str">
        <f>Data2012!A37</f>
        <v>A33</v>
      </c>
      <c r="B46" s="7">
        <f>Data2012!B37</f>
        <v>26405</v>
      </c>
      <c r="C46" s="7">
        <f>Data2012!C37</f>
        <v>38961</v>
      </c>
      <c r="D46" t="str">
        <f>Data2012!D37</f>
        <v>F</v>
      </c>
      <c r="E46" s="5">
        <f>Data2012!E37</f>
        <v>32286.400000000001</v>
      </c>
      <c r="F46">
        <f t="shared" si="0"/>
        <v>41</v>
      </c>
      <c r="G46" s="28">
        <f t="shared" si="1"/>
        <v>6.333333333333333</v>
      </c>
      <c r="H46" s="48">
        <f t="shared" ref="H46:K46" si="66">I46*(1+$B$7)</f>
        <v>87668.817857681861</v>
      </c>
      <c r="I46" s="48">
        <f t="shared" si="66"/>
        <v>84094.789311925051</v>
      </c>
      <c r="J46" s="48">
        <f t="shared" si="66"/>
        <v>80666.46456779381</v>
      </c>
      <c r="K46" s="48">
        <f t="shared" si="66"/>
        <v>77377.903662152341</v>
      </c>
      <c r="L46" s="48">
        <f t="shared" si="23"/>
        <v>74223.408788635337</v>
      </c>
      <c r="M46" s="48">
        <f t="shared" si="24"/>
        <v>80806.276837637677</v>
      </c>
      <c r="N46" s="48">
        <f t="shared" ref="N46:Q46" si="67">O46*(1+$B$8)</f>
        <v>100850.27071856947</v>
      </c>
      <c r="O46" s="48">
        <f t="shared" si="67"/>
        <v>97912.884192785888</v>
      </c>
      <c r="P46" s="48">
        <f t="shared" si="67"/>
        <v>95061.052614355227</v>
      </c>
      <c r="Q46" s="48">
        <f t="shared" si="67"/>
        <v>92292.284091607013</v>
      </c>
      <c r="R46" s="48">
        <f t="shared" si="21"/>
        <v>89604.159312239819</v>
      </c>
      <c r="S46" s="48">
        <f t="shared" si="3"/>
        <v>95144.130185911476</v>
      </c>
      <c r="T46" s="57">
        <f t="shared" si="4"/>
        <v>6653.0501262988346</v>
      </c>
      <c r="U46">
        <f t="shared" si="9"/>
        <v>0.31006791028265024</v>
      </c>
      <c r="V46">
        <f t="shared" ca="1" si="5"/>
        <v>12.653744535703384</v>
      </c>
      <c r="W46" s="57">
        <f t="shared" ca="1" si="6"/>
        <v>26103.376066068347</v>
      </c>
      <c r="X46" s="27">
        <f t="shared" si="10"/>
        <v>1050.4815988892897</v>
      </c>
      <c r="Y46" s="57">
        <f t="shared" ca="1" si="7"/>
        <v>4121.585694642371</v>
      </c>
    </row>
    <row r="47" spans="1:25" x14ac:dyDescent="0.2">
      <c r="A47" t="str">
        <f>Data2012!A38</f>
        <v>A34</v>
      </c>
      <c r="B47" s="7">
        <f>Data2012!B38</f>
        <v>26697</v>
      </c>
      <c r="C47" s="7">
        <f>Data2012!C38</f>
        <v>37895</v>
      </c>
      <c r="D47" t="str">
        <f>Data2012!D38</f>
        <v>F</v>
      </c>
      <c r="E47" s="5">
        <f>Data2012!E38</f>
        <v>37482.06</v>
      </c>
      <c r="F47">
        <f t="shared" si="0"/>
        <v>40</v>
      </c>
      <c r="G47" s="28">
        <f t="shared" si="1"/>
        <v>9.25</v>
      </c>
      <c r="H47" s="48">
        <f t="shared" ref="H47:K47" si="68">I47*(1+$B$7)</f>
        <v>106102.35970691087</v>
      </c>
      <c r="I47" s="48">
        <f t="shared" si="68"/>
        <v>101776.84384355959</v>
      </c>
      <c r="J47" s="48">
        <f t="shared" si="68"/>
        <v>97627.667955452838</v>
      </c>
      <c r="K47" s="48">
        <f t="shared" si="68"/>
        <v>93647.643122736539</v>
      </c>
      <c r="L47" s="48">
        <f t="shared" si="23"/>
        <v>89829.873499027861</v>
      </c>
      <c r="M47" s="48">
        <f t="shared" si="24"/>
        <v>97796.877625537541</v>
      </c>
      <c r="N47" s="48">
        <f t="shared" ref="N47:Q47" si="69">O47*(1+$B$8)</f>
        <v>103875.77884012656</v>
      </c>
      <c r="O47" s="48">
        <f t="shared" si="69"/>
        <v>100850.27071856947</v>
      </c>
      <c r="P47" s="48">
        <f t="shared" si="69"/>
        <v>97912.884192785888</v>
      </c>
      <c r="Q47" s="48">
        <f t="shared" si="69"/>
        <v>95061.052614355227</v>
      </c>
      <c r="R47" s="48">
        <f t="shared" si="21"/>
        <v>92292.284091607013</v>
      </c>
      <c r="S47" s="48">
        <f t="shared" si="3"/>
        <v>97998.454091488835</v>
      </c>
      <c r="T47" s="57">
        <f t="shared" si="4"/>
        <v>11760.07453447089</v>
      </c>
      <c r="U47">
        <f t="shared" si="9"/>
        <v>0.29530277169776209</v>
      </c>
      <c r="V47">
        <f t="shared" ca="1" si="5"/>
        <v>12.653744535703384</v>
      </c>
      <c r="W47" s="57">
        <f t="shared" ca="1" si="6"/>
        <v>43943.703916785285</v>
      </c>
      <c r="X47" s="27">
        <f t="shared" si="10"/>
        <v>1271.3594091319881</v>
      </c>
      <c r="Y47" s="57">
        <f t="shared" ca="1" si="7"/>
        <v>4750.6706937065173</v>
      </c>
    </row>
    <row r="48" spans="1:25" x14ac:dyDescent="0.2">
      <c r="A48" t="str">
        <f>Data2012!A39</f>
        <v>A35</v>
      </c>
      <c r="B48" s="7">
        <f>Data2012!B39</f>
        <v>26989</v>
      </c>
      <c r="C48" s="7">
        <f>Data2012!C39</f>
        <v>39904</v>
      </c>
      <c r="D48" t="str">
        <f>Data2012!D39</f>
        <v>F</v>
      </c>
      <c r="E48" s="5">
        <f>Data2012!E39</f>
        <v>30602.66</v>
      </c>
      <c r="F48">
        <f t="shared" si="0"/>
        <v>39</v>
      </c>
      <c r="G48" s="28">
        <f t="shared" si="1"/>
        <v>3.75</v>
      </c>
      <c r="H48" s="48">
        <f t="shared" ref="H48:K48" si="70">I48*(1+$B$7)</f>
        <v>90310.205815232548</v>
      </c>
      <c r="I48" s="48">
        <f t="shared" si="70"/>
        <v>86628.494786793817</v>
      </c>
      <c r="J48" s="48">
        <f t="shared" si="70"/>
        <v>83096.877493327411</v>
      </c>
      <c r="K48" s="48">
        <f t="shared" si="70"/>
        <v>79709.235005589842</v>
      </c>
      <c r="L48" s="48">
        <f t="shared" si="23"/>
        <v>76459.697847088581</v>
      </c>
      <c r="M48" s="48">
        <f t="shared" si="24"/>
        <v>83240.902189606437</v>
      </c>
      <c r="N48" s="48">
        <f t="shared" ref="N48:Q48" si="71">O48*(1+$B$8)</f>
        <v>106992.05220533034</v>
      </c>
      <c r="O48" s="48">
        <f t="shared" si="71"/>
        <v>103875.77884012654</v>
      </c>
      <c r="P48" s="48">
        <f t="shared" si="71"/>
        <v>100850.27071856946</v>
      </c>
      <c r="Q48" s="48">
        <f t="shared" si="71"/>
        <v>97912.884192785874</v>
      </c>
      <c r="R48" s="48">
        <f t="shared" si="21"/>
        <v>95061.052614355212</v>
      </c>
      <c r="S48" s="48">
        <f t="shared" si="3"/>
        <v>100938.40771423349</v>
      </c>
      <c r="T48" s="57">
        <f t="shared" si="4"/>
        <v>4057.9939817433142</v>
      </c>
      <c r="U48">
        <f t="shared" si="9"/>
        <v>0.28124073495024959</v>
      </c>
      <c r="V48">
        <f t="shared" ca="1" si="5"/>
        <v>12.653744535703384</v>
      </c>
      <c r="W48" s="57">
        <f t="shared" ca="1" si="6"/>
        <v>14441.379642873715</v>
      </c>
      <c r="X48" s="27">
        <f t="shared" si="10"/>
        <v>1082.1317284648837</v>
      </c>
      <c r="Y48" s="57">
        <f t="shared" ca="1" si="7"/>
        <v>3851.0345714329901</v>
      </c>
    </row>
    <row r="49" spans="1:25" x14ac:dyDescent="0.2">
      <c r="A49" t="str">
        <f>Data2012!A40</f>
        <v>A36</v>
      </c>
      <c r="B49" s="7">
        <f>Data2012!B40</f>
        <v>27281</v>
      </c>
      <c r="C49" s="7">
        <f>Data2012!C40</f>
        <v>38838</v>
      </c>
      <c r="D49" t="str">
        <f>Data2012!D40</f>
        <v>M</v>
      </c>
      <c r="E49" s="5">
        <f>Data2012!E40</f>
        <v>31411.43</v>
      </c>
      <c r="F49">
        <f t="shared" si="0"/>
        <v>38</v>
      </c>
      <c r="G49" s="28">
        <f t="shared" si="1"/>
        <v>6.666666666666667</v>
      </c>
      <c r="H49" s="48">
        <f t="shared" ref="H49:K49" si="72">I49*(1+$B$7)</f>
        <v>96636.55212819502</v>
      </c>
      <c r="I49" s="48">
        <f t="shared" si="72"/>
        <v>92696.93249706956</v>
      </c>
      <c r="J49" s="48">
        <f t="shared" si="72"/>
        <v>88917.920860498387</v>
      </c>
      <c r="K49" s="48">
        <f t="shared" si="72"/>
        <v>85292.969650358165</v>
      </c>
      <c r="L49" s="48">
        <f t="shared" si="23"/>
        <v>81815.798225763225</v>
      </c>
      <c r="M49" s="48">
        <f t="shared" si="24"/>
        <v>89072.034672376889</v>
      </c>
      <c r="N49" s="48">
        <f t="shared" ref="N49:Q49" si="73">O49*(1+$B$8)</f>
        <v>110201.81377149027</v>
      </c>
      <c r="O49" s="48">
        <f t="shared" si="73"/>
        <v>106992.05220533036</v>
      </c>
      <c r="P49" s="48">
        <f t="shared" si="73"/>
        <v>103875.77884012656</v>
      </c>
      <c r="Q49" s="48">
        <f t="shared" si="73"/>
        <v>100850.27071856947</v>
      </c>
      <c r="R49" s="48">
        <f t="shared" si="21"/>
        <v>97912.884192785888</v>
      </c>
      <c r="S49" s="48">
        <f t="shared" si="3"/>
        <v>103966.5599456605</v>
      </c>
      <c r="T49" s="57">
        <f t="shared" si="4"/>
        <v>7719.5763382726636</v>
      </c>
      <c r="U49">
        <f t="shared" si="9"/>
        <v>0.2678483190002377</v>
      </c>
      <c r="V49">
        <f t="shared" ca="1" si="5"/>
        <v>11.681221147492936</v>
      </c>
      <c r="W49" s="57">
        <f t="shared" ca="1" si="6"/>
        <v>24152.975309420726</v>
      </c>
      <c r="X49" s="27">
        <f t="shared" si="10"/>
        <v>1157.9364507408995</v>
      </c>
      <c r="Y49" s="57">
        <f t="shared" ca="1" si="7"/>
        <v>3622.9462964131089</v>
      </c>
    </row>
    <row r="50" spans="1:25" x14ac:dyDescent="0.2">
      <c r="A50" t="str">
        <f>Data2012!A41</f>
        <v>A37</v>
      </c>
      <c r="B50" s="7">
        <f>Data2012!B41</f>
        <v>27573</v>
      </c>
      <c r="C50" s="7">
        <f>Data2012!C41</f>
        <v>40848</v>
      </c>
      <c r="D50" t="str">
        <f>Data2012!D41</f>
        <v>M</v>
      </c>
      <c r="E50" s="5">
        <f>Data2012!E41</f>
        <v>27492.27</v>
      </c>
      <c r="F50">
        <f t="shared" si="0"/>
        <v>38</v>
      </c>
      <c r="G50" s="28">
        <f t="shared" si="1"/>
        <v>1.1666666666666667</v>
      </c>
      <c r="H50" s="48">
        <f t="shared" ref="H50:K50" si="74">I50*(1+$B$7)</f>
        <v>84579.345256723798</v>
      </c>
      <c r="I50" s="48">
        <f t="shared" si="74"/>
        <v>81131.266433308207</v>
      </c>
      <c r="J50" s="48">
        <f t="shared" si="74"/>
        <v>77823.756770559427</v>
      </c>
      <c r="K50" s="48">
        <f t="shared" si="74"/>
        <v>74651.085631232068</v>
      </c>
      <c r="L50" s="48">
        <f t="shared" si="23"/>
        <v>71607.756001181842</v>
      </c>
      <c r="M50" s="48">
        <f t="shared" si="24"/>
        <v>77958.642018601066</v>
      </c>
      <c r="N50" s="48">
        <f t="shared" ref="N50:Q50" si="75">O50*(1+$B$8)</f>
        <v>110201.81377149027</v>
      </c>
      <c r="O50" s="48">
        <f t="shared" si="75"/>
        <v>106992.05220533036</v>
      </c>
      <c r="P50" s="48">
        <f t="shared" si="75"/>
        <v>103875.77884012656</v>
      </c>
      <c r="Q50" s="48">
        <f t="shared" si="75"/>
        <v>100850.27071856947</v>
      </c>
      <c r="R50" s="48">
        <f t="shared" si="21"/>
        <v>97912.884192785888</v>
      </c>
      <c r="S50" s="48">
        <f t="shared" si="3"/>
        <v>103966.5599456605</v>
      </c>
      <c r="T50" s="57">
        <f t="shared" si="4"/>
        <v>1182.3727372821163</v>
      </c>
      <c r="U50">
        <f t="shared" si="9"/>
        <v>0.2678483190002377</v>
      </c>
      <c r="V50">
        <f t="shared" ca="1" si="5"/>
        <v>11.681221147492936</v>
      </c>
      <c r="W50" s="57">
        <f t="shared" ca="1" si="6"/>
        <v>3699.4024385148145</v>
      </c>
      <c r="X50" s="27">
        <f t="shared" si="10"/>
        <v>1013.4623462418139</v>
      </c>
      <c r="Y50" s="57">
        <f t="shared" ca="1" si="7"/>
        <v>3170.9163758698401</v>
      </c>
    </row>
    <row r="51" spans="1:25" x14ac:dyDescent="0.2">
      <c r="A51" t="str">
        <f>Data2012!A42</f>
        <v>A38</v>
      </c>
      <c r="B51" s="7">
        <f>Data2012!B42</f>
        <v>27865</v>
      </c>
      <c r="C51" s="7">
        <f>Data2012!C42</f>
        <v>38322</v>
      </c>
      <c r="D51" t="str">
        <f>Data2012!D42</f>
        <v>F</v>
      </c>
      <c r="E51" s="5">
        <f>Data2012!E42</f>
        <v>33648.71</v>
      </c>
      <c r="F51">
        <f t="shared" si="0"/>
        <v>37</v>
      </c>
      <c r="G51" s="28">
        <f t="shared" si="1"/>
        <v>8.0833333333333339</v>
      </c>
      <c r="H51" s="48">
        <f t="shared" ref="H51:K51" si="76">I51*(1+$B$7)</f>
        <v>107919.07178294273</v>
      </c>
      <c r="I51" s="48">
        <f t="shared" si="76"/>
        <v>103519.49331697145</v>
      </c>
      <c r="J51" s="48">
        <f t="shared" si="76"/>
        <v>99299.274164960618</v>
      </c>
      <c r="K51" s="48">
        <f t="shared" si="76"/>
        <v>95251.102316508986</v>
      </c>
      <c r="L51" s="48">
        <f t="shared" si="23"/>
        <v>91367.963852766421</v>
      </c>
      <c r="M51" s="48">
        <f t="shared" si="24"/>
        <v>99471.38108683005</v>
      </c>
      <c r="N51" s="48">
        <f t="shared" ref="N51:Q51" si="77">O51*(1+$B$8)</f>
        <v>113507.86818463496</v>
      </c>
      <c r="O51" s="48">
        <f t="shared" si="77"/>
        <v>110201.81377149026</v>
      </c>
      <c r="P51" s="48">
        <f t="shared" si="77"/>
        <v>106992.05220533034</v>
      </c>
      <c r="Q51" s="48">
        <f t="shared" si="77"/>
        <v>103875.77884012654</v>
      </c>
      <c r="R51" s="48">
        <f t="shared" si="21"/>
        <v>100850.27071856946</v>
      </c>
      <c r="S51" s="48">
        <f t="shared" si="3"/>
        <v>107085.5567440303</v>
      </c>
      <c r="T51" s="57">
        <f t="shared" si="4"/>
        <v>10452.784295874391</v>
      </c>
      <c r="U51">
        <f t="shared" si="9"/>
        <v>0.25509363714308358</v>
      </c>
      <c r="V51">
        <f t="shared" ca="1" si="5"/>
        <v>12.653744535703384</v>
      </c>
      <c r="W51" s="57">
        <f t="shared" ca="1" si="6"/>
        <v>33740.434943633649</v>
      </c>
      <c r="X51" s="27">
        <f t="shared" si="10"/>
        <v>1293.1279541287906</v>
      </c>
      <c r="Y51" s="57">
        <f t="shared" ca="1" si="7"/>
        <v>4174.0744260165329</v>
      </c>
    </row>
    <row r="52" spans="1:25" x14ac:dyDescent="0.2">
      <c r="A52" t="str">
        <f>Data2012!A43</f>
        <v>A39</v>
      </c>
      <c r="B52" s="7">
        <f>Data2012!B43</f>
        <v>28157</v>
      </c>
      <c r="C52" s="7">
        <f>Data2012!C43</f>
        <v>39995</v>
      </c>
      <c r="D52" t="str">
        <f>Data2012!D43</f>
        <v>M</v>
      </c>
      <c r="E52" s="5">
        <f>Data2012!E43</f>
        <v>30234.37</v>
      </c>
      <c r="F52">
        <f t="shared" si="0"/>
        <v>36</v>
      </c>
      <c r="G52" s="28">
        <f t="shared" si="1"/>
        <v>3.5</v>
      </c>
      <c r="H52" s="48">
        <f t="shared" ref="H52:K52" si="78">I52*(1+$B$7)</f>
        <v>101089.66777809871</v>
      </c>
      <c r="I52" s="48">
        <f t="shared" si="78"/>
        <v>96968.506261965187</v>
      </c>
      <c r="J52" s="48">
        <f t="shared" si="78"/>
        <v>93015.353728503775</v>
      </c>
      <c r="K52" s="48">
        <f t="shared" si="78"/>
        <v>89223.360890651107</v>
      </c>
      <c r="L52" s="48">
        <f t="shared" si="23"/>
        <v>85585.957688873968</v>
      </c>
      <c r="M52" s="48">
        <f t="shared" si="24"/>
        <v>93176.569269618558</v>
      </c>
      <c r="N52" s="48">
        <f t="shared" ref="N52:Q52" si="79">O52*(1+$B$8)</f>
        <v>116913.10423017399</v>
      </c>
      <c r="O52" s="48">
        <f t="shared" si="79"/>
        <v>113507.86818463495</v>
      </c>
      <c r="P52" s="48">
        <f t="shared" si="79"/>
        <v>110201.81377149024</v>
      </c>
      <c r="Q52" s="48">
        <f t="shared" si="79"/>
        <v>106992.05220533033</v>
      </c>
      <c r="R52" s="48">
        <f t="shared" si="21"/>
        <v>103875.77884012653</v>
      </c>
      <c r="S52" s="48">
        <f t="shared" si="3"/>
        <v>110298.12344635119</v>
      </c>
      <c r="T52" s="57">
        <f t="shared" si="4"/>
        <v>4239.5339017676442</v>
      </c>
      <c r="U52">
        <f t="shared" si="9"/>
        <v>0.24294632108865097</v>
      </c>
      <c r="V52">
        <f t="shared" ca="1" si="5"/>
        <v>11.681221147492936</v>
      </c>
      <c r="W52" s="57">
        <f t="shared" ca="1" si="6"/>
        <v>12031.414398594525</v>
      </c>
      <c r="X52" s="27">
        <f t="shared" si="10"/>
        <v>1211.2954005050412</v>
      </c>
      <c r="Y52" s="57">
        <f t="shared" ca="1" si="7"/>
        <v>3437.5469710270072</v>
      </c>
    </row>
    <row r="53" spans="1:25" x14ac:dyDescent="0.2">
      <c r="A53" t="str">
        <f>Data2012!A44</f>
        <v>A40</v>
      </c>
      <c r="B53" s="7">
        <f>Data2012!B44</f>
        <v>28449</v>
      </c>
      <c r="C53" s="7">
        <f>Data2012!C44</f>
        <v>38534</v>
      </c>
      <c r="D53" t="str">
        <f>Data2012!D44</f>
        <v>M</v>
      </c>
      <c r="E53" s="5">
        <f>Data2012!E44</f>
        <v>30615.22</v>
      </c>
      <c r="F53">
        <f t="shared" si="0"/>
        <v>35</v>
      </c>
      <c r="G53" s="28">
        <f t="shared" si="1"/>
        <v>7.5</v>
      </c>
      <c r="H53" s="48">
        <f t="shared" ref="H53:K53" si="80">I53*(1+$B$7)</f>
        <v>106713.48275325145</v>
      </c>
      <c r="I53" s="48">
        <f t="shared" si="80"/>
        <v>102363.05300072081</v>
      </c>
      <c r="J53" s="48">
        <f t="shared" si="80"/>
        <v>98189.978897573921</v>
      </c>
      <c r="K53" s="48">
        <f t="shared" si="80"/>
        <v>94187.030117576898</v>
      </c>
      <c r="L53" s="48">
        <f t="shared" si="23"/>
        <v>90347.271095997028</v>
      </c>
      <c r="M53" s="48">
        <f t="shared" si="24"/>
        <v>98360.163173024004</v>
      </c>
      <c r="N53" s="48">
        <f t="shared" ref="N53:Q53" si="81">O53*(1+$B$8)</f>
        <v>120420.49735707922</v>
      </c>
      <c r="O53" s="48">
        <f t="shared" si="81"/>
        <v>116913.10423017399</v>
      </c>
      <c r="P53" s="48">
        <f t="shared" si="81"/>
        <v>113507.86818463495</v>
      </c>
      <c r="Q53" s="48">
        <f t="shared" si="81"/>
        <v>110201.81377149024</v>
      </c>
      <c r="R53" s="48">
        <f t="shared" si="21"/>
        <v>106992.05220533033</v>
      </c>
      <c r="S53" s="48">
        <f t="shared" si="3"/>
        <v>113607.06714974174</v>
      </c>
      <c r="T53" s="57">
        <f t="shared" si="4"/>
        <v>9590.1159093698407</v>
      </c>
      <c r="U53">
        <f t="shared" si="9"/>
        <v>0.23137744865585813</v>
      </c>
      <c r="V53">
        <f t="shared" ca="1" si="5"/>
        <v>11.681221147492936</v>
      </c>
      <c r="W53" s="57">
        <f t="shared" ca="1" si="6"/>
        <v>25919.888569438473</v>
      </c>
      <c r="X53" s="27">
        <f t="shared" si="10"/>
        <v>1278.6821212493121</v>
      </c>
      <c r="Y53" s="57">
        <f t="shared" ca="1" si="7"/>
        <v>3455.9851425917964</v>
      </c>
    </row>
    <row r="54" spans="1:25" x14ac:dyDescent="0.2">
      <c r="A54" t="str">
        <f>Data2012!A45</f>
        <v>A41</v>
      </c>
      <c r="B54" s="7">
        <f>Data2012!B45</f>
        <v>28741</v>
      </c>
      <c r="C54" s="7">
        <f>Data2012!C45</f>
        <v>40210</v>
      </c>
      <c r="D54" t="str">
        <f>Data2012!D45</f>
        <v>M</v>
      </c>
      <c r="E54" s="5">
        <f>Data2012!E45</f>
        <v>39938.11</v>
      </c>
      <c r="F54">
        <f t="shared" si="0"/>
        <v>34</v>
      </c>
      <c r="G54" s="28">
        <f t="shared" si="1"/>
        <v>2.9166666666666665</v>
      </c>
      <c r="H54" s="48">
        <f t="shared" ref="H54:K54" si="82">I54*(1+$B$7)</f>
        <v>145126.08572538311</v>
      </c>
      <c r="I54" s="48">
        <f t="shared" si="82"/>
        <v>139209.6745567224</v>
      </c>
      <c r="J54" s="48">
        <f t="shared" si="82"/>
        <v>133534.46000644835</v>
      </c>
      <c r="K54" s="48">
        <f t="shared" si="82"/>
        <v>128090.6091188953</v>
      </c>
      <c r="L54" s="48">
        <f t="shared" si="23"/>
        <v>122868.68980229765</v>
      </c>
      <c r="M54" s="48">
        <f t="shared" si="24"/>
        <v>133765.90384194936</v>
      </c>
      <c r="N54" s="48">
        <f t="shared" ref="N54:Q54" si="83">O54*(1+$B$8)</f>
        <v>124033.11227779163</v>
      </c>
      <c r="O54" s="48">
        <f t="shared" si="83"/>
        <v>120420.49735707925</v>
      </c>
      <c r="P54" s="48">
        <f t="shared" si="83"/>
        <v>116913.10423017402</v>
      </c>
      <c r="Q54" s="48">
        <f t="shared" si="83"/>
        <v>113507.86818463496</v>
      </c>
      <c r="R54" s="48">
        <f t="shared" si="21"/>
        <v>110201.81377149026</v>
      </c>
      <c r="S54" s="48">
        <f t="shared" si="3"/>
        <v>117015.27916423403</v>
      </c>
      <c r="T54" s="57">
        <f t="shared" si="4"/>
        <v>5413.9491078439341</v>
      </c>
      <c r="U54">
        <f t="shared" si="9"/>
        <v>0.220359474910341</v>
      </c>
      <c r="V54">
        <f t="shared" ca="1" si="5"/>
        <v>11.681221147492936</v>
      </c>
      <c r="W54" s="57">
        <f t="shared" ca="1" si="6"/>
        <v>13935.871843973959</v>
      </c>
      <c r="X54" s="27">
        <f t="shared" si="10"/>
        <v>1856.2111226893489</v>
      </c>
      <c r="Y54" s="57">
        <f t="shared" ca="1" si="7"/>
        <v>4778.0132036482146</v>
      </c>
    </row>
    <row r="55" spans="1:25" x14ac:dyDescent="0.2">
      <c r="A55" t="str">
        <f>Data2012!A46</f>
        <v>A42</v>
      </c>
      <c r="B55" s="7">
        <f>Data2012!B46</f>
        <v>29033</v>
      </c>
      <c r="C55" s="7">
        <f>Data2012!C46</f>
        <v>38749</v>
      </c>
      <c r="D55" t="str">
        <f>Data2012!D46</f>
        <v>F</v>
      </c>
      <c r="E55" s="5">
        <f>Data2012!E46</f>
        <v>43445.43</v>
      </c>
      <c r="F55">
        <f t="shared" si="0"/>
        <v>34</v>
      </c>
      <c r="G55" s="28">
        <f t="shared" si="1"/>
        <v>6.916666666666667</v>
      </c>
      <c r="H55" s="48">
        <f t="shared" ref="H55:K55" si="84">I55*(1+$B$7)</f>
        <v>157870.89570728637</v>
      </c>
      <c r="I55" s="48">
        <f t="shared" si="84"/>
        <v>151434.91194943537</v>
      </c>
      <c r="J55" s="48">
        <f t="shared" si="84"/>
        <v>145261.30642631691</v>
      </c>
      <c r="K55" s="48">
        <f t="shared" si="84"/>
        <v>139339.38266313373</v>
      </c>
      <c r="L55" s="48">
        <f t="shared" si="23"/>
        <v>133658.88025240647</v>
      </c>
      <c r="M55" s="48">
        <f t="shared" si="24"/>
        <v>145513.07539971577</v>
      </c>
      <c r="N55" s="48">
        <f t="shared" ref="N55:Q55" si="85">O55*(1+$B$8)</f>
        <v>124033.11227779163</v>
      </c>
      <c r="O55" s="48">
        <f t="shared" si="85"/>
        <v>120420.49735707925</v>
      </c>
      <c r="P55" s="48">
        <f t="shared" si="85"/>
        <v>116913.10423017402</v>
      </c>
      <c r="Q55" s="48">
        <f t="shared" si="85"/>
        <v>113507.86818463496</v>
      </c>
      <c r="R55" s="48">
        <f t="shared" si="21"/>
        <v>110201.81377149026</v>
      </c>
      <c r="S55" s="48">
        <f t="shared" si="3"/>
        <v>117015.27916423403</v>
      </c>
      <c r="T55" s="57">
        <f t="shared" si="4"/>
        <v>14463.818997425684</v>
      </c>
      <c r="U55">
        <f t="shared" si="9"/>
        <v>0.220359474910341</v>
      </c>
      <c r="V55">
        <f t="shared" ca="1" si="5"/>
        <v>12.653744535703384</v>
      </c>
      <c r="W55" s="57">
        <f t="shared" ca="1" si="6"/>
        <v>40330.515159633047</v>
      </c>
      <c r="X55" s="27">
        <f t="shared" si="10"/>
        <v>2091.1545538446771</v>
      </c>
      <c r="Y55" s="57">
        <f t="shared" ca="1" si="7"/>
        <v>5830.9178544047772</v>
      </c>
    </row>
    <row r="56" spans="1:25" x14ac:dyDescent="0.2">
      <c r="A56" t="str">
        <f>Data2012!A47</f>
        <v>A43</v>
      </c>
      <c r="B56" s="7">
        <f>Data2012!B47</f>
        <v>29325</v>
      </c>
      <c r="C56" s="7">
        <f>Data2012!C47</f>
        <v>40422</v>
      </c>
      <c r="D56" t="str">
        <f>Data2012!D47</f>
        <v>F</v>
      </c>
      <c r="E56" s="5">
        <f>Data2012!E47</f>
        <v>33392.17</v>
      </c>
      <c r="F56">
        <f t="shared" si="0"/>
        <v>33</v>
      </c>
      <c r="G56" s="28">
        <f t="shared" si="1"/>
        <v>2.3333333333333335</v>
      </c>
      <c r="H56" s="48">
        <f t="shared" ref="H56:K56" si="86">I56*(1+$B$7)</f>
        <v>126496.54954454702</v>
      </c>
      <c r="I56" s="48">
        <f t="shared" si="86"/>
        <v>121339.61587006909</v>
      </c>
      <c r="J56" s="48">
        <f t="shared" si="86"/>
        <v>116392.91690174493</v>
      </c>
      <c r="K56" s="48">
        <f t="shared" si="86"/>
        <v>111647.88192013903</v>
      </c>
      <c r="L56" s="48">
        <f t="shared" si="23"/>
        <v>107096.28961164416</v>
      </c>
      <c r="M56" s="48">
        <f t="shared" si="24"/>
        <v>116594.65076962885</v>
      </c>
      <c r="N56" s="48">
        <f t="shared" ref="N56:Q56" si="87">O56*(1+$B$8)</f>
        <v>127754.10564612536</v>
      </c>
      <c r="O56" s="48">
        <f t="shared" si="87"/>
        <v>124033.1122777916</v>
      </c>
      <c r="P56" s="48">
        <f t="shared" si="87"/>
        <v>120420.49735707922</v>
      </c>
      <c r="Q56" s="48">
        <f t="shared" si="87"/>
        <v>116913.10423017399</v>
      </c>
      <c r="R56" s="48">
        <f t="shared" si="21"/>
        <v>113507.86818463495</v>
      </c>
      <c r="S56" s="48">
        <f t="shared" si="3"/>
        <v>120525.73753916103</v>
      </c>
      <c r="T56" s="57">
        <f t="shared" si="4"/>
        <v>3536.7044066787421</v>
      </c>
      <c r="U56">
        <f t="shared" si="9"/>
        <v>0.20986616658127716</v>
      </c>
      <c r="V56">
        <f t="shared" ca="1" si="5"/>
        <v>12.653744535703384</v>
      </c>
      <c r="W56" s="57">
        <f t="shared" ca="1" si="6"/>
        <v>9392.0469653794498</v>
      </c>
      <c r="X56" s="27">
        <f t="shared" si="10"/>
        <v>1515.730460005175</v>
      </c>
      <c r="Y56" s="57">
        <f t="shared" ca="1" si="7"/>
        <v>4025.1629851626212</v>
      </c>
    </row>
    <row r="57" spans="1:25" x14ac:dyDescent="0.2">
      <c r="A57" t="str">
        <f>Data2012!A48</f>
        <v>A44</v>
      </c>
      <c r="B57" s="7">
        <f>Data2012!B48</f>
        <v>29617</v>
      </c>
      <c r="C57" s="7">
        <f>Data2012!C48</f>
        <v>38991</v>
      </c>
      <c r="D57" t="str">
        <f>Data2012!D48</f>
        <v>F</v>
      </c>
      <c r="E57" s="5">
        <f>Data2012!E48</f>
        <v>31159.56</v>
      </c>
      <c r="F57">
        <f t="shared" si="0"/>
        <v>32</v>
      </c>
      <c r="G57" s="28">
        <f t="shared" si="1"/>
        <v>6.25</v>
      </c>
      <c r="H57" s="48">
        <f t="shared" ref="H57:K57" si="88">I57*(1+$B$7)</f>
        <v>123055.60975530054</v>
      </c>
      <c r="I57" s="48">
        <f t="shared" si="88"/>
        <v>118038.95420172713</v>
      </c>
      <c r="J57" s="48">
        <f t="shared" si="88"/>
        <v>113226.81458199245</v>
      </c>
      <c r="K57" s="48">
        <f t="shared" si="88"/>
        <v>108610.8533160599</v>
      </c>
      <c r="L57" s="48">
        <f t="shared" si="23"/>
        <v>104183.07272523732</v>
      </c>
      <c r="M57" s="48">
        <f t="shared" si="24"/>
        <v>113423.06091606346</v>
      </c>
      <c r="N57" s="48">
        <f t="shared" ref="N57:Q57" si="89">O57*(1+$B$8)</f>
        <v>131586.72881550912</v>
      </c>
      <c r="O57" s="48">
        <f t="shared" si="89"/>
        <v>127754.10564612536</v>
      </c>
      <c r="P57" s="48">
        <f t="shared" si="89"/>
        <v>124033.1122777916</v>
      </c>
      <c r="Q57" s="48">
        <f t="shared" si="89"/>
        <v>120420.49735707922</v>
      </c>
      <c r="R57" s="48">
        <f t="shared" si="21"/>
        <v>116913.10423017399</v>
      </c>
      <c r="S57" s="48">
        <f t="shared" si="3"/>
        <v>124141.50966533588</v>
      </c>
      <c r="T57" s="57">
        <f t="shared" si="4"/>
        <v>9215.6236994301562</v>
      </c>
      <c r="U57">
        <f t="shared" si="9"/>
        <v>0.19987253960121634</v>
      </c>
      <c r="V57">
        <f t="shared" ca="1" si="5"/>
        <v>12.653744535703384</v>
      </c>
      <c r="W57" s="57">
        <f t="shared" ca="1" si="6"/>
        <v>23307.566175061696</v>
      </c>
      <c r="X57" s="27">
        <f t="shared" si="10"/>
        <v>1474.499791908825</v>
      </c>
      <c r="Y57" s="57">
        <f t="shared" ca="1" si="7"/>
        <v>3729.2105880098716</v>
      </c>
    </row>
    <row r="58" spans="1:25" ht="13.5" thickBot="1" x14ac:dyDescent="0.25">
      <c r="A58" t="str">
        <f>Data2012!A49</f>
        <v>A45</v>
      </c>
      <c r="B58" s="7">
        <f>Data2012!B49</f>
        <v>29909</v>
      </c>
      <c r="C58" s="7">
        <f>Data2012!C49</f>
        <v>40634</v>
      </c>
      <c r="D58" t="str">
        <f>Data2012!D49</f>
        <v>M</v>
      </c>
      <c r="E58" s="5">
        <f>Data2012!E49</f>
        <v>34932.1</v>
      </c>
      <c r="F58">
        <f t="shared" si="0"/>
        <v>31</v>
      </c>
      <c r="G58" s="28">
        <f t="shared" si="1"/>
        <v>1.75</v>
      </c>
      <c r="H58" s="48">
        <f t="shared" ref="H58:K58" si="90">I58*(1+$B$7)</f>
        <v>143817.20978467894</v>
      </c>
      <c r="I58" s="48">
        <f t="shared" si="90"/>
        <v>137954.15806683831</v>
      </c>
      <c r="J58" s="48">
        <f t="shared" si="90"/>
        <v>132330.12764205114</v>
      </c>
      <c r="K58" s="48">
        <f t="shared" si="90"/>
        <v>126935.37423697952</v>
      </c>
      <c r="L58" s="48">
        <f t="shared" si="23"/>
        <v>121760.55082683887</v>
      </c>
      <c r="M58" s="48">
        <f t="shared" si="24"/>
        <v>132559.48411147736</v>
      </c>
      <c r="N58" s="48">
        <f t="shared" ref="N58:Q58" si="91">O58*(1+$B$8)</f>
        <v>135534.33067997437</v>
      </c>
      <c r="O58" s="48">
        <f t="shared" si="91"/>
        <v>131586.72881550909</v>
      </c>
      <c r="P58" s="48">
        <f t="shared" si="91"/>
        <v>127754.10564612533</v>
      </c>
      <c r="Q58" s="48">
        <f t="shared" si="91"/>
        <v>124033.11227779159</v>
      </c>
      <c r="R58" s="48">
        <f t="shared" si="21"/>
        <v>120420.49735707921</v>
      </c>
      <c r="S58" s="48">
        <f t="shared" si="3"/>
        <v>127865.75495529591</v>
      </c>
      <c r="T58" s="57">
        <f t="shared" si="4"/>
        <v>3073.2264456993325</v>
      </c>
      <c r="U58">
        <f t="shared" si="9"/>
        <v>0.19035479962020604</v>
      </c>
      <c r="V58">
        <f t="shared" ca="1" si="5"/>
        <v>11.681221147492936</v>
      </c>
      <c r="W58" s="57">
        <f t="shared" ca="1" si="6"/>
        <v>6833.5541371810859</v>
      </c>
      <c r="X58" s="27">
        <f t="shared" si="10"/>
        <v>1756.1293975424758</v>
      </c>
      <c r="Y58" s="57">
        <f t="shared" ca="1" si="7"/>
        <v>3904.8880783891923</v>
      </c>
    </row>
    <row r="59" spans="1:25" ht="13.5" thickBot="1" x14ac:dyDescent="0.25">
      <c r="C59" s="78" t="s">
        <v>242</v>
      </c>
      <c r="D59" s="31">
        <f>COUNTIF(D14:D58,"F")</f>
        <v>15</v>
      </c>
      <c r="F59"/>
      <c r="G59"/>
      <c r="H59"/>
      <c r="S59" s="48"/>
      <c r="T59" s="45"/>
      <c r="U59"/>
      <c r="V59"/>
      <c r="W59" s="82">
        <f ca="1">SUM(W14:W58)</f>
        <v>8311222.3832783001</v>
      </c>
      <c r="X59" s="59" t="s">
        <v>144</v>
      </c>
      <c r="Y59" s="61">
        <f ca="1">SUM(Y14:Y58)</f>
        <v>298800.61171305797</v>
      </c>
    </row>
    <row r="60" spans="1:25" ht="13.5" thickBot="1" x14ac:dyDescent="0.25">
      <c r="C60" s="78" t="s">
        <v>243</v>
      </c>
      <c r="D60" s="31">
        <f>COUNTIF(D14:D58, "M")</f>
        <v>30</v>
      </c>
      <c r="F60"/>
      <c r="G60"/>
      <c r="H60"/>
      <c r="S60" s="48"/>
      <c r="T60"/>
      <c r="X60" s="60" t="s">
        <v>145</v>
      </c>
      <c r="Y60" s="61">
        <f ca="1">Y59*(1+B6)^0.5</f>
        <v>306179.51570623164</v>
      </c>
    </row>
    <row r="62" spans="1:25" s="53" customFormat="1" x14ac:dyDescent="0.2">
      <c r="A62" s="52" t="s">
        <v>146</v>
      </c>
    </row>
    <row r="63" spans="1:25" x14ac:dyDescent="0.2">
      <c r="A63" s="34" t="s">
        <v>132</v>
      </c>
      <c r="B63" s="54">
        <v>2.5000000000000001E-2</v>
      </c>
      <c r="C63" s="78" t="s">
        <v>169</v>
      </c>
      <c r="D63" s="31" t="str">
        <f>"'"&amp;"Male"&amp;B67&amp;"'!"</f>
        <v>'Male2015'!</v>
      </c>
      <c r="E63" s="78"/>
      <c r="F63" s="108"/>
    </row>
    <row r="64" spans="1:25" x14ac:dyDescent="0.2">
      <c r="A64" s="68" t="s">
        <v>134</v>
      </c>
      <c r="B64" s="69">
        <v>65</v>
      </c>
      <c r="C64" s="78" t="s">
        <v>170</v>
      </c>
      <c r="D64" s="31" t="str">
        <f>"'"&amp;"Female"&amp;B67&amp;"'!"</f>
        <v>'Female2015'!</v>
      </c>
    </row>
    <row r="65" spans="1:26" x14ac:dyDescent="0.2">
      <c r="A65" s="68"/>
      <c r="B65" s="54"/>
      <c r="C65" s="79" t="s">
        <v>172</v>
      </c>
      <c r="D65" s="31" t="s">
        <v>171</v>
      </c>
    </row>
    <row r="66" spans="1:26" x14ac:dyDescent="0.2">
      <c r="A66" s="34"/>
      <c r="B66" s="54"/>
      <c r="C66" s="79" t="s">
        <v>174</v>
      </c>
      <c r="D66" s="31" t="s">
        <v>175</v>
      </c>
    </row>
    <row r="67" spans="1:26" x14ac:dyDescent="0.2">
      <c r="A67" s="68" t="s">
        <v>156</v>
      </c>
      <c r="B67" s="31">
        <v>2015</v>
      </c>
      <c r="C67" s="80" t="s">
        <v>173</v>
      </c>
      <c r="D67" s="81">
        <f ca="1">IF(B63=0.05,8,HLOOKUP(B63,INDIRECT(D63&amp;D65),2)+4)</f>
        <v>14</v>
      </c>
    </row>
    <row r="69" spans="1:26" s="53" customFormat="1" x14ac:dyDescent="0.2">
      <c r="A69" s="52" t="s">
        <v>147</v>
      </c>
    </row>
    <row r="70" spans="1:26" ht="63.75" x14ac:dyDescent="0.2">
      <c r="A70" s="55" t="s">
        <v>4</v>
      </c>
      <c r="B70" s="55" t="s">
        <v>6</v>
      </c>
      <c r="C70" s="55" t="s">
        <v>7</v>
      </c>
      <c r="D70" s="55" t="s">
        <v>5</v>
      </c>
      <c r="E70" s="55" t="s">
        <v>82</v>
      </c>
      <c r="F70" s="55" t="s">
        <v>136</v>
      </c>
      <c r="G70" s="55" t="s">
        <v>137</v>
      </c>
      <c r="H70" s="55" t="s">
        <v>159</v>
      </c>
      <c r="I70" s="55" t="s">
        <v>160</v>
      </c>
      <c r="J70" s="55" t="s">
        <v>161</v>
      </c>
      <c r="K70" s="55" t="s">
        <v>162</v>
      </c>
      <c r="L70" s="55" t="s">
        <v>163</v>
      </c>
      <c r="M70" s="55" t="s">
        <v>138</v>
      </c>
      <c r="N70" s="55" t="s">
        <v>164</v>
      </c>
      <c r="O70" s="55" t="s">
        <v>165</v>
      </c>
      <c r="P70" s="55" t="s">
        <v>166</v>
      </c>
      <c r="Q70" s="55" t="s">
        <v>167</v>
      </c>
      <c r="R70" s="55" t="s">
        <v>168</v>
      </c>
      <c r="S70" s="55" t="s">
        <v>158</v>
      </c>
      <c r="T70" s="56" t="s">
        <v>139</v>
      </c>
      <c r="U70" s="55" t="s">
        <v>100</v>
      </c>
      <c r="V70" s="55" t="s">
        <v>104</v>
      </c>
      <c r="W70" s="56" t="s">
        <v>140</v>
      </c>
      <c r="X70" s="34"/>
      <c r="Y70" s="34"/>
      <c r="Z70" s="62"/>
    </row>
    <row r="71" spans="1:26" x14ac:dyDescent="0.2">
      <c r="A71" s="70" t="str">
        <f>Data2012!A5</f>
        <v>A01</v>
      </c>
      <c r="B71" s="71">
        <f>Data2012!B5</f>
        <v>16696</v>
      </c>
      <c r="C71" s="71">
        <f>Data2012!C5</f>
        <v>28338</v>
      </c>
      <c r="D71" s="72" t="str">
        <f>Data2012!D5</f>
        <v>M</v>
      </c>
      <c r="E71" s="73">
        <f>Data2012!E5</f>
        <v>89411.13</v>
      </c>
      <c r="F71" s="72">
        <f t="shared" ref="F71:G90" si="92">F14</f>
        <v>67</v>
      </c>
      <c r="G71" s="74">
        <f t="shared" si="92"/>
        <v>35.416666666666664</v>
      </c>
      <c r="H71" s="75">
        <f>Data2012!E5</f>
        <v>89411.13</v>
      </c>
      <c r="I71" s="75">
        <f>Data2012!F5</f>
        <v>86724.54</v>
      </c>
      <c r="J71" s="75">
        <f>Data2012!G5</f>
        <v>84025.22</v>
      </c>
      <c r="K71" s="75">
        <f>Data2012!H5</f>
        <v>81104.44</v>
      </c>
      <c r="L71" s="75">
        <f>Data2012!I5</f>
        <v>78645.22</v>
      </c>
      <c r="M71" s="75">
        <f t="shared" ref="M71:M113" si="93">AVERAGE(H71:L71)</f>
        <v>83982.109999999986</v>
      </c>
      <c r="N71" s="75">
        <f>Data2012!B82</f>
        <v>50100</v>
      </c>
      <c r="O71" s="75">
        <f>O14</f>
        <v>48300</v>
      </c>
      <c r="P71" s="75">
        <f>P14</f>
        <v>47200</v>
      </c>
      <c r="Q71" s="75">
        <f>Q14</f>
        <v>46300</v>
      </c>
      <c r="R71" s="75">
        <f>R14</f>
        <v>44900</v>
      </c>
      <c r="S71" s="75">
        <f>AVERAGE(N71:R71)</f>
        <v>47360</v>
      </c>
      <c r="T71" s="85">
        <f>(0.013*MIN(S71,M71) + 0.02*MAX(0,M71-S71))*G71</f>
        <v>47745.994583333326</v>
      </c>
      <c r="U71" s="70">
        <f>(1+$B$63)^(-MAX(0,$B$64-F128))</f>
        <v>1</v>
      </c>
      <c r="V71" s="70">
        <f t="shared" ref="V71:V115" ca="1" si="94">IF(D14="M", VLOOKUP(MAX(F14,$B$64),INDIRECT($D$6&amp;$D$9),$D$67), VLOOKUP(MAX(F14,$B$64),INDIRECT($D$7&amp;$D$9),$D$67))</f>
        <v>13.683361920205883</v>
      </c>
      <c r="W71" s="83">
        <f ca="1">U71*V71*T71</f>
        <v>653325.72412393952</v>
      </c>
      <c r="X71" s="34"/>
      <c r="Y71" s="34"/>
      <c r="Z71" s="62"/>
    </row>
    <row r="72" spans="1:26" x14ac:dyDescent="0.2">
      <c r="A72" s="70" t="str">
        <f>Data2012!A6</f>
        <v>A02</v>
      </c>
      <c r="B72" s="71">
        <f>Data2012!B6</f>
        <v>16987</v>
      </c>
      <c r="C72" s="71">
        <f>Data2012!C6</f>
        <v>27273</v>
      </c>
      <c r="D72" s="72" t="str">
        <f>Data2012!D6</f>
        <v>F</v>
      </c>
      <c r="E72" s="73">
        <f>Data2012!E6</f>
        <v>93246.52</v>
      </c>
      <c r="F72" s="72">
        <f t="shared" si="92"/>
        <v>66</v>
      </c>
      <c r="G72" s="74">
        <f t="shared" si="92"/>
        <v>38.333333333333336</v>
      </c>
      <c r="H72" s="75">
        <f>Data2012!E6</f>
        <v>93246.52</v>
      </c>
      <c r="I72" s="75">
        <f>Data2012!F6</f>
        <v>90952.82</v>
      </c>
      <c r="J72" s="75">
        <f>Data2012!G6</f>
        <v>89994.91</v>
      </c>
      <c r="K72" s="75">
        <f>Data2012!H6</f>
        <v>87872.25</v>
      </c>
      <c r="L72" s="75">
        <f>Data2012!I6</f>
        <v>86852.78</v>
      </c>
      <c r="M72" s="75">
        <f t="shared" si="93"/>
        <v>89783.856</v>
      </c>
      <c r="N72" s="75">
        <f t="shared" ref="N72:N115" si="95">N$71</f>
        <v>50100</v>
      </c>
      <c r="O72" s="75">
        <f t="shared" ref="O72:R87" si="96">O$71</f>
        <v>48300</v>
      </c>
      <c r="P72" s="75">
        <f t="shared" si="96"/>
        <v>47200</v>
      </c>
      <c r="Q72" s="75">
        <f t="shared" si="96"/>
        <v>46300</v>
      </c>
      <c r="R72" s="75">
        <f t="shared" si="96"/>
        <v>44900</v>
      </c>
      <c r="S72" s="75">
        <f t="shared" ref="S72:S113" si="97">AVERAGE(N72:R72)</f>
        <v>47360</v>
      </c>
      <c r="T72" s="85">
        <f t="shared" ref="T72:T115" si="98">(0.013*MIN(S72,M72) + 0.02*MAX(0,M72-S72))*G72</f>
        <v>56126.022933333334</v>
      </c>
      <c r="U72" s="70">
        <f t="shared" ref="U72:U115" si="99">(1+$B$63)^(-MAX(0,$B$64-F129))</f>
        <v>1</v>
      </c>
      <c r="V72" s="70">
        <f t="shared" ca="1" si="94"/>
        <v>15.706732000264244</v>
      </c>
      <c r="W72" s="83">
        <f t="shared" ref="W72:W115" ca="1" si="100">U72*V72*T72</f>
        <v>881556.40045455156</v>
      </c>
      <c r="X72" s="34"/>
      <c r="Y72" s="34"/>
      <c r="Z72" s="62"/>
    </row>
    <row r="73" spans="1:26" x14ac:dyDescent="0.2">
      <c r="A73" s="70" t="str">
        <f>Data2012!A7</f>
        <v>A03</v>
      </c>
      <c r="B73" s="71">
        <f>Data2012!B7</f>
        <v>17645</v>
      </c>
      <c r="C73" s="71">
        <f>Data2012!C7</f>
        <v>29312</v>
      </c>
      <c r="D73" s="72" t="str">
        <f>Data2012!D7</f>
        <v>F</v>
      </c>
      <c r="E73" s="73">
        <f>Data2012!E7</f>
        <v>71327.98</v>
      </c>
      <c r="F73" s="72">
        <f t="shared" si="92"/>
        <v>65</v>
      </c>
      <c r="G73" s="74">
        <f t="shared" si="92"/>
        <v>32.75</v>
      </c>
      <c r="H73" s="75">
        <f>Data2012!E7</f>
        <v>71327.98</v>
      </c>
      <c r="I73" s="75">
        <f>Data2012!F7</f>
        <v>70855.13</v>
      </c>
      <c r="J73" s="75">
        <f>Data2012!G7</f>
        <v>70342.75</v>
      </c>
      <c r="K73" s="75">
        <f>Data2012!H7</f>
        <v>68944.429999999993</v>
      </c>
      <c r="L73" s="75">
        <f>Data2012!I7</f>
        <v>67976.39</v>
      </c>
      <c r="M73" s="75">
        <f t="shared" si="93"/>
        <v>69889.335999999996</v>
      </c>
      <c r="N73" s="75">
        <f t="shared" si="95"/>
        <v>50100</v>
      </c>
      <c r="O73" s="75">
        <f t="shared" si="96"/>
        <v>48300</v>
      </c>
      <c r="P73" s="75">
        <f t="shared" si="96"/>
        <v>47200</v>
      </c>
      <c r="Q73" s="75">
        <f t="shared" si="96"/>
        <v>46300</v>
      </c>
      <c r="R73" s="75">
        <f t="shared" si="96"/>
        <v>44900</v>
      </c>
      <c r="S73" s="75">
        <f t="shared" si="97"/>
        <v>47360</v>
      </c>
      <c r="T73" s="85">
        <f t="shared" si="98"/>
        <v>34920.235079999999</v>
      </c>
      <c r="U73" s="70">
        <f t="shared" si="99"/>
        <v>1</v>
      </c>
      <c r="V73" s="70">
        <f t="shared" ca="1" si="94"/>
        <v>16.180649805729466</v>
      </c>
      <c r="W73" s="83">
        <f t="shared" ca="1" si="100"/>
        <v>565032.09496322926</v>
      </c>
      <c r="X73" s="34"/>
      <c r="Y73" s="34"/>
      <c r="Z73" s="62"/>
    </row>
    <row r="74" spans="1:26" x14ac:dyDescent="0.2">
      <c r="A74" s="70" t="str">
        <f>Data2012!A8</f>
        <v>A04</v>
      </c>
      <c r="B74" s="71">
        <f>Data2012!B8</f>
        <v>17937</v>
      </c>
      <c r="C74" s="71">
        <f>Data2012!C8</f>
        <v>28216</v>
      </c>
      <c r="D74" s="72" t="str">
        <f>Data2012!D8</f>
        <v>M</v>
      </c>
      <c r="E74" s="73">
        <f>Data2012!E8</f>
        <v>90847.98</v>
      </c>
      <c r="F74" s="72">
        <f t="shared" si="92"/>
        <v>64</v>
      </c>
      <c r="G74" s="74">
        <f t="shared" si="92"/>
        <v>35.75</v>
      </c>
      <c r="H74" s="75">
        <f>Data2012!E8</f>
        <v>90847.98</v>
      </c>
      <c r="I74" s="75">
        <f>Data2012!F8</f>
        <v>90034.16</v>
      </c>
      <c r="J74" s="75">
        <f>Data2012!G8</f>
        <v>86774.38</v>
      </c>
      <c r="K74" s="75">
        <f>Data2012!H8</f>
        <v>85811.79</v>
      </c>
      <c r="L74" s="75">
        <f>Data2012!I8</f>
        <v>84156.31</v>
      </c>
      <c r="M74" s="75">
        <f t="shared" si="93"/>
        <v>87524.923999999999</v>
      </c>
      <c r="N74" s="75">
        <f t="shared" si="95"/>
        <v>50100</v>
      </c>
      <c r="O74" s="75">
        <f t="shared" si="96"/>
        <v>48300</v>
      </c>
      <c r="P74" s="75">
        <f t="shared" si="96"/>
        <v>47200</v>
      </c>
      <c r="Q74" s="75">
        <f t="shared" si="96"/>
        <v>46300</v>
      </c>
      <c r="R74" s="75">
        <f t="shared" si="96"/>
        <v>44900</v>
      </c>
      <c r="S74" s="75">
        <f t="shared" si="97"/>
        <v>47360</v>
      </c>
      <c r="T74" s="85">
        <f t="shared" si="98"/>
        <v>50728.480660000001</v>
      </c>
      <c r="U74" s="70">
        <f t="shared" si="99"/>
        <v>0.97560975609756106</v>
      </c>
      <c r="V74" s="70">
        <f t="shared" ca="1" si="94"/>
        <v>14.633254592355883</v>
      </c>
      <c r="W74" s="83">
        <f t="shared" ca="1" si="100"/>
        <v>724217.33910359186</v>
      </c>
      <c r="X74" s="34"/>
      <c r="Y74" s="34"/>
      <c r="Z74" s="62"/>
    </row>
    <row r="75" spans="1:26" x14ac:dyDescent="0.2">
      <c r="A75" s="70" t="str">
        <f>Data2012!A9</f>
        <v>A05</v>
      </c>
      <c r="B75" s="71">
        <f>Data2012!B9</f>
        <v>18229</v>
      </c>
      <c r="C75" s="71">
        <f>Data2012!C9</f>
        <v>30225</v>
      </c>
      <c r="D75" s="72" t="str">
        <f>Data2012!D9</f>
        <v>M</v>
      </c>
      <c r="E75" s="73">
        <f>Data2012!E9</f>
        <v>62475.54</v>
      </c>
      <c r="F75" s="72">
        <f t="shared" si="92"/>
        <v>63</v>
      </c>
      <c r="G75" s="74">
        <f t="shared" si="92"/>
        <v>30.25</v>
      </c>
      <c r="H75" s="75">
        <f>Data2012!E9</f>
        <v>62475.54</v>
      </c>
      <c r="I75" s="75">
        <f>Data2012!F9</f>
        <v>60648.99</v>
      </c>
      <c r="J75" s="75">
        <f>Data2012!G9</f>
        <v>59989.52</v>
      </c>
      <c r="K75" s="75">
        <f>Data2012!H9</f>
        <v>59198.77</v>
      </c>
      <c r="L75" s="75">
        <f>Data2012!I9</f>
        <v>57816.75</v>
      </c>
      <c r="M75" s="75">
        <f t="shared" si="93"/>
        <v>60025.91399999999</v>
      </c>
      <c r="N75" s="75">
        <f t="shared" si="95"/>
        <v>50100</v>
      </c>
      <c r="O75" s="75">
        <f t="shared" si="96"/>
        <v>48300</v>
      </c>
      <c r="P75" s="75">
        <f t="shared" si="96"/>
        <v>47200</v>
      </c>
      <c r="Q75" s="75">
        <f t="shared" si="96"/>
        <v>46300</v>
      </c>
      <c r="R75" s="75">
        <f t="shared" si="96"/>
        <v>44900</v>
      </c>
      <c r="S75" s="75">
        <f t="shared" si="97"/>
        <v>47360</v>
      </c>
      <c r="T75" s="85">
        <f t="shared" si="98"/>
        <v>26287.197969999994</v>
      </c>
      <c r="U75" s="70">
        <f t="shared" si="99"/>
        <v>0.95181439619274244</v>
      </c>
      <c r="V75" s="70">
        <f t="shared" ca="1" si="94"/>
        <v>14.633254592355883</v>
      </c>
      <c r="W75" s="83">
        <f t="shared" ca="1" si="100"/>
        <v>366131.83620670618</v>
      </c>
      <c r="X75" s="34"/>
      <c r="Y75" s="34"/>
      <c r="Z75" s="62"/>
    </row>
    <row r="76" spans="1:26" x14ac:dyDescent="0.2">
      <c r="A76" s="70" t="str">
        <f>Data2012!A10</f>
        <v>A06</v>
      </c>
      <c r="B76" s="71">
        <f>Data2012!B10</f>
        <v>18521</v>
      </c>
      <c r="C76" s="71">
        <f>Data2012!C10</f>
        <v>29160</v>
      </c>
      <c r="D76" s="72" t="str">
        <f>Data2012!D10</f>
        <v>F</v>
      </c>
      <c r="E76" s="73">
        <f>Data2012!E10</f>
        <v>75238.8</v>
      </c>
      <c r="F76" s="72">
        <f t="shared" si="92"/>
        <v>62</v>
      </c>
      <c r="G76" s="74">
        <f t="shared" si="92"/>
        <v>33.166666666666664</v>
      </c>
      <c r="H76" s="75">
        <f>Data2012!E10</f>
        <v>75238.8</v>
      </c>
      <c r="I76" s="75">
        <f>Data2012!F10</f>
        <v>74724.87</v>
      </c>
      <c r="J76" s="75">
        <f>Data2012!G10</f>
        <v>72668.73</v>
      </c>
      <c r="K76" s="75">
        <f>Data2012!H10</f>
        <v>71973.399999999994</v>
      </c>
      <c r="L76" s="75">
        <f>Data2012!I10</f>
        <v>69546.2</v>
      </c>
      <c r="M76" s="75">
        <f t="shared" si="93"/>
        <v>72830.399999999994</v>
      </c>
      <c r="N76" s="75">
        <f t="shared" si="95"/>
        <v>50100</v>
      </c>
      <c r="O76" s="75">
        <f t="shared" si="96"/>
        <v>48300</v>
      </c>
      <c r="P76" s="75">
        <f t="shared" si="96"/>
        <v>47200</v>
      </c>
      <c r="Q76" s="75">
        <f t="shared" si="96"/>
        <v>46300</v>
      </c>
      <c r="R76" s="75">
        <f t="shared" si="96"/>
        <v>44900</v>
      </c>
      <c r="S76" s="75">
        <f t="shared" si="97"/>
        <v>47360</v>
      </c>
      <c r="T76" s="85">
        <f t="shared" si="98"/>
        <v>37315.418666666657</v>
      </c>
      <c r="U76" s="70">
        <f t="shared" si="99"/>
        <v>0.92859941091974885</v>
      </c>
      <c r="V76" s="70">
        <f t="shared" ca="1" si="94"/>
        <v>16.180649805729466</v>
      </c>
      <c r="W76" s="83">
        <f t="shared" ca="1" si="100"/>
        <v>560676.92278360541</v>
      </c>
      <c r="X76" s="34"/>
      <c r="Y76" s="34"/>
      <c r="Z76" s="62"/>
    </row>
    <row r="77" spans="1:26" x14ac:dyDescent="0.2">
      <c r="A77" s="70" t="str">
        <f>Data2012!A11</f>
        <v>A07</v>
      </c>
      <c r="B77" s="71">
        <f>Data2012!B11</f>
        <v>18813</v>
      </c>
      <c r="C77" s="71">
        <f>Data2012!C11</f>
        <v>31199</v>
      </c>
      <c r="D77" s="72" t="str">
        <f>Data2012!D11</f>
        <v>M</v>
      </c>
      <c r="E77" s="73">
        <f>Data2012!E11</f>
        <v>59660.04</v>
      </c>
      <c r="F77" s="72">
        <f t="shared" si="92"/>
        <v>61</v>
      </c>
      <c r="G77" s="74">
        <f t="shared" si="92"/>
        <v>27.583333333333332</v>
      </c>
      <c r="H77" s="75">
        <f>Data2012!E11</f>
        <v>59660.04</v>
      </c>
      <c r="I77" s="75">
        <f>Data2012!F11</f>
        <v>58053.34</v>
      </c>
      <c r="J77" s="75">
        <f>Data2012!G11</f>
        <v>56266.41</v>
      </c>
      <c r="K77" s="75">
        <f>Data2012!H11</f>
        <v>54578.06</v>
      </c>
      <c r="L77" s="75">
        <f>Data2012!I11</f>
        <v>53786.2</v>
      </c>
      <c r="M77" s="75">
        <f t="shared" si="93"/>
        <v>56468.81</v>
      </c>
      <c r="N77" s="75">
        <f t="shared" si="95"/>
        <v>50100</v>
      </c>
      <c r="O77" s="75">
        <f t="shared" si="96"/>
        <v>48300</v>
      </c>
      <c r="P77" s="75">
        <f t="shared" si="96"/>
        <v>47200</v>
      </c>
      <c r="Q77" s="75">
        <f t="shared" si="96"/>
        <v>46300</v>
      </c>
      <c r="R77" s="75">
        <f t="shared" si="96"/>
        <v>44900</v>
      </c>
      <c r="S77" s="75">
        <f t="shared" si="97"/>
        <v>47360</v>
      </c>
      <c r="T77" s="85">
        <f t="shared" si="98"/>
        <v>22007.533516666663</v>
      </c>
      <c r="U77" s="70">
        <f t="shared" si="99"/>
        <v>0.90595064479975507</v>
      </c>
      <c r="V77" s="70">
        <f t="shared" ca="1" si="94"/>
        <v>14.633254592355883</v>
      </c>
      <c r="W77" s="83">
        <f t="shared" ca="1" si="100"/>
        <v>291754.0134151199</v>
      </c>
      <c r="X77" s="34"/>
      <c r="Y77" s="34"/>
      <c r="Z77" s="62"/>
    </row>
    <row r="78" spans="1:26" x14ac:dyDescent="0.2">
      <c r="A78" s="70" t="str">
        <f>Data2012!A12</f>
        <v>A08</v>
      </c>
      <c r="B78" s="71">
        <f>Data2012!B12</f>
        <v>19105</v>
      </c>
      <c r="C78" s="71">
        <f>Data2012!C12</f>
        <v>30103</v>
      </c>
      <c r="D78" s="72" t="str">
        <f>Data2012!D12</f>
        <v>M</v>
      </c>
      <c r="E78" s="73">
        <f>Data2012!E12</f>
        <v>69254.7</v>
      </c>
      <c r="F78" s="72">
        <f t="shared" si="92"/>
        <v>61</v>
      </c>
      <c r="G78" s="74">
        <f t="shared" si="92"/>
        <v>30.583333333333332</v>
      </c>
      <c r="H78" s="75">
        <f>Data2012!E12</f>
        <v>69254.7</v>
      </c>
      <c r="I78" s="75">
        <f>Data2012!F12</f>
        <v>67639.570000000007</v>
      </c>
      <c r="J78" s="75">
        <f>Data2012!G12</f>
        <v>65391.06</v>
      </c>
      <c r="K78" s="75">
        <f>Data2012!H12</f>
        <v>64420.68</v>
      </c>
      <c r="L78" s="75">
        <f>Data2012!I12</f>
        <v>63317.43</v>
      </c>
      <c r="M78" s="75">
        <f t="shared" si="93"/>
        <v>66004.687999999995</v>
      </c>
      <c r="N78" s="75">
        <f t="shared" si="95"/>
        <v>50100</v>
      </c>
      <c r="O78" s="75">
        <f t="shared" si="96"/>
        <v>48300</v>
      </c>
      <c r="P78" s="75">
        <f t="shared" si="96"/>
        <v>47200</v>
      </c>
      <c r="Q78" s="75">
        <f t="shared" si="96"/>
        <v>46300</v>
      </c>
      <c r="R78" s="75">
        <f t="shared" si="96"/>
        <v>44900</v>
      </c>
      <c r="S78" s="75">
        <f t="shared" si="97"/>
        <v>47360</v>
      </c>
      <c r="T78" s="85">
        <f t="shared" si="98"/>
        <v>30233.88082666666</v>
      </c>
      <c r="U78" s="70">
        <f t="shared" si="99"/>
        <v>0.90595064479975507</v>
      </c>
      <c r="V78" s="70">
        <f t="shared" ca="1" si="94"/>
        <v>14.633254592355883</v>
      </c>
      <c r="W78" s="83">
        <f t="shared" ca="1" si="100"/>
        <v>400810.75262769737</v>
      </c>
      <c r="X78" s="34"/>
      <c r="Y78" s="34"/>
      <c r="Z78" s="62"/>
    </row>
    <row r="79" spans="1:26" x14ac:dyDescent="0.2">
      <c r="A79" s="70" t="str">
        <f>Data2012!A13</f>
        <v>A09</v>
      </c>
      <c r="B79" s="71">
        <f>Data2012!B13</f>
        <v>19397</v>
      </c>
      <c r="C79" s="71">
        <f>Data2012!C13</f>
        <v>32143</v>
      </c>
      <c r="D79" s="72" t="str">
        <f>Data2012!D13</f>
        <v>M</v>
      </c>
      <c r="E79" s="73">
        <f>Data2012!E13</f>
        <v>58924.89</v>
      </c>
      <c r="F79" s="72">
        <f t="shared" si="92"/>
        <v>60</v>
      </c>
      <c r="G79" s="74">
        <f t="shared" si="92"/>
        <v>25</v>
      </c>
      <c r="H79" s="75">
        <f>Data2012!E13</f>
        <v>58924.89</v>
      </c>
      <c r="I79" s="75">
        <f>Data2012!F13</f>
        <v>58498.69</v>
      </c>
      <c r="J79" s="75">
        <f>Data2012!G13</f>
        <v>58379.14</v>
      </c>
      <c r="K79" s="75">
        <f>Data2012!H13</f>
        <v>56879.16</v>
      </c>
      <c r="L79" s="75">
        <f>Data2012!I13</f>
        <v>55726</v>
      </c>
      <c r="M79" s="75">
        <f t="shared" si="93"/>
        <v>57681.576000000001</v>
      </c>
      <c r="N79" s="75">
        <f t="shared" si="95"/>
        <v>50100</v>
      </c>
      <c r="O79" s="75">
        <f t="shared" si="96"/>
        <v>48300</v>
      </c>
      <c r="P79" s="75">
        <f t="shared" si="96"/>
        <v>47200</v>
      </c>
      <c r="Q79" s="75">
        <f t="shared" si="96"/>
        <v>46300</v>
      </c>
      <c r="R79" s="75">
        <f t="shared" si="96"/>
        <v>44900</v>
      </c>
      <c r="S79" s="75">
        <f t="shared" si="97"/>
        <v>47360</v>
      </c>
      <c r="T79" s="85">
        <f t="shared" si="98"/>
        <v>20552.787999999997</v>
      </c>
      <c r="U79" s="70">
        <f t="shared" si="99"/>
        <v>0.88385428760951712</v>
      </c>
      <c r="V79" s="70">
        <f t="shared" ca="1" si="94"/>
        <v>14.633254592355883</v>
      </c>
      <c r="W79" s="83">
        <f t="shared" ca="1" si="100"/>
        <v>265822.87096743152</v>
      </c>
      <c r="X79" s="34"/>
      <c r="Y79" s="34"/>
      <c r="Z79" s="62"/>
    </row>
    <row r="80" spans="1:26" x14ac:dyDescent="0.2">
      <c r="A80" s="70" t="str">
        <f>Data2012!A14</f>
        <v>A10</v>
      </c>
      <c r="B80" s="71">
        <f>Data2012!B14</f>
        <v>19689</v>
      </c>
      <c r="C80" s="71">
        <f>Data2012!C14</f>
        <v>31048</v>
      </c>
      <c r="D80" s="72" t="str">
        <f>Data2012!D14</f>
        <v>F</v>
      </c>
      <c r="E80" s="73">
        <f>Data2012!E14</f>
        <v>60607.49</v>
      </c>
      <c r="F80" s="72">
        <f t="shared" si="92"/>
        <v>59</v>
      </c>
      <c r="G80" s="74">
        <f t="shared" si="92"/>
        <v>28</v>
      </c>
      <c r="H80" s="75">
        <f>Data2012!E14</f>
        <v>60607.49</v>
      </c>
      <c r="I80" s="75">
        <f>Data2012!F14</f>
        <v>60385.15</v>
      </c>
      <c r="J80" s="75">
        <f>Data2012!G14</f>
        <v>59546.74</v>
      </c>
      <c r="K80" s="75">
        <f>Data2012!H14</f>
        <v>58458.61</v>
      </c>
      <c r="L80" s="75">
        <f>Data2012!I14</f>
        <v>58443.01</v>
      </c>
      <c r="M80" s="75">
        <f t="shared" si="93"/>
        <v>59488.2</v>
      </c>
      <c r="N80" s="75">
        <f t="shared" si="95"/>
        <v>50100</v>
      </c>
      <c r="O80" s="75">
        <f t="shared" si="96"/>
        <v>48300</v>
      </c>
      <c r="P80" s="75">
        <f t="shared" si="96"/>
        <v>47200</v>
      </c>
      <c r="Q80" s="75">
        <f t="shared" si="96"/>
        <v>46300</v>
      </c>
      <c r="R80" s="75">
        <f t="shared" si="96"/>
        <v>44900</v>
      </c>
      <c r="S80" s="75">
        <f t="shared" si="97"/>
        <v>47360</v>
      </c>
      <c r="T80" s="85">
        <f t="shared" si="98"/>
        <v>24030.831999999999</v>
      </c>
      <c r="U80" s="70">
        <f t="shared" si="99"/>
        <v>0.86229686596050459</v>
      </c>
      <c r="V80" s="70">
        <f t="shared" ca="1" si="94"/>
        <v>16.180649805729466</v>
      </c>
      <c r="W80" s="83">
        <f t="shared" ca="1" si="100"/>
        <v>335290.75100858876</v>
      </c>
      <c r="X80" s="34"/>
      <c r="Y80" s="34"/>
      <c r="Z80" s="62"/>
    </row>
    <row r="81" spans="1:26" x14ac:dyDescent="0.2">
      <c r="A81" s="70" t="str">
        <f>Data2012!A15</f>
        <v>A11</v>
      </c>
      <c r="B81" s="71">
        <f>Data2012!B15</f>
        <v>19981</v>
      </c>
      <c r="C81" s="71">
        <f>Data2012!C15</f>
        <v>33086</v>
      </c>
      <c r="D81" s="72" t="str">
        <f>Data2012!D15</f>
        <v>M</v>
      </c>
      <c r="E81" s="73">
        <f>Data2012!E15</f>
        <v>61009.440000000002</v>
      </c>
      <c r="F81" s="72">
        <f t="shared" si="92"/>
        <v>58</v>
      </c>
      <c r="G81" s="74">
        <f t="shared" si="92"/>
        <v>22.416666666666668</v>
      </c>
      <c r="H81" s="75">
        <f>Data2012!E15</f>
        <v>61009.440000000002</v>
      </c>
      <c r="I81" s="75">
        <f>Data2012!F15</f>
        <v>60620.6</v>
      </c>
      <c r="J81" s="75">
        <f>Data2012!G15</f>
        <v>59078.34</v>
      </c>
      <c r="K81" s="75">
        <f>Data2012!H15</f>
        <v>58835.3</v>
      </c>
      <c r="L81" s="75">
        <f>Data2012!I15</f>
        <v>58781.19</v>
      </c>
      <c r="M81" s="75">
        <f t="shared" si="93"/>
        <v>59664.974000000002</v>
      </c>
      <c r="N81" s="75">
        <f t="shared" si="95"/>
        <v>50100</v>
      </c>
      <c r="O81" s="75">
        <f t="shared" si="96"/>
        <v>48300</v>
      </c>
      <c r="P81" s="75">
        <f t="shared" si="96"/>
        <v>47200</v>
      </c>
      <c r="Q81" s="75">
        <f t="shared" si="96"/>
        <v>46300</v>
      </c>
      <c r="R81" s="75">
        <f t="shared" si="96"/>
        <v>44900</v>
      </c>
      <c r="S81" s="75">
        <f t="shared" si="97"/>
        <v>47360</v>
      </c>
      <c r="T81" s="85">
        <f t="shared" si="98"/>
        <v>19318.223343333335</v>
      </c>
      <c r="U81" s="70">
        <f t="shared" si="99"/>
        <v>0.84126523508341911</v>
      </c>
      <c r="V81" s="70">
        <f t="shared" ca="1" si="94"/>
        <v>14.633254592355883</v>
      </c>
      <c r="W81" s="83">
        <f t="shared" ca="1" si="100"/>
        <v>237815.99096534098</v>
      </c>
      <c r="X81" s="34"/>
      <c r="Y81" s="34"/>
      <c r="Z81" s="62"/>
    </row>
    <row r="82" spans="1:26" x14ac:dyDescent="0.2">
      <c r="A82" s="70" t="str">
        <f>Data2012!A16</f>
        <v>A12</v>
      </c>
      <c r="B82" s="71">
        <f>Data2012!B16</f>
        <v>20273</v>
      </c>
      <c r="C82" s="71">
        <f>Data2012!C16</f>
        <v>32021</v>
      </c>
      <c r="D82" s="72" t="str">
        <f>Data2012!D16</f>
        <v>M</v>
      </c>
      <c r="E82" s="73">
        <f>Data2012!E16</f>
        <v>59069.65</v>
      </c>
      <c r="F82" s="72">
        <f t="shared" si="92"/>
        <v>57</v>
      </c>
      <c r="G82" s="74">
        <f t="shared" si="92"/>
        <v>25.333333333333332</v>
      </c>
      <c r="H82" s="75">
        <f>Data2012!E16</f>
        <v>59069.65</v>
      </c>
      <c r="I82" s="75">
        <f>Data2012!F16</f>
        <v>57243.15</v>
      </c>
      <c r="J82" s="75">
        <f>Data2012!G16</f>
        <v>55881.919999999998</v>
      </c>
      <c r="K82" s="75">
        <f>Data2012!H16</f>
        <v>55470.82</v>
      </c>
      <c r="L82" s="75">
        <f>Data2012!I16</f>
        <v>55182.7</v>
      </c>
      <c r="M82" s="75">
        <f t="shared" si="93"/>
        <v>56569.648000000001</v>
      </c>
      <c r="N82" s="75">
        <f t="shared" si="95"/>
        <v>50100</v>
      </c>
      <c r="O82" s="75">
        <f t="shared" si="96"/>
        <v>48300</v>
      </c>
      <c r="P82" s="75">
        <f t="shared" si="96"/>
        <v>47200</v>
      </c>
      <c r="Q82" s="75">
        <f t="shared" si="96"/>
        <v>46300</v>
      </c>
      <c r="R82" s="75">
        <f t="shared" si="96"/>
        <v>44900</v>
      </c>
      <c r="S82" s="75">
        <f t="shared" si="97"/>
        <v>47360</v>
      </c>
      <c r="T82" s="85">
        <f t="shared" si="98"/>
        <v>20263.448319999996</v>
      </c>
      <c r="U82" s="70">
        <f t="shared" si="99"/>
        <v>0.82074657081309188</v>
      </c>
      <c r="V82" s="70">
        <f t="shared" ca="1" si="94"/>
        <v>14.633254592355883</v>
      </c>
      <c r="W82" s="83">
        <f t="shared" ca="1" si="100"/>
        <v>243367.93583765454</v>
      </c>
      <c r="X82" s="34"/>
      <c r="Y82" s="34"/>
      <c r="Z82" s="62"/>
    </row>
    <row r="83" spans="1:26" x14ac:dyDescent="0.2">
      <c r="A83" s="70" t="str">
        <f>Data2012!A17</f>
        <v>A13</v>
      </c>
      <c r="B83" s="71">
        <f>Data2012!B17</f>
        <v>20565</v>
      </c>
      <c r="C83" s="71">
        <f>Data2012!C17</f>
        <v>34060</v>
      </c>
      <c r="D83" s="72" t="str">
        <f>Data2012!D17</f>
        <v>M</v>
      </c>
      <c r="E83" s="73">
        <f>Data2012!E17</f>
        <v>54679.94</v>
      </c>
      <c r="F83" s="72">
        <f t="shared" si="92"/>
        <v>57</v>
      </c>
      <c r="G83" s="74">
        <f t="shared" si="92"/>
        <v>19.75</v>
      </c>
      <c r="H83" s="75">
        <f>Data2012!E17</f>
        <v>54679.94</v>
      </c>
      <c r="I83" s="75">
        <f>Data2012!F17</f>
        <v>53812.93</v>
      </c>
      <c r="J83" s="75">
        <f>Data2012!G17</f>
        <v>51887.14</v>
      </c>
      <c r="K83" s="75">
        <f>Data2012!H17</f>
        <v>50587.05</v>
      </c>
      <c r="L83" s="75">
        <f>Data2012!I17</f>
        <v>49974.07</v>
      </c>
      <c r="M83" s="75">
        <f t="shared" si="93"/>
        <v>52188.226000000002</v>
      </c>
      <c r="N83" s="75">
        <f t="shared" si="95"/>
        <v>50100</v>
      </c>
      <c r="O83" s="75">
        <f t="shared" si="96"/>
        <v>48300</v>
      </c>
      <c r="P83" s="75">
        <f t="shared" si="96"/>
        <v>47200</v>
      </c>
      <c r="Q83" s="75">
        <f t="shared" si="96"/>
        <v>46300</v>
      </c>
      <c r="R83" s="75">
        <f t="shared" si="96"/>
        <v>44900</v>
      </c>
      <c r="S83" s="75">
        <f t="shared" si="97"/>
        <v>47360</v>
      </c>
      <c r="T83" s="85">
        <f t="shared" si="98"/>
        <v>14066.82927</v>
      </c>
      <c r="U83" s="70">
        <f t="shared" si="99"/>
        <v>0.82074657081309188</v>
      </c>
      <c r="V83" s="70">
        <f t="shared" ca="1" si="94"/>
        <v>14.633254592355883</v>
      </c>
      <c r="W83" s="83">
        <f t="shared" ca="1" si="100"/>
        <v>168945.34183708971</v>
      </c>
      <c r="X83" s="34"/>
      <c r="Y83" s="34"/>
      <c r="Z83" s="62"/>
    </row>
    <row r="84" spans="1:26" x14ac:dyDescent="0.2">
      <c r="A84" s="70" t="str">
        <f>Data2012!A18</f>
        <v>A14</v>
      </c>
      <c r="B84" s="71">
        <f>Data2012!B18</f>
        <v>20857</v>
      </c>
      <c r="C84" s="71">
        <f>Data2012!C18</f>
        <v>28399</v>
      </c>
      <c r="D84" s="72" t="str">
        <f>Data2012!D18</f>
        <v>M</v>
      </c>
      <c r="E84" s="73">
        <f>Data2012!E18</f>
        <v>77069.48</v>
      </c>
      <c r="F84" s="72">
        <f t="shared" si="92"/>
        <v>56</v>
      </c>
      <c r="G84" s="74">
        <f t="shared" si="92"/>
        <v>35.25</v>
      </c>
      <c r="H84" s="75">
        <f>Data2012!E18</f>
        <v>77069.48</v>
      </c>
      <c r="I84" s="75">
        <f>Data2012!F18</f>
        <v>75903.429999999993</v>
      </c>
      <c r="J84" s="75">
        <f>Data2012!G18</f>
        <v>73846.679999999993</v>
      </c>
      <c r="K84" s="75">
        <f>Data2012!H18</f>
        <v>72098.52</v>
      </c>
      <c r="L84" s="75">
        <f>Data2012!I18</f>
        <v>70325.66</v>
      </c>
      <c r="M84" s="75">
        <f t="shared" si="93"/>
        <v>73848.754000000001</v>
      </c>
      <c r="N84" s="75">
        <f t="shared" si="95"/>
        <v>50100</v>
      </c>
      <c r="O84" s="75">
        <f t="shared" si="96"/>
        <v>48300</v>
      </c>
      <c r="P84" s="75">
        <f t="shared" si="96"/>
        <v>47200</v>
      </c>
      <c r="Q84" s="75">
        <f t="shared" si="96"/>
        <v>46300</v>
      </c>
      <c r="R84" s="75">
        <f t="shared" si="96"/>
        <v>44900</v>
      </c>
      <c r="S84" s="75">
        <f t="shared" si="97"/>
        <v>47360</v>
      </c>
      <c r="T84" s="85">
        <f t="shared" si="98"/>
        <v>40377.291570000001</v>
      </c>
      <c r="U84" s="70">
        <f t="shared" si="99"/>
        <v>0.8007283617688703</v>
      </c>
      <c r="V84" s="70">
        <f t="shared" ca="1" si="94"/>
        <v>14.633254592355883</v>
      </c>
      <c r="W84" s="83">
        <f t="shared" ca="1" si="100"/>
        <v>473111.30325079226</v>
      </c>
      <c r="X84" s="34"/>
      <c r="Y84" s="34"/>
      <c r="Z84" s="62"/>
    </row>
    <row r="85" spans="1:26" x14ac:dyDescent="0.2">
      <c r="A85" s="70" t="str">
        <f>Data2012!A19</f>
        <v>A15</v>
      </c>
      <c r="B85" s="71">
        <f>Data2012!B19</f>
        <v>21149</v>
      </c>
      <c r="C85" s="71">
        <f>Data2012!C19</f>
        <v>30407</v>
      </c>
      <c r="D85" s="72" t="str">
        <f>Data2012!D19</f>
        <v>M</v>
      </c>
      <c r="E85" s="73">
        <f>Data2012!E19</f>
        <v>60868.63</v>
      </c>
      <c r="F85" s="72">
        <f t="shared" si="92"/>
        <v>55</v>
      </c>
      <c r="G85" s="74">
        <f t="shared" si="92"/>
        <v>29.75</v>
      </c>
      <c r="H85" s="75">
        <f>Data2012!E19</f>
        <v>60868.63</v>
      </c>
      <c r="I85" s="75">
        <f>Data2012!F19</f>
        <v>60791.48</v>
      </c>
      <c r="J85" s="75">
        <f>Data2012!G19</f>
        <v>58561.15</v>
      </c>
      <c r="K85" s="75">
        <f>Data2012!H19</f>
        <v>57804.57</v>
      </c>
      <c r="L85" s="75">
        <f>Data2012!I19</f>
        <v>57266.49</v>
      </c>
      <c r="M85" s="75">
        <f t="shared" si="93"/>
        <v>59058.464</v>
      </c>
      <c r="N85" s="75">
        <f t="shared" si="95"/>
        <v>50100</v>
      </c>
      <c r="O85" s="75">
        <f t="shared" si="96"/>
        <v>48300</v>
      </c>
      <c r="P85" s="75">
        <f t="shared" si="96"/>
        <v>47200</v>
      </c>
      <c r="Q85" s="75">
        <f t="shared" si="96"/>
        <v>46300</v>
      </c>
      <c r="R85" s="75">
        <f t="shared" si="96"/>
        <v>44900</v>
      </c>
      <c r="S85" s="75">
        <f t="shared" si="97"/>
        <v>47360</v>
      </c>
      <c r="T85" s="85">
        <f t="shared" si="98"/>
        <v>25277.066080000001</v>
      </c>
      <c r="U85" s="70">
        <f t="shared" si="99"/>
        <v>0.78119840172572708</v>
      </c>
      <c r="V85" s="70">
        <f t="shared" ca="1" si="94"/>
        <v>14.633254592355883</v>
      </c>
      <c r="W85" s="83">
        <f t="shared" ca="1" si="100"/>
        <v>288954.15148431389</v>
      </c>
      <c r="X85" s="34"/>
      <c r="Y85" s="34"/>
      <c r="Z85" s="62"/>
    </row>
    <row r="86" spans="1:26" x14ac:dyDescent="0.2">
      <c r="A86" s="70" t="str">
        <f>Data2012!A20</f>
        <v>A16</v>
      </c>
      <c r="B86" s="71">
        <f>Data2012!B20</f>
        <v>21441</v>
      </c>
      <c r="C86" s="71">
        <f>Data2012!C20</f>
        <v>29342</v>
      </c>
      <c r="D86" s="72" t="str">
        <f>Data2012!D20</f>
        <v>M</v>
      </c>
      <c r="E86" s="73">
        <f>Data2012!E20</f>
        <v>70046.38</v>
      </c>
      <c r="F86" s="72">
        <f t="shared" si="92"/>
        <v>54</v>
      </c>
      <c r="G86" s="74">
        <f t="shared" si="92"/>
        <v>32.666666666666664</v>
      </c>
      <c r="H86" s="75">
        <f>Data2012!E20</f>
        <v>70046.38</v>
      </c>
      <c r="I86" s="75">
        <f>Data2012!F20</f>
        <v>69912.97</v>
      </c>
      <c r="J86" s="75">
        <f>Data2012!G20</f>
        <v>68857.14</v>
      </c>
      <c r="K86" s="75">
        <f>Data2012!H20</f>
        <v>68347.429999999993</v>
      </c>
      <c r="L86" s="75">
        <f>Data2012!I20</f>
        <v>67956.600000000006</v>
      </c>
      <c r="M86" s="75">
        <f t="shared" si="93"/>
        <v>69024.104000000007</v>
      </c>
      <c r="N86" s="75">
        <f t="shared" si="95"/>
        <v>50100</v>
      </c>
      <c r="O86" s="75">
        <f t="shared" si="96"/>
        <v>48300</v>
      </c>
      <c r="P86" s="75">
        <f t="shared" si="96"/>
        <v>47200</v>
      </c>
      <c r="Q86" s="75">
        <f t="shared" si="96"/>
        <v>46300</v>
      </c>
      <c r="R86" s="75">
        <f t="shared" si="96"/>
        <v>44900</v>
      </c>
      <c r="S86" s="75">
        <f t="shared" si="97"/>
        <v>47360</v>
      </c>
      <c r="T86" s="85">
        <f t="shared" si="98"/>
        <v>34266.094613333335</v>
      </c>
      <c r="U86" s="70">
        <f t="shared" si="99"/>
        <v>0.7621447821714411</v>
      </c>
      <c r="V86" s="70">
        <f t="shared" ca="1" si="94"/>
        <v>14.633254592355883</v>
      </c>
      <c r="W86" s="83">
        <f t="shared" ca="1" si="100"/>
        <v>382158.05593429715</v>
      </c>
      <c r="X86" s="34"/>
      <c r="Y86" s="34"/>
      <c r="Z86" s="62"/>
    </row>
    <row r="87" spans="1:26" x14ac:dyDescent="0.2">
      <c r="A87" s="70" t="str">
        <f>Data2012!A21</f>
        <v>A17</v>
      </c>
      <c r="B87" s="71">
        <f>Data2012!B21</f>
        <v>21733</v>
      </c>
      <c r="C87" s="71">
        <f>Data2012!C21</f>
        <v>31382</v>
      </c>
      <c r="D87" s="72" t="str">
        <f>Data2012!D21</f>
        <v>M</v>
      </c>
      <c r="E87" s="73">
        <f>Data2012!E21</f>
        <v>59213.06</v>
      </c>
      <c r="F87" s="72">
        <f t="shared" si="92"/>
        <v>54</v>
      </c>
      <c r="G87" s="74">
        <f t="shared" si="92"/>
        <v>27.083333333333332</v>
      </c>
      <c r="H87" s="75">
        <f>Data2012!E21</f>
        <v>59213.06</v>
      </c>
      <c r="I87" s="75">
        <f>Data2012!F21</f>
        <v>59073.98</v>
      </c>
      <c r="J87" s="75">
        <f>Data2012!G21</f>
        <v>57413.81</v>
      </c>
      <c r="K87" s="75">
        <f>Data2012!H21</f>
        <v>56837.87</v>
      </c>
      <c r="L87" s="75">
        <f>Data2012!I21</f>
        <v>56446.17</v>
      </c>
      <c r="M87" s="75">
        <f t="shared" si="93"/>
        <v>57796.978000000003</v>
      </c>
      <c r="N87" s="75">
        <f t="shared" si="95"/>
        <v>50100</v>
      </c>
      <c r="O87" s="75">
        <f t="shared" si="96"/>
        <v>48300</v>
      </c>
      <c r="P87" s="75">
        <f t="shared" si="96"/>
        <v>47200</v>
      </c>
      <c r="Q87" s="75">
        <f t="shared" si="96"/>
        <v>46300</v>
      </c>
      <c r="R87" s="75">
        <f t="shared" si="96"/>
        <v>44900</v>
      </c>
      <c r="S87" s="75">
        <f t="shared" si="97"/>
        <v>47360</v>
      </c>
      <c r="T87" s="85">
        <f t="shared" si="98"/>
        <v>22328.029750000002</v>
      </c>
      <c r="U87" s="70">
        <f t="shared" si="99"/>
        <v>0.7621447821714411</v>
      </c>
      <c r="V87" s="70">
        <f t="shared" ca="1" si="94"/>
        <v>14.633254592355883</v>
      </c>
      <c r="W87" s="83">
        <f t="shared" ca="1" si="100"/>
        <v>249016.89376597141</v>
      </c>
      <c r="X87" s="34"/>
      <c r="Y87" s="34"/>
      <c r="Z87" s="62"/>
    </row>
    <row r="88" spans="1:26" x14ac:dyDescent="0.2">
      <c r="A88" s="70" t="str">
        <f>Data2012!A22</f>
        <v>A18</v>
      </c>
      <c r="B88" s="71">
        <f>Data2012!B22</f>
        <v>22025</v>
      </c>
      <c r="C88" s="71">
        <f>Data2012!C22</f>
        <v>30286</v>
      </c>
      <c r="D88" s="72" t="str">
        <f>Data2012!D22</f>
        <v>F</v>
      </c>
      <c r="E88" s="73">
        <f>Data2012!E22</f>
        <v>62187.8</v>
      </c>
      <c r="F88" s="72">
        <f t="shared" si="92"/>
        <v>53</v>
      </c>
      <c r="G88" s="74">
        <f t="shared" si="92"/>
        <v>30.083333333333332</v>
      </c>
      <c r="H88" s="75">
        <f>Data2012!E22</f>
        <v>62187.8</v>
      </c>
      <c r="I88" s="75">
        <f>Data2012!F22</f>
        <v>62171.87</v>
      </c>
      <c r="J88" s="75">
        <f>Data2012!G22</f>
        <v>59900.43</v>
      </c>
      <c r="K88" s="75">
        <f>Data2012!H22</f>
        <v>59682.3</v>
      </c>
      <c r="L88" s="75">
        <f>Data2012!I22</f>
        <v>59105.03</v>
      </c>
      <c r="M88" s="75">
        <f t="shared" si="93"/>
        <v>60609.486000000012</v>
      </c>
      <c r="N88" s="75">
        <f t="shared" si="95"/>
        <v>50100</v>
      </c>
      <c r="O88" s="75">
        <f t="shared" ref="O88:R104" si="101">O$71</f>
        <v>48300</v>
      </c>
      <c r="P88" s="75">
        <f t="shared" si="101"/>
        <v>47200</v>
      </c>
      <c r="Q88" s="75">
        <f t="shared" si="101"/>
        <v>46300</v>
      </c>
      <c r="R88" s="75">
        <f t="shared" si="101"/>
        <v>44900</v>
      </c>
      <c r="S88" s="75">
        <f t="shared" si="97"/>
        <v>47360</v>
      </c>
      <c r="T88" s="85">
        <f t="shared" si="98"/>
        <v>26493.480743333337</v>
      </c>
      <c r="U88" s="70">
        <f t="shared" si="99"/>
        <v>0.74355588504530845</v>
      </c>
      <c r="V88" s="70">
        <f t="shared" ca="1" si="94"/>
        <v>16.180649805729466</v>
      </c>
      <c r="W88" s="83">
        <f t="shared" ca="1" si="100"/>
        <v>318748.82615888771</v>
      </c>
      <c r="X88" s="34"/>
      <c r="Y88" s="34"/>
      <c r="Z88" s="62"/>
    </row>
    <row r="89" spans="1:26" x14ac:dyDescent="0.2">
      <c r="A89" s="70" t="str">
        <f>Data2012!A23</f>
        <v>A19</v>
      </c>
      <c r="B89" s="71">
        <f>Data2012!B23</f>
        <v>22317</v>
      </c>
      <c r="C89" s="71">
        <f>Data2012!C23</f>
        <v>32325</v>
      </c>
      <c r="D89" s="72" t="str">
        <f>Data2012!D23</f>
        <v>F</v>
      </c>
      <c r="E89" s="73">
        <f>Data2012!E23</f>
        <v>61353.35</v>
      </c>
      <c r="F89" s="72">
        <f t="shared" si="92"/>
        <v>52</v>
      </c>
      <c r="G89" s="74">
        <f t="shared" si="92"/>
        <v>24.5</v>
      </c>
      <c r="H89" s="75">
        <f>Data2012!E23</f>
        <v>61353.35</v>
      </c>
      <c r="I89" s="75">
        <f>Data2012!F23</f>
        <v>59141.63</v>
      </c>
      <c r="J89" s="75">
        <f>Data2012!G23</f>
        <v>57454.26</v>
      </c>
      <c r="K89" s="75">
        <f>Data2012!H23</f>
        <v>56911.26</v>
      </c>
      <c r="L89" s="75">
        <f>Data2012!I23</f>
        <v>56208.12</v>
      </c>
      <c r="M89" s="75">
        <f t="shared" si="93"/>
        <v>58213.724000000002</v>
      </c>
      <c r="N89" s="75">
        <f t="shared" si="95"/>
        <v>50100</v>
      </c>
      <c r="O89" s="75">
        <f t="shared" si="101"/>
        <v>48300</v>
      </c>
      <c r="P89" s="75">
        <f t="shared" si="101"/>
        <v>47200</v>
      </c>
      <c r="Q89" s="75">
        <f t="shared" si="101"/>
        <v>46300</v>
      </c>
      <c r="R89" s="75">
        <f t="shared" si="101"/>
        <v>44900</v>
      </c>
      <c r="S89" s="75">
        <f t="shared" si="97"/>
        <v>47360</v>
      </c>
      <c r="T89" s="85">
        <f t="shared" si="98"/>
        <v>20402.484760000003</v>
      </c>
      <c r="U89" s="70">
        <f t="shared" si="99"/>
        <v>0.72542037565395945</v>
      </c>
      <c r="V89" s="70">
        <f t="shared" ca="1" si="94"/>
        <v>16.180649805729466</v>
      </c>
      <c r="W89" s="83">
        <f t="shared" ca="1" si="100"/>
        <v>239479.73598109727</v>
      </c>
      <c r="X89" s="34"/>
      <c r="Y89" s="34"/>
      <c r="Z89" s="62"/>
    </row>
    <row r="90" spans="1:26" x14ac:dyDescent="0.2">
      <c r="A90" s="70" t="str">
        <f>Data2012!A24</f>
        <v>A20</v>
      </c>
      <c r="B90" s="71">
        <f>Data2012!B24</f>
        <v>22609</v>
      </c>
      <c r="C90" s="71">
        <f>Data2012!C24</f>
        <v>31229</v>
      </c>
      <c r="D90" s="72" t="str">
        <f>Data2012!D24</f>
        <v>M</v>
      </c>
      <c r="E90" s="73">
        <f>Data2012!E24</f>
        <v>59363.95</v>
      </c>
      <c r="F90" s="72">
        <f t="shared" si="92"/>
        <v>51</v>
      </c>
      <c r="G90" s="74">
        <f t="shared" si="92"/>
        <v>27.5</v>
      </c>
      <c r="H90" s="75">
        <f>Data2012!E24</f>
        <v>59363.95</v>
      </c>
      <c r="I90" s="75">
        <f>Data2012!F24</f>
        <v>59024.6</v>
      </c>
      <c r="J90" s="75">
        <f>Data2012!G24</f>
        <v>58491.37</v>
      </c>
      <c r="K90" s="75">
        <f>Data2012!H24</f>
        <v>57785.440000000002</v>
      </c>
      <c r="L90" s="75">
        <f>Data2012!I24</f>
        <v>55889.46</v>
      </c>
      <c r="M90" s="75">
        <f t="shared" si="93"/>
        <v>58110.964</v>
      </c>
      <c r="N90" s="75">
        <f t="shared" si="95"/>
        <v>50100</v>
      </c>
      <c r="O90" s="75">
        <f t="shared" si="101"/>
        <v>48300</v>
      </c>
      <c r="P90" s="75">
        <f t="shared" si="101"/>
        <v>47200</v>
      </c>
      <c r="Q90" s="75">
        <f t="shared" si="101"/>
        <v>46300</v>
      </c>
      <c r="R90" s="75">
        <f t="shared" si="101"/>
        <v>44900</v>
      </c>
      <c r="S90" s="75">
        <f t="shared" si="97"/>
        <v>47360</v>
      </c>
      <c r="T90" s="85">
        <f t="shared" si="98"/>
        <v>22844.230199999998</v>
      </c>
      <c r="U90" s="70">
        <f t="shared" si="99"/>
        <v>0.70772719575996057</v>
      </c>
      <c r="V90" s="70">
        <f t="shared" ca="1" si="94"/>
        <v>14.633254592355883</v>
      </c>
      <c r="W90" s="83">
        <f t="shared" ca="1" si="100"/>
        <v>236582.89454549731</v>
      </c>
      <c r="X90" s="34"/>
      <c r="Y90" s="34"/>
      <c r="Z90" s="62"/>
    </row>
    <row r="91" spans="1:26" x14ac:dyDescent="0.2">
      <c r="A91" s="70" t="str">
        <f>Data2012!A25</f>
        <v>A21</v>
      </c>
      <c r="B91" s="71">
        <f>Data2012!B25</f>
        <v>22901</v>
      </c>
      <c r="C91" s="71">
        <f>Data2012!C25</f>
        <v>33270</v>
      </c>
      <c r="D91" s="72" t="str">
        <f>Data2012!D25</f>
        <v>M</v>
      </c>
      <c r="E91" s="73">
        <f>Data2012!E25</f>
        <v>55525.94</v>
      </c>
      <c r="F91" s="72">
        <f t="shared" ref="F91:G110" si="102">F34</f>
        <v>50</v>
      </c>
      <c r="G91" s="74">
        <f t="shared" si="102"/>
        <v>21.916666666666668</v>
      </c>
      <c r="H91" s="75">
        <f>Data2012!E25</f>
        <v>55525.94</v>
      </c>
      <c r="I91" s="75">
        <f>Data2012!F25</f>
        <v>54782.82</v>
      </c>
      <c r="J91" s="75">
        <f>Data2012!G25</f>
        <v>54232.73</v>
      </c>
      <c r="K91" s="75">
        <f>Data2012!H25</f>
        <v>54096.7</v>
      </c>
      <c r="L91" s="75">
        <f>Data2012!I25</f>
        <v>53300.92</v>
      </c>
      <c r="M91" s="75">
        <f t="shared" si="93"/>
        <v>54387.822</v>
      </c>
      <c r="N91" s="75">
        <f t="shared" si="95"/>
        <v>50100</v>
      </c>
      <c r="O91" s="75">
        <f t="shared" si="101"/>
        <v>48300</v>
      </c>
      <c r="P91" s="75">
        <f t="shared" si="101"/>
        <v>47200</v>
      </c>
      <c r="Q91" s="75">
        <f t="shared" si="101"/>
        <v>46300</v>
      </c>
      <c r="R91" s="75">
        <f t="shared" si="101"/>
        <v>44900</v>
      </c>
      <c r="S91" s="75">
        <f t="shared" si="97"/>
        <v>47360</v>
      </c>
      <c r="T91" s="85">
        <f t="shared" si="98"/>
        <v>16574.181976666667</v>
      </c>
      <c r="U91" s="70">
        <f t="shared" si="99"/>
        <v>0.69046555683898581</v>
      </c>
      <c r="V91" s="70">
        <f t="shared" ca="1" si="94"/>
        <v>14.633254592355883</v>
      </c>
      <c r="W91" s="83">
        <f t="shared" ca="1" si="100"/>
        <v>167461.52838888927</v>
      </c>
      <c r="X91" s="34"/>
      <c r="Y91" s="34"/>
      <c r="Z91" s="62"/>
    </row>
    <row r="92" spans="1:26" x14ac:dyDescent="0.2">
      <c r="A92" s="70" t="str">
        <f>Data2012!A26</f>
        <v>A22</v>
      </c>
      <c r="B92" s="71">
        <f>Data2012!B26</f>
        <v>23193</v>
      </c>
      <c r="C92" s="71">
        <f>Data2012!C26</f>
        <v>32174</v>
      </c>
      <c r="D92" s="72" t="str">
        <f>Data2012!D26</f>
        <v>F</v>
      </c>
      <c r="E92" s="73">
        <f>Data2012!E26</f>
        <v>58770.99</v>
      </c>
      <c r="F92" s="72">
        <f t="shared" si="102"/>
        <v>50</v>
      </c>
      <c r="G92" s="74">
        <f t="shared" si="102"/>
        <v>24.916666666666668</v>
      </c>
      <c r="H92" s="75">
        <f>Data2012!E26</f>
        <v>58770.99</v>
      </c>
      <c r="I92" s="75">
        <f>Data2012!F26</f>
        <v>58382.11</v>
      </c>
      <c r="J92" s="75">
        <f>Data2012!G26</f>
        <v>57596.21</v>
      </c>
      <c r="K92" s="75">
        <f>Data2012!H26</f>
        <v>56429.72</v>
      </c>
      <c r="L92" s="75">
        <f>Data2012!I26</f>
        <v>55842.51</v>
      </c>
      <c r="M92" s="75">
        <f t="shared" si="93"/>
        <v>57404.307999999997</v>
      </c>
      <c r="N92" s="75">
        <f t="shared" si="95"/>
        <v>50100</v>
      </c>
      <c r="O92" s="75">
        <f t="shared" si="101"/>
        <v>48300</v>
      </c>
      <c r="P92" s="75">
        <f t="shared" si="101"/>
        <v>47200</v>
      </c>
      <c r="Q92" s="75">
        <f t="shared" si="101"/>
        <v>46300</v>
      </c>
      <c r="R92" s="75">
        <f t="shared" si="101"/>
        <v>44900</v>
      </c>
      <c r="S92" s="75">
        <f t="shared" si="97"/>
        <v>47360</v>
      </c>
      <c r="T92" s="85">
        <f t="shared" si="98"/>
        <v>20346.106819999997</v>
      </c>
      <c r="U92" s="70">
        <f t="shared" si="99"/>
        <v>0.69046555683898581</v>
      </c>
      <c r="V92" s="70">
        <f t="shared" ca="1" si="94"/>
        <v>16.180649805729466</v>
      </c>
      <c r="W92" s="83">
        <f t="shared" ca="1" si="100"/>
        <v>227310.39573184011</v>
      </c>
      <c r="X92" s="34"/>
      <c r="Y92" s="34"/>
      <c r="Z92" s="62"/>
    </row>
    <row r="93" spans="1:26" x14ac:dyDescent="0.2">
      <c r="A93" s="70" t="str">
        <f>Data2012!A27</f>
        <v>A23</v>
      </c>
      <c r="B93" s="71">
        <f>Data2012!B27</f>
        <v>23485</v>
      </c>
      <c r="C93" s="71">
        <f>Data2012!C27</f>
        <v>34213</v>
      </c>
      <c r="D93" s="72" t="str">
        <f>Data2012!D27</f>
        <v>M</v>
      </c>
      <c r="E93" s="73">
        <f>Data2012!E27</f>
        <v>48359.85</v>
      </c>
      <c r="F93" s="72">
        <f t="shared" si="102"/>
        <v>49</v>
      </c>
      <c r="G93" s="74">
        <f t="shared" si="102"/>
        <v>19.333333333333332</v>
      </c>
      <c r="H93" s="75">
        <f>Data2012!E27</f>
        <v>48359.85</v>
      </c>
      <c r="I93" s="75">
        <f>Data2012!F27</f>
        <v>47619.51</v>
      </c>
      <c r="J93" s="75">
        <f>Data2012!G27</f>
        <v>45912.56</v>
      </c>
      <c r="K93" s="75">
        <f>Data2012!H27</f>
        <v>45651.61</v>
      </c>
      <c r="L93" s="75">
        <f>Data2012!I27</f>
        <v>44100.66</v>
      </c>
      <c r="M93" s="75">
        <f t="shared" si="93"/>
        <v>46328.837999999996</v>
      </c>
      <c r="N93" s="75">
        <f t="shared" si="95"/>
        <v>50100</v>
      </c>
      <c r="O93" s="75">
        <f t="shared" si="101"/>
        <v>48300</v>
      </c>
      <c r="P93" s="75">
        <f t="shared" si="101"/>
        <v>47200</v>
      </c>
      <c r="Q93" s="75">
        <f t="shared" si="101"/>
        <v>46300</v>
      </c>
      <c r="R93" s="75">
        <f t="shared" si="101"/>
        <v>44900</v>
      </c>
      <c r="S93" s="75">
        <f t="shared" si="97"/>
        <v>47360</v>
      </c>
      <c r="T93" s="85">
        <f t="shared" si="98"/>
        <v>11643.981283999998</v>
      </c>
      <c r="U93" s="70">
        <f t="shared" si="99"/>
        <v>0.67362493350144959</v>
      </c>
      <c r="V93" s="70">
        <f t="shared" ca="1" si="94"/>
        <v>14.633254592355883</v>
      </c>
      <c r="W93" s="83">
        <f t="shared" ca="1" si="100"/>
        <v>114778.50957652855</v>
      </c>
      <c r="X93" s="34"/>
      <c r="Y93" s="34"/>
      <c r="Z93" s="62"/>
    </row>
    <row r="94" spans="1:26" x14ac:dyDescent="0.2">
      <c r="A94" s="70" t="str">
        <f>Data2012!A28</f>
        <v>A24</v>
      </c>
      <c r="B94" s="71">
        <f>Data2012!B28</f>
        <v>23777</v>
      </c>
      <c r="C94" s="71">
        <f>Data2012!C28</f>
        <v>33147</v>
      </c>
      <c r="D94" s="72" t="str">
        <f>Data2012!D28</f>
        <v>M</v>
      </c>
      <c r="E94" s="73">
        <f>Data2012!E28</f>
        <v>59008.78</v>
      </c>
      <c r="F94" s="72">
        <f t="shared" si="102"/>
        <v>48</v>
      </c>
      <c r="G94" s="74">
        <f t="shared" si="102"/>
        <v>22.25</v>
      </c>
      <c r="H94" s="75">
        <f>Data2012!E28</f>
        <v>59008.78</v>
      </c>
      <c r="I94" s="75">
        <f>Data2012!F28</f>
        <v>56950.94</v>
      </c>
      <c r="J94" s="75">
        <f>Data2012!G28</f>
        <v>56895.78</v>
      </c>
      <c r="K94" s="75">
        <f>Data2012!H28</f>
        <v>54912.81</v>
      </c>
      <c r="L94" s="75">
        <f>Data2012!I28</f>
        <v>53536.17</v>
      </c>
      <c r="M94" s="75">
        <f t="shared" si="93"/>
        <v>56260.895999999993</v>
      </c>
      <c r="N94" s="75">
        <f t="shared" si="95"/>
        <v>50100</v>
      </c>
      <c r="O94" s="75">
        <f t="shared" si="101"/>
        <v>48300</v>
      </c>
      <c r="P94" s="75">
        <f t="shared" si="101"/>
        <v>47200</v>
      </c>
      <c r="Q94" s="75">
        <f t="shared" si="101"/>
        <v>46300</v>
      </c>
      <c r="R94" s="75">
        <f t="shared" si="101"/>
        <v>44900</v>
      </c>
      <c r="S94" s="75">
        <f t="shared" si="97"/>
        <v>47360</v>
      </c>
      <c r="T94" s="85">
        <f t="shared" si="98"/>
        <v>17659.778719999995</v>
      </c>
      <c r="U94" s="70">
        <f t="shared" si="99"/>
        <v>0.65719505707458503</v>
      </c>
      <c r="V94" s="70">
        <f t="shared" ca="1" si="94"/>
        <v>14.633254592355883</v>
      </c>
      <c r="W94" s="83">
        <f t="shared" ca="1" si="100"/>
        <v>169832.37165839665</v>
      </c>
      <c r="X94" s="34"/>
      <c r="Y94" s="34"/>
      <c r="Z94" s="62"/>
    </row>
    <row r="95" spans="1:26" x14ac:dyDescent="0.2">
      <c r="A95" s="70" t="str">
        <f>Data2012!A29</f>
        <v>A25</v>
      </c>
      <c r="B95" s="71">
        <f>Data2012!B29</f>
        <v>24069</v>
      </c>
      <c r="C95" s="71">
        <f>Data2012!C29</f>
        <v>35156</v>
      </c>
      <c r="D95" s="72" t="str">
        <f>Data2012!D29</f>
        <v>M</v>
      </c>
      <c r="E95" s="73">
        <f>Data2012!E29</f>
        <v>40762.79</v>
      </c>
      <c r="F95" s="72">
        <f t="shared" si="102"/>
        <v>47</v>
      </c>
      <c r="G95" s="74">
        <f t="shared" si="102"/>
        <v>16.75</v>
      </c>
      <c r="H95" s="75">
        <f>Data2012!E29</f>
        <v>40762.79</v>
      </c>
      <c r="I95" s="75">
        <f>Data2012!F29</f>
        <v>40303.019999999997</v>
      </c>
      <c r="J95" s="75">
        <f>Data2012!G29</f>
        <v>38996.06</v>
      </c>
      <c r="K95" s="75">
        <f>Data2012!H29</f>
        <v>38805.760000000002</v>
      </c>
      <c r="L95" s="75">
        <f>Data2012!I29</f>
        <v>38457.43</v>
      </c>
      <c r="M95" s="75">
        <f t="shared" si="93"/>
        <v>39465.012000000002</v>
      </c>
      <c r="N95" s="75">
        <f t="shared" si="95"/>
        <v>50100</v>
      </c>
      <c r="O95" s="75">
        <f t="shared" si="101"/>
        <v>48300</v>
      </c>
      <c r="P95" s="75">
        <f t="shared" si="101"/>
        <v>47200</v>
      </c>
      <c r="Q95" s="75">
        <f t="shared" si="101"/>
        <v>46300</v>
      </c>
      <c r="R95" s="75">
        <f t="shared" si="101"/>
        <v>44900</v>
      </c>
      <c r="S95" s="75">
        <f t="shared" si="97"/>
        <v>47360</v>
      </c>
      <c r="T95" s="85">
        <f t="shared" si="98"/>
        <v>8593.5063630000004</v>
      </c>
      <c r="U95" s="70">
        <f t="shared" si="99"/>
        <v>0.64116590934105855</v>
      </c>
      <c r="V95" s="70">
        <f t="shared" ca="1" si="94"/>
        <v>14.633254592355883</v>
      </c>
      <c r="W95" s="83">
        <f t="shared" ca="1" si="100"/>
        <v>80627.232754950062</v>
      </c>
      <c r="X95" s="34"/>
      <c r="Y95" s="34"/>
      <c r="Z95" s="62"/>
    </row>
    <row r="96" spans="1:26" x14ac:dyDescent="0.2">
      <c r="A96" s="70" t="str">
        <f>Data2012!A30</f>
        <v>A26</v>
      </c>
      <c r="B96" s="71">
        <f>Data2012!B30</f>
        <v>24361</v>
      </c>
      <c r="C96" s="71">
        <f>Data2012!C30</f>
        <v>34090</v>
      </c>
      <c r="D96" s="72" t="str">
        <f>Data2012!D30</f>
        <v>M</v>
      </c>
      <c r="E96" s="73">
        <f>Data2012!E30</f>
        <v>52800.28</v>
      </c>
      <c r="F96" s="72">
        <f t="shared" si="102"/>
        <v>46</v>
      </c>
      <c r="G96" s="74">
        <f t="shared" si="102"/>
        <v>19.666666666666668</v>
      </c>
      <c r="H96" s="75">
        <f>Data2012!E30</f>
        <v>52800.28</v>
      </c>
      <c r="I96" s="75">
        <f>Data2012!F30</f>
        <v>50881.85</v>
      </c>
      <c r="J96" s="75">
        <f>Data2012!G30</f>
        <v>49464.88</v>
      </c>
      <c r="K96" s="75">
        <f>Data2012!H30</f>
        <v>48963.65</v>
      </c>
      <c r="L96" s="75">
        <f>Data2012!I30</f>
        <v>47819.39</v>
      </c>
      <c r="M96" s="75">
        <f t="shared" si="93"/>
        <v>49986.009999999995</v>
      </c>
      <c r="N96" s="75">
        <f t="shared" si="95"/>
        <v>50100</v>
      </c>
      <c r="O96" s="75">
        <f t="shared" si="101"/>
        <v>48300</v>
      </c>
      <c r="P96" s="75">
        <f t="shared" si="101"/>
        <v>47200</v>
      </c>
      <c r="Q96" s="75">
        <f t="shared" si="101"/>
        <v>46300</v>
      </c>
      <c r="R96" s="75">
        <f t="shared" si="101"/>
        <v>44900</v>
      </c>
      <c r="S96" s="75">
        <f t="shared" si="97"/>
        <v>47360</v>
      </c>
      <c r="T96" s="85">
        <f t="shared" si="98"/>
        <v>13141.270599999998</v>
      </c>
      <c r="U96" s="70">
        <f t="shared" si="99"/>
        <v>0.62552771643030103</v>
      </c>
      <c r="V96" s="70">
        <f t="shared" ca="1" si="94"/>
        <v>14.633254592355883</v>
      </c>
      <c r="W96" s="83">
        <f t="shared" ca="1" si="100"/>
        <v>120288.70360951035</v>
      </c>
      <c r="X96" s="34"/>
      <c r="Y96" s="34"/>
      <c r="Z96" s="62"/>
    </row>
    <row r="97" spans="1:26" x14ac:dyDescent="0.2">
      <c r="A97" s="70" t="str">
        <f>Data2012!A31</f>
        <v>A27</v>
      </c>
      <c r="B97" s="71">
        <f>Data2012!B31</f>
        <v>24653</v>
      </c>
      <c r="C97" s="71">
        <f>Data2012!C31</f>
        <v>36100</v>
      </c>
      <c r="D97" s="72" t="str">
        <f>Data2012!D31</f>
        <v>F</v>
      </c>
      <c r="E97" s="73">
        <f>Data2012!E31</f>
        <v>38865.18</v>
      </c>
      <c r="F97" s="72">
        <f t="shared" si="102"/>
        <v>46</v>
      </c>
      <c r="G97" s="74">
        <f t="shared" si="102"/>
        <v>14.166666666666666</v>
      </c>
      <c r="H97" s="75">
        <f>Data2012!E31</f>
        <v>38865.18</v>
      </c>
      <c r="I97" s="75">
        <f>Data2012!F31</f>
        <v>37709.410000000003</v>
      </c>
      <c r="J97" s="75">
        <f>Data2012!G31</f>
        <v>36501.879999999997</v>
      </c>
      <c r="K97" s="75">
        <f>Data2012!H31</f>
        <v>35882.980000000003</v>
      </c>
      <c r="L97" s="75">
        <f>Data2012!I31</f>
        <v>35870.239999999998</v>
      </c>
      <c r="M97" s="75">
        <f t="shared" si="93"/>
        <v>36965.938000000002</v>
      </c>
      <c r="N97" s="75">
        <f t="shared" si="95"/>
        <v>50100</v>
      </c>
      <c r="O97" s="75">
        <f t="shared" si="101"/>
        <v>48300</v>
      </c>
      <c r="P97" s="75">
        <f t="shared" si="101"/>
        <v>47200</v>
      </c>
      <c r="Q97" s="75">
        <f t="shared" si="101"/>
        <v>46300</v>
      </c>
      <c r="R97" s="75">
        <f t="shared" si="101"/>
        <v>44900</v>
      </c>
      <c r="S97" s="75">
        <f t="shared" si="97"/>
        <v>47360</v>
      </c>
      <c r="T97" s="85">
        <f t="shared" si="98"/>
        <v>6807.8935816666663</v>
      </c>
      <c r="U97" s="70">
        <f t="shared" si="99"/>
        <v>0.62552771643030103</v>
      </c>
      <c r="V97" s="70">
        <f t="shared" ca="1" si="94"/>
        <v>16.180649805729466</v>
      </c>
      <c r="W97" s="83">
        <f t="shared" ca="1" si="100"/>
        <v>68905.719930774168</v>
      </c>
      <c r="X97" s="34"/>
      <c r="Y97" s="34"/>
      <c r="Z97" s="62"/>
    </row>
    <row r="98" spans="1:26" x14ac:dyDescent="0.2">
      <c r="A98" s="70" t="str">
        <f>Data2012!A32</f>
        <v>A28</v>
      </c>
      <c r="B98" s="71">
        <f>Data2012!B32</f>
        <v>24945</v>
      </c>
      <c r="C98" s="71">
        <f>Data2012!C32</f>
        <v>35034</v>
      </c>
      <c r="D98" s="72" t="str">
        <f>Data2012!D32</f>
        <v>M</v>
      </c>
      <c r="E98" s="73">
        <f>Data2012!E32</f>
        <v>43547.76</v>
      </c>
      <c r="F98" s="72">
        <f t="shared" si="102"/>
        <v>45</v>
      </c>
      <c r="G98" s="74">
        <f t="shared" si="102"/>
        <v>17.083333333333332</v>
      </c>
      <c r="H98" s="75">
        <f>Data2012!E32</f>
        <v>43547.76</v>
      </c>
      <c r="I98" s="75">
        <f>Data2012!F32</f>
        <v>42798.12</v>
      </c>
      <c r="J98" s="75">
        <f>Data2012!G32</f>
        <v>41477.629999999997</v>
      </c>
      <c r="K98" s="75">
        <f>Data2012!H32</f>
        <v>40656.29</v>
      </c>
      <c r="L98" s="75">
        <f>Data2012!I32</f>
        <v>40367.75</v>
      </c>
      <c r="M98" s="75">
        <f t="shared" si="93"/>
        <v>41769.51</v>
      </c>
      <c r="N98" s="75">
        <f t="shared" si="95"/>
        <v>50100</v>
      </c>
      <c r="O98" s="75">
        <f t="shared" si="101"/>
        <v>48300</v>
      </c>
      <c r="P98" s="75">
        <f t="shared" si="101"/>
        <v>47200</v>
      </c>
      <c r="Q98" s="75">
        <f t="shared" si="101"/>
        <v>46300</v>
      </c>
      <c r="R98" s="75">
        <f t="shared" si="101"/>
        <v>44900</v>
      </c>
      <c r="S98" s="75">
        <f t="shared" si="97"/>
        <v>47360</v>
      </c>
      <c r="T98" s="85">
        <f t="shared" si="98"/>
        <v>9276.3120125000005</v>
      </c>
      <c r="U98" s="70">
        <f t="shared" si="99"/>
        <v>0.61027094285883032</v>
      </c>
      <c r="V98" s="70">
        <f t="shared" ca="1" si="94"/>
        <v>14.633254592355883</v>
      </c>
      <c r="W98" s="83">
        <f t="shared" ca="1" si="100"/>
        <v>82839.786065484222</v>
      </c>
      <c r="X98" s="34"/>
      <c r="Y98" s="34"/>
      <c r="Z98" s="62"/>
    </row>
    <row r="99" spans="1:26" x14ac:dyDescent="0.2">
      <c r="A99" s="70" t="str">
        <f>Data2012!A33</f>
        <v>A29</v>
      </c>
      <c r="B99" s="71">
        <f>Data2012!B33</f>
        <v>25237</v>
      </c>
      <c r="C99" s="71">
        <f>Data2012!C33</f>
        <v>37073</v>
      </c>
      <c r="D99" s="72" t="str">
        <f>Data2012!D33</f>
        <v>M</v>
      </c>
      <c r="E99" s="73">
        <f>Data2012!E33</f>
        <v>37590.92</v>
      </c>
      <c r="F99" s="72">
        <f t="shared" si="102"/>
        <v>44</v>
      </c>
      <c r="G99" s="74">
        <f t="shared" si="102"/>
        <v>11.5</v>
      </c>
      <c r="H99" s="75">
        <f>Data2012!E33</f>
        <v>37590.92</v>
      </c>
      <c r="I99" s="75">
        <f>Data2012!F33</f>
        <v>36424.07</v>
      </c>
      <c r="J99" s="75">
        <f>Data2012!G33</f>
        <v>35524.51</v>
      </c>
      <c r="K99" s="75">
        <f>Data2012!H33</f>
        <v>35118.33</v>
      </c>
      <c r="L99" s="75">
        <f>Data2012!I33</f>
        <v>34773.78</v>
      </c>
      <c r="M99" s="75">
        <f t="shared" si="93"/>
        <v>35886.322</v>
      </c>
      <c r="N99" s="75">
        <f t="shared" si="95"/>
        <v>50100</v>
      </c>
      <c r="O99" s="75">
        <f t="shared" si="101"/>
        <v>48300</v>
      </c>
      <c r="P99" s="75">
        <f t="shared" si="101"/>
        <v>47200</v>
      </c>
      <c r="Q99" s="75">
        <f t="shared" si="101"/>
        <v>46300</v>
      </c>
      <c r="R99" s="75">
        <f t="shared" si="101"/>
        <v>44900</v>
      </c>
      <c r="S99" s="75">
        <f t="shared" si="97"/>
        <v>47360</v>
      </c>
      <c r="T99" s="85">
        <f t="shared" si="98"/>
        <v>5365.0051389999999</v>
      </c>
      <c r="U99" s="70">
        <f t="shared" si="99"/>
        <v>0.59538628571593211</v>
      </c>
      <c r="V99" s="70">
        <f t="shared" ca="1" si="94"/>
        <v>14.633254592355883</v>
      </c>
      <c r="W99" s="83">
        <f t="shared" ca="1" si="100"/>
        <v>46742.280542999019</v>
      </c>
      <c r="X99" s="34"/>
      <c r="Y99" s="34"/>
      <c r="Z99" s="62"/>
    </row>
    <row r="100" spans="1:26" x14ac:dyDescent="0.2">
      <c r="A100" s="70" t="str">
        <f>Data2012!A34</f>
        <v>A30</v>
      </c>
      <c r="B100" s="71">
        <f>Data2012!B34</f>
        <v>25529</v>
      </c>
      <c r="C100" s="71">
        <f>Data2012!C34</f>
        <v>35977</v>
      </c>
      <c r="D100" s="72" t="str">
        <f>Data2012!D34</f>
        <v>M</v>
      </c>
      <c r="E100" s="73">
        <f>Data2012!E34</f>
        <v>40552.26</v>
      </c>
      <c r="F100" s="72">
        <f t="shared" si="102"/>
        <v>43</v>
      </c>
      <c r="G100" s="74">
        <f t="shared" si="102"/>
        <v>14.5</v>
      </c>
      <c r="H100" s="75">
        <f>Data2012!E34</f>
        <v>40552.26</v>
      </c>
      <c r="I100" s="75">
        <f>Data2012!F34</f>
        <v>40163.160000000003</v>
      </c>
      <c r="J100" s="75">
        <f>Data2012!G34</f>
        <v>39324.22</v>
      </c>
      <c r="K100" s="75">
        <f>Data2012!H34</f>
        <v>39222.160000000003</v>
      </c>
      <c r="L100" s="75">
        <f>Data2012!I34</f>
        <v>39077.4</v>
      </c>
      <c r="M100" s="75">
        <f t="shared" si="93"/>
        <v>39667.840000000004</v>
      </c>
      <c r="N100" s="75">
        <f t="shared" si="95"/>
        <v>50100</v>
      </c>
      <c r="O100" s="75">
        <f t="shared" si="101"/>
        <v>48300</v>
      </c>
      <c r="P100" s="75">
        <f t="shared" si="101"/>
        <v>47200</v>
      </c>
      <c r="Q100" s="75">
        <f t="shared" si="101"/>
        <v>46300</v>
      </c>
      <c r="R100" s="75">
        <f t="shared" si="101"/>
        <v>44900</v>
      </c>
      <c r="S100" s="75">
        <f t="shared" si="97"/>
        <v>47360</v>
      </c>
      <c r="T100" s="85">
        <f t="shared" si="98"/>
        <v>7477.3878399999994</v>
      </c>
      <c r="U100" s="70">
        <f t="shared" si="99"/>
        <v>0.5808646689911533</v>
      </c>
      <c r="V100" s="70">
        <f t="shared" ca="1" si="94"/>
        <v>14.633254592355883</v>
      </c>
      <c r="W100" s="83">
        <f t="shared" ca="1" si="100"/>
        <v>63557.352371390851</v>
      </c>
      <c r="X100" s="34"/>
      <c r="Y100" s="34"/>
      <c r="Z100" s="62"/>
    </row>
    <row r="101" spans="1:26" x14ac:dyDescent="0.2">
      <c r="A101" s="70" t="str">
        <f>Data2012!A35</f>
        <v>A31</v>
      </c>
      <c r="B101" s="71">
        <f>Data2012!B35</f>
        <v>25821</v>
      </c>
      <c r="C101" s="71">
        <f>Data2012!C35</f>
        <v>38018</v>
      </c>
      <c r="D101" s="72" t="str">
        <f>Data2012!D35</f>
        <v>M</v>
      </c>
      <c r="E101" s="73">
        <f>Data2012!E35</f>
        <v>35024.65</v>
      </c>
      <c r="F101" s="72">
        <f t="shared" si="102"/>
        <v>42</v>
      </c>
      <c r="G101" s="74">
        <f t="shared" si="102"/>
        <v>8.9166666666666661</v>
      </c>
      <c r="H101" s="75">
        <f>Data2012!E35</f>
        <v>35024.65</v>
      </c>
      <c r="I101" s="75">
        <f>Data2012!F35</f>
        <v>34157.599999999999</v>
      </c>
      <c r="J101" s="75">
        <f>Data2012!G35</f>
        <v>33159.69</v>
      </c>
      <c r="K101" s="75">
        <f>Data2012!H35</f>
        <v>33049.79</v>
      </c>
      <c r="L101" s="75">
        <f>Data2012!I35</f>
        <v>32912.959999999999</v>
      </c>
      <c r="M101" s="75">
        <f t="shared" si="93"/>
        <v>33660.938000000002</v>
      </c>
      <c r="N101" s="75">
        <f t="shared" si="95"/>
        <v>50100</v>
      </c>
      <c r="O101" s="75">
        <f t="shared" si="101"/>
        <v>48300</v>
      </c>
      <c r="P101" s="75">
        <f t="shared" si="101"/>
        <v>47200</v>
      </c>
      <c r="Q101" s="75">
        <f t="shared" si="101"/>
        <v>46300</v>
      </c>
      <c r="R101" s="75">
        <f t="shared" si="101"/>
        <v>44900</v>
      </c>
      <c r="S101" s="75">
        <f t="shared" si="97"/>
        <v>47360</v>
      </c>
      <c r="T101" s="85">
        <f t="shared" si="98"/>
        <v>3901.8637298333333</v>
      </c>
      <c r="U101" s="70">
        <f t="shared" si="99"/>
        <v>0.5666972380401496</v>
      </c>
      <c r="V101" s="70">
        <f t="shared" ca="1" si="94"/>
        <v>14.633254592355883</v>
      </c>
      <c r="W101" s="83">
        <f t="shared" ca="1" si="100"/>
        <v>32356.692560539523</v>
      </c>
      <c r="X101" s="34"/>
      <c r="Y101" s="34"/>
      <c r="Z101" s="62"/>
    </row>
    <row r="102" spans="1:26" x14ac:dyDescent="0.2">
      <c r="A102" s="70" t="str">
        <f>Data2012!A36</f>
        <v>A32</v>
      </c>
      <c r="B102" s="71">
        <f>Data2012!B36</f>
        <v>26113</v>
      </c>
      <c r="C102" s="71">
        <f>Data2012!C36</f>
        <v>36923</v>
      </c>
      <c r="D102" s="72" t="str">
        <f>Data2012!D36</f>
        <v>M</v>
      </c>
      <c r="E102" s="73">
        <f>Data2012!E36</f>
        <v>38123.01</v>
      </c>
      <c r="F102" s="72">
        <f t="shared" si="102"/>
        <v>42</v>
      </c>
      <c r="G102" s="74">
        <f t="shared" si="102"/>
        <v>11.916666666666666</v>
      </c>
      <c r="H102" s="75">
        <f>Data2012!E36</f>
        <v>38123.01</v>
      </c>
      <c r="I102" s="75">
        <f>Data2012!F36</f>
        <v>37535.64</v>
      </c>
      <c r="J102" s="75">
        <f>Data2012!G36</f>
        <v>36446.46</v>
      </c>
      <c r="K102" s="75">
        <f>Data2012!H36</f>
        <v>35726.910000000003</v>
      </c>
      <c r="L102" s="75">
        <f>Data2012!I36</f>
        <v>34975.620000000003</v>
      </c>
      <c r="M102" s="75">
        <f t="shared" si="93"/>
        <v>36561.527999999998</v>
      </c>
      <c r="N102" s="75">
        <f t="shared" si="95"/>
        <v>50100</v>
      </c>
      <c r="O102" s="75">
        <f t="shared" si="101"/>
        <v>48300</v>
      </c>
      <c r="P102" s="75">
        <f t="shared" si="101"/>
        <v>47200</v>
      </c>
      <c r="Q102" s="75">
        <f t="shared" si="101"/>
        <v>46300</v>
      </c>
      <c r="R102" s="75">
        <f t="shared" si="101"/>
        <v>44900</v>
      </c>
      <c r="S102" s="75">
        <f t="shared" si="97"/>
        <v>47360</v>
      </c>
      <c r="T102" s="85">
        <f t="shared" si="98"/>
        <v>5663.990045999999</v>
      </c>
      <c r="U102" s="70">
        <f t="shared" si="99"/>
        <v>0.5666972380401496</v>
      </c>
      <c r="V102" s="70">
        <f t="shared" ca="1" si="94"/>
        <v>14.633254592355883</v>
      </c>
      <c r="W102" s="83">
        <f t="shared" ca="1" si="100"/>
        <v>46969.345234464738</v>
      </c>
      <c r="X102" s="34"/>
      <c r="Y102" s="34"/>
      <c r="Z102" s="62"/>
    </row>
    <row r="103" spans="1:26" x14ac:dyDescent="0.2">
      <c r="A103" s="70" t="str">
        <f>Data2012!A37</f>
        <v>A33</v>
      </c>
      <c r="B103" s="71">
        <f>Data2012!B37</f>
        <v>26405</v>
      </c>
      <c r="C103" s="71">
        <f>Data2012!C37</f>
        <v>38961</v>
      </c>
      <c r="D103" s="72" t="str">
        <f>Data2012!D37</f>
        <v>F</v>
      </c>
      <c r="E103" s="73">
        <f>Data2012!E37</f>
        <v>32286.400000000001</v>
      </c>
      <c r="F103" s="72">
        <f t="shared" si="102"/>
        <v>41</v>
      </c>
      <c r="G103" s="74">
        <f t="shared" si="102"/>
        <v>6.333333333333333</v>
      </c>
      <c r="H103" s="75">
        <f>Data2012!E37</f>
        <v>32286.400000000001</v>
      </c>
      <c r="I103" s="75">
        <f>Data2012!F37</f>
        <v>31572.959999999999</v>
      </c>
      <c r="J103" s="75">
        <f>Data2012!G37</f>
        <v>30364.01</v>
      </c>
      <c r="K103" s="75">
        <f>Data2012!H37</f>
        <v>30126.04</v>
      </c>
      <c r="L103" s="75">
        <f>Data2012!I37</f>
        <v>30032.94</v>
      </c>
      <c r="M103" s="75">
        <f t="shared" si="93"/>
        <v>30876.47</v>
      </c>
      <c r="N103" s="75">
        <f t="shared" si="95"/>
        <v>50100</v>
      </c>
      <c r="O103" s="75">
        <f t="shared" si="101"/>
        <v>48300</v>
      </c>
      <c r="P103" s="75">
        <f t="shared" si="101"/>
        <v>47200</v>
      </c>
      <c r="Q103" s="75">
        <f t="shared" si="101"/>
        <v>46300</v>
      </c>
      <c r="R103" s="75">
        <f t="shared" si="101"/>
        <v>44900</v>
      </c>
      <c r="S103" s="75">
        <f t="shared" si="97"/>
        <v>47360</v>
      </c>
      <c r="T103" s="85">
        <f t="shared" si="98"/>
        <v>2542.1626966666668</v>
      </c>
      <c r="U103" s="70">
        <f t="shared" si="99"/>
        <v>0.55287535418551181</v>
      </c>
      <c r="V103" s="70">
        <f t="shared" ca="1" si="94"/>
        <v>16.180649805729466</v>
      </c>
      <c r="W103" s="83">
        <f t="shared" ca="1" si="100"/>
        <v>22741.888760674279</v>
      </c>
      <c r="X103" s="34"/>
      <c r="Y103" s="34"/>
      <c r="Z103" s="62"/>
    </row>
    <row r="104" spans="1:26" x14ac:dyDescent="0.2">
      <c r="A104" s="70" t="str">
        <f>Data2012!A38</f>
        <v>A34</v>
      </c>
      <c r="B104" s="71">
        <f>Data2012!B38</f>
        <v>26697</v>
      </c>
      <c r="C104" s="71">
        <f>Data2012!C38</f>
        <v>37895</v>
      </c>
      <c r="D104" s="72" t="str">
        <f>Data2012!D38</f>
        <v>F</v>
      </c>
      <c r="E104" s="73">
        <f>Data2012!E38</f>
        <v>37482.06</v>
      </c>
      <c r="F104" s="72">
        <f t="shared" si="102"/>
        <v>40</v>
      </c>
      <c r="G104" s="74">
        <f t="shared" si="102"/>
        <v>9.25</v>
      </c>
      <c r="H104" s="75">
        <f>Data2012!E38</f>
        <v>37482.06</v>
      </c>
      <c r="I104" s="75">
        <f>Data2012!F38</f>
        <v>36708.620000000003</v>
      </c>
      <c r="J104" s="75">
        <f>Data2012!G38</f>
        <v>35456.75</v>
      </c>
      <c r="K104" s="75">
        <f>Data2012!H38</f>
        <v>34598.080000000002</v>
      </c>
      <c r="L104" s="75">
        <f>Data2012!I38</f>
        <v>34005.32</v>
      </c>
      <c r="M104" s="75">
        <f t="shared" si="93"/>
        <v>35650.166000000005</v>
      </c>
      <c r="N104" s="75">
        <f t="shared" si="95"/>
        <v>50100</v>
      </c>
      <c r="O104" s="75">
        <f t="shared" si="101"/>
        <v>48300</v>
      </c>
      <c r="P104" s="75">
        <f t="shared" si="101"/>
        <v>47200</v>
      </c>
      <c r="Q104" s="75">
        <f t="shared" si="101"/>
        <v>46300</v>
      </c>
      <c r="R104" s="75">
        <f t="shared" si="101"/>
        <v>44900</v>
      </c>
      <c r="S104" s="75">
        <f t="shared" si="97"/>
        <v>47360</v>
      </c>
      <c r="T104" s="85">
        <f t="shared" si="98"/>
        <v>4286.9324615000005</v>
      </c>
      <c r="U104" s="70">
        <f t="shared" si="99"/>
        <v>0.53939058944927987</v>
      </c>
      <c r="V104" s="70">
        <f t="shared" ca="1" si="94"/>
        <v>16.180649805729466</v>
      </c>
      <c r="W104" s="83">
        <f t="shared" ca="1" si="100"/>
        <v>37415.018588274579</v>
      </c>
      <c r="X104" s="34"/>
      <c r="Y104" s="34"/>
      <c r="Z104" s="62"/>
    </row>
    <row r="105" spans="1:26" x14ac:dyDescent="0.2">
      <c r="A105" s="70" t="str">
        <f>Data2012!A39</f>
        <v>A35</v>
      </c>
      <c r="B105" s="71">
        <f>Data2012!B39</f>
        <v>26989</v>
      </c>
      <c r="C105" s="71">
        <f>Data2012!C39</f>
        <v>39904</v>
      </c>
      <c r="D105" s="72" t="str">
        <f>Data2012!D39</f>
        <v>F</v>
      </c>
      <c r="E105" s="73">
        <f>Data2012!E39</f>
        <v>30602.66</v>
      </c>
      <c r="F105" s="72">
        <f t="shared" si="102"/>
        <v>39</v>
      </c>
      <c r="G105" s="74">
        <f t="shared" si="102"/>
        <v>3.75</v>
      </c>
      <c r="H105" s="75">
        <f>Data2012!E39</f>
        <v>30602.66</v>
      </c>
      <c r="I105" s="75">
        <f>Data2012!F39</f>
        <v>29718.45</v>
      </c>
      <c r="J105" s="75">
        <f>Data2012!G39</f>
        <v>28657.5</v>
      </c>
      <c r="K105" s="75">
        <f>Data2012!H39</f>
        <v>28489.96</v>
      </c>
      <c r="L105" s="75"/>
      <c r="M105" s="75">
        <f t="shared" si="93"/>
        <v>29367.142500000002</v>
      </c>
      <c r="N105" s="75">
        <f t="shared" si="95"/>
        <v>50100</v>
      </c>
      <c r="O105" s="75">
        <f t="shared" ref="O105:Q106" si="103">O$71</f>
        <v>48300</v>
      </c>
      <c r="P105" s="75">
        <f t="shared" si="103"/>
        <v>47200</v>
      </c>
      <c r="Q105" s="75">
        <f t="shared" si="103"/>
        <v>46300</v>
      </c>
      <c r="R105" s="75"/>
      <c r="S105" s="75">
        <f t="shared" si="97"/>
        <v>47975</v>
      </c>
      <c r="T105" s="85">
        <f t="shared" si="98"/>
        <v>1431.6481968749999</v>
      </c>
      <c r="U105" s="70">
        <f t="shared" si="99"/>
        <v>0.52623472141393168</v>
      </c>
      <c r="V105" s="70">
        <f t="shared" ca="1" si="94"/>
        <v>16.180649805729466</v>
      </c>
      <c r="W105" s="83">
        <f t="shared" ca="1" si="100"/>
        <v>12190.226331515934</v>
      </c>
      <c r="X105" s="34"/>
      <c r="Y105" s="34"/>
      <c r="Z105" s="62"/>
    </row>
    <row r="106" spans="1:26" x14ac:dyDescent="0.2">
      <c r="A106" s="70" t="str">
        <f>Data2012!A40</f>
        <v>A36</v>
      </c>
      <c r="B106" s="71">
        <f>Data2012!B40</f>
        <v>27281</v>
      </c>
      <c r="C106" s="71">
        <f>Data2012!C40</f>
        <v>38838</v>
      </c>
      <c r="D106" s="72" t="str">
        <f>Data2012!D40</f>
        <v>M</v>
      </c>
      <c r="E106" s="73">
        <f>Data2012!E40</f>
        <v>31411.43</v>
      </c>
      <c r="F106" s="72">
        <f t="shared" si="102"/>
        <v>38</v>
      </c>
      <c r="G106" s="74">
        <f t="shared" si="102"/>
        <v>6.666666666666667</v>
      </c>
      <c r="H106" s="75">
        <f>Data2012!E40</f>
        <v>31411.43</v>
      </c>
      <c r="I106" s="75">
        <f>Data2012!F40</f>
        <v>30470.91</v>
      </c>
      <c r="J106" s="75">
        <f>Data2012!G40</f>
        <v>29743.74</v>
      </c>
      <c r="K106" s="75">
        <f>Data2012!H40</f>
        <v>29664.94</v>
      </c>
      <c r="L106" s="75">
        <f>Data2012!I40</f>
        <v>29250.560000000001</v>
      </c>
      <c r="M106" s="75">
        <f t="shared" si="93"/>
        <v>30108.316000000003</v>
      </c>
      <c r="N106" s="75">
        <f t="shared" si="95"/>
        <v>50100</v>
      </c>
      <c r="O106" s="75">
        <f t="shared" si="103"/>
        <v>48300</v>
      </c>
      <c r="P106" s="75">
        <f t="shared" si="103"/>
        <v>47200</v>
      </c>
      <c r="Q106" s="75">
        <f t="shared" si="103"/>
        <v>46300</v>
      </c>
      <c r="R106" s="75">
        <f>R$71</f>
        <v>44900</v>
      </c>
      <c r="S106" s="75">
        <f t="shared" si="97"/>
        <v>47360</v>
      </c>
      <c r="T106" s="85">
        <f t="shared" si="98"/>
        <v>2609.3873866666668</v>
      </c>
      <c r="U106" s="70">
        <f t="shared" si="99"/>
        <v>0.51339972820871382</v>
      </c>
      <c r="V106" s="70">
        <f t="shared" ca="1" si="94"/>
        <v>14.633254592355883</v>
      </c>
      <c r="W106" s="83">
        <f t="shared" ca="1" si="100"/>
        <v>19603.567923008453</v>
      </c>
    </row>
    <row r="107" spans="1:26" x14ac:dyDescent="0.2">
      <c r="A107" s="70" t="str">
        <f>Data2012!A41</f>
        <v>A37</v>
      </c>
      <c r="B107" s="71">
        <f>Data2012!B41</f>
        <v>27573</v>
      </c>
      <c r="C107" s="71">
        <f>Data2012!C41</f>
        <v>40848</v>
      </c>
      <c r="D107" s="72" t="str">
        <f>Data2012!D41</f>
        <v>M</v>
      </c>
      <c r="E107" s="73">
        <f>Data2012!E41</f>
        <v>27492.27</v>
      </c>
      <c r="F107" s="72">
        <f t="shared" si="102"/>
        <v>38</v>
      </c>
      <c r="G107" s="74">
        <f t="shared" si="102"/>
        <v>1.1666666666666667</v>
      </c>
      <c r="H107" s="75">
        <f>Data2012!E41</f>
        <v>27492.27</v>
      </c>
      <c r="I107" s="75">
        <f>Data2012!F41</f>
        <v>27380.17</v>
      </c>
      <c r="J107" s="75"/>
      <c r="K107" s="75"/>
      <c r="L107" s="75"/>
      <c r="M107" s="75">
        <f t="shared" si="93"/>
        <v>27436.22</v>
      </c>
      <c r="N107" s="75">
        <f t="shared" si="95"/>
        <v>50100</v>
      </c>
      <c r="O107" s="75">
        <f t="shared" ref="O107:O115" si="104">O$71</f>
        <v>48300</v>
      </c>
      <c r="P107" s="75"/>
      <c r="Q107" s="75"/>
      <c r="R107" s="75"/>
      <c r="S107" s="75">
        <f t="shared" si="97"/>
        <v>49200</v>
      </c>
      <c r="T107" s="85">
        <f t="shared" si="98"/>
        <v>416.11600333333337</v>
      </c>
      <c r="U107" s="70">
        <f t="shared" si="99"/>
        <v>0.51339972820871382</v>
      </c>
      <c r="V107" s="70">
        <f t="shared" ca="1" si="94"/>
        <v>14.633254592355883</v>
      </c>
      <c r="W107" s="83">
        <f t="shared" ca="1" si="100"/>
        <v>3126.1584143764644</v>
      </c>
      <c r="Y107" s="48"/>
      <c r="Z107" s="48"/>
    </row>
    <row r="108" spans="1:26" x14ac:dyDescent="0.2">
      <c r="A108" s="70" t="str">
        <f>Data2012!A42</f>
        <v>A38</v>
      </c>
      <c r="B108" s="71">
        <f>Data2012!B42</f>
        <v>27865</v>
      </c>
      <c r="C108" s="71">
        <f>Data2012!C42</f>
        <v>38322</v>
      </c>
      <c r="D108" s="72" t="str">
        <f>Data2012!D42</f>
        <v>F</v>
      </c>
      <c r="E108" s="73">
        <f>Data2012!E42</f>
        <v>33648.71</v>
      </c>
      <c r="F108" s="72">
        <f t="shared" si="102"/>
        <v>37</v>
      </c>
      <c r="G108" s="74">
        <f t="shared" si="102"/>
        <v>8.0833333333333339</v>
      </c>
      <c r="H108" s="75">
        <f>Data2012!E42</f>
        <v>33648.71</v>
      </c>
      <c r="I108" s="75">
        <f>Data2012!F42</f>
        <v>32921.120000000003</v>
      </c>
      <c r="J108" s="75">
        <f>Data2012!G42</f>
        <v>32649.06</v>
      </c>
      <c r="K108" s="75">
        <f>Data2012!H42</f>
        <v>31732.41</v>
      </c>
      <c r="L108" s="75">
        <f>Data2012!I42</f>
        <v>31372.92</v>
      </c>
      <c r="M108" s="75">
        <f t="shared" si="93"/>
        <v>32464.844000000001</v>
      </c>
      <c r="N108" s="75">
        <f t="shared" si="95"/>
        <v>50100</v>
      </c>
      <c r="O108" s="75">
        <f t="shared" si="104"/>
        <v>48300</v>
      </c>
      <c r="P108" s="75">
        <f>P$71</f>
        <v>47200</v>
      </c>
      <c r="Q108" s="75">
        <f>Q$71</f>
        <v>46300</v>
      </c>
      <c r="R108" s="75">
        <f>R$71</f>
        <v>44900</v>
      </c>
      <c r="S108" s="75">
        <f t="shared" si="97"/>
        <v>47360</v>
      </c>
      <c r="T108" s="85">
        <f t="shared" si="98"/>
        <v>3411.5140236666671</v>
      </c>
      <c r="U108" s="70">
        <f t="shared" si="99"/>
        <v>0.50087778361825741</v>
      </c>
      <c r="V108" s="70">
        <f t="shared" ca="1" si="94"/>
        <v>16.180649805729466</v>
      </c>
      <c r="W108" s="83">
        <f t="shared" ca="1" si="100"/>
        <v>27648.710968809271</v>
      </c>
      <c r="Y108" s="48"/>
      <c r="Z108" s="48"/>
    </row>
    <row r="109" spans="1:26" x14ac:dyDescent="0.2">
      <c r="A109" s="70" t="str">
        <f>Data2012!A43</f>
        <v>A39</v>
      </c>
      <c r="B109" s="71">
        <f>Data2012!B43</f>
        <v>28157</v>
      </c>
      <c r="C109" s="71">
        <f>Data2012!C43</f>
        <v>39995</v>
      </c>
      <c r="D109" s="72" t="str">
        <f>Data2012!D43</f>
        <v>M</v>
      </c>
      <c r="E109" s="73">
        <f>Data2012!E43</f>
        <v>30234.37</v>
      </c>
      <c r="F109" s="72">
        <f t="shared" si="102"/>
        <v>36</v>
      </c>
      <c r="G109" s="74">
        <f t="shared" si="102"/>
        <v>3.5</v>
      </c>
      <c r="H109" s="75">
        <f>Data2012!E43</f>
        <v>30234.37</v>
      </c>
      <c r="I109" s="75">
        <f>Data2012!F43</f>
        <v>29692.41</v>
      </c>
      <c r="J109" s="75">
        <f>Data2012!G43</f>
        <v>29661.39</v>
      </c>
      <c r="K109" s="75">
        <f>Data2012!H43</f>
        <v>29622.06</v>
      </c>
      <c r="L109" s="75"/>
      <c r="M109" s="75">
        <f t="shared" si="93"/>
        <v>29802.557499999999</v>
      </c>
      <c r="N109" s="75">
        <f t="shared" si="95"/>
        <v>50100</v>
      </c>
      <c r="O109" s="75">
        <f t="shared" si="104"/>
        <v>48300</v>
      </c>
      <c r="P109" s="75">
        <f>P$71</f>
        <v>47200</v>
      </c>
      <c r="Q109" s="75">
        <f>Q$71</f>
        <v>46300</v>
      </c>
      <c r="R109" s="75"/>
      <c r="S109" s="75">
        <f t="shared" si="97"/>
        <v>47975</v>
      </c>
      <c r="T109" s="85">
        <f t="shared" si="98"/>
        <v>1356.0163662499999</v>
      </c>
      <c r="U109" s="70">
        <f t="shared" si="99"/>
        <v>0.48866125231049495</v>
      </c>
      <c r="V109" s="70">
        <f t="shared" ca="1" si="94"/>
        <v>14.633254592355883</v>
      </c>
      <c r="W109" s="83">
        <f t="shared" ca="1" si="100"/>
        <v>9696.4723518511855</v>
      </c>
      <c r="Y109" s="48"/>
      <c r="Z109" s="48"/>
    </row>
    <row r="110" spans="1:26" x14ac:dyDescent="0.2">
      <c r="A110" s="70" t="str">
        <f>Data2012!A44</f>
        <v>A40</v>
      </c>
      <c r="B110" s="71">
        <f>Data2012!B44</f>
        <v>28449</v>
      </c>
      <c r="C110" s="71">
        <f>Data2012!C44</f>
        <v>38534</v>
      </c>
      <c r="D110" s="72" t="str">
        <f>Data2012!D44</f>
        <v>M</v>
      </c>
      <c r="E110" s="73">
        <f>Data2012!E44</f>
        <v>30615.22</v>
      </c>
      <c r="F110" s="72">
        <f t="shared" si="102"/>
        <v>35</v>
      </c>
      <c r="G110" s="74">
        <f t="shared" si="102"/>
        <v>7.5</v>
      </c>
      <c r="H110" s="75">
        <f>Data2012!E44</f>
        <v>30615.22</v>
      </c>
      <c r="I110" s="75">
        <f>Data2012!F44</f>
        <v>29523.3</v>
      </c>
      <c r="J110" s="75">
        <f>Data2012!G44</f>
        <v>28514.77</v>
      </c>
      <c r="K110" s="75">
        <f>Data2012!H44</f>
        <v>27534.54</v>
      </c>
      <c r="L110" s="75">
        <f>Data2012!I44</f>
        <v>27173.99</v>
      </c>
      <c r="M110" s="75">
        <f t="shared" si="93"/>
        <v>28672.364000000001</v>
      </c>
      <c r="N110" s="75">
        <f t="shared" si="95"/>
        <v>50100</v>
      </c>
      <c r="O110" s="75">
        <f t="shared" si="104"/>
        <v>48300</v>
      </c>
      <c r="P110" s="75">
        <f>P$71</f>
        <v>47200</v>
      </c>
      <c r="Q110" s="75">
        <f>Q$71</f>
        <v>46300</v>
      </c>
      <c r="R110" s="75">
        <f>R$71</f>
        <v>44900</v>
      </c>
      <c r="S110" s="75">
        <f t="shared" si="97"/>
        <v>47360</v>
      </c>
      <c r="T110" s="85">
        <f t="shared" si="98"/>
        <v>2795.5554899999997</v>
      </c>
      <c r="U110" s="70">
        <f t="shared" si="99"/>
        <v>0.47674268518097085</v>
      </c>
      <c r="V110" s="70">
        <f t="shared" ca="1" si="94"/>
        <v>14.633254592355883</v>
      </c>
      <c r="W110" s="83">
        <f t="shared" ca="1" si="100"/>
        <v>19502.625622262785</v>
      </c>
      <c r="Y110" s="48"/>
      <c r="Z110" s="48"/>
    </row>
    <row r="111" spans="1:26" x14ac:dyDescent="0.2">
      <c r="A111" s="70" t="str">
        <f>Data2012!A45</f>
        <v>A41</v>
      </c>
      <c r="B111" s="71">
        <f>Data2012!B45</f>
        <v>28741</v>
      </c>
      <c r="C111" s="71">
        <f>Data2012!C45</f>
        <v>40210</v>
      </c>
      <c r="D111" s="72" t="str">
        <f>Data2012!D45</f>
        <v>M</v>
      </c>
      <c r="E111" s="73">
        <f>Data2012!E45</f>
        <v>39938.11</v>
      </c>
      <c r="F111" s="72">
        <f t="shared" ref="F111:G115" si="105">F54</f>
        <v>34</v>
      </c>
      <c r="G111" s="74">
        <f t="shared" si="105"/>
        <v>2.9166666666666665</v>
      </c>
      <c r="H111" s="75">
        <f>Data2012!E45</f>
        <v>39938.11</v>
      </c>
      <c r="I111" s="75">
        <f>Data2012!F45</f>
        <v>38754.79</v>
      </c>
      <c r="J111" s="75">
        <f>Data2012!G45</f>
        <v>38144.35</v>
      </c>
      <c r="K111" s="75"/>
      <c r="L111" s="75"/>
      <c r="M111" s="75">
        <f t="shared" si="93"/>
        <v>38945.75</v>
      </c>
      <c r="N111" s="75">
        <f t="shared" si="95"/>
        <v>50100</v>
      </c>
      <c r="O111" s="75">
        <f t="shared" si="104"/>
        <v>48300</v>
      </c>
      <c r="P111" s="75">
        <f>P$71</f>
        <v>47200</v>
      </c>
      <c r="Q111" s="75"/>
      <c r="R111" s="75"/>
      <c r="S111" s="75">
        <f t="shared" si="97"/>
        <v>48533.333333333336</v>
      </c>
      <c r="T111" s="85">
        <f t="shared" si="98"/>
        <v>1476.6930208333331</v>
      </c>
      <c r="U111" s="70">
        <f t="shared" si="99"/>
        <v>0.4651148148107031</v>
      </c>
      <c r="V111" s="70">
        <f t="shared" ca="1" si="94"/>
        <v>14.633254592355883</v>
      </c>
      <c r="W111" s="83">
        <f t="shared" ca="1" si="100"/>
        <v>10050.584604946996</v>
      </c>
      <c r="Y111" s="48"/>
      <c r="Z111" s="48"/>
    </row>
    <row r="112" spans="1:26" x14ac:dyDescent="0.2">
      <c r="A112" s="70" t="str">
        <f>Data2012!A46</f>
        <v>A42</v>
      </c>
      <c r="B112" s="71">
        <f>Data2012!B46</f>
        <v>29033</v>
      </c>
      <c r="C112" s="71">
        <f>Data2012!C46</f>
        <v>38749</v>
      </c>
      <c r="D112" s="72" t="str">
        <f>Data2012!D46</f>
        <v>F</v>
      </c>
      <c r="E112" s="73">
        <f>Data2012!E46</f>
        <v>43445.43</v>
      </c>
      <c r="F112" s="72">
        <f t="shared" si="105"/>
        <v>34</v>
      </c>
      <c r="G112" s="74">
        <f t="shared" si="105"/>
        <v>6.916666666666667</v>
      </c>
      <c r="H112" s="75">
        <f>Data2012!E46</f>
        <v>43445.43</v>
      </c>
      <c r="I112" s="75">
        <f>Data2012!F46</f>
        <v>42730.53</v>
      </c>
      <c r="J112" s="75">
        <f>Data2012!G46</f>
        <v>41126.160000000003</v>
      </c>
      <c r="K112" s="75">
        <f>Data2012!H46</f>
        <v>39632.910000000003</v>
      </c>
      <c r="L112" s="75">
        <f>Data2012!I46</f>
        <v>38774.51</v>
      </c>
      <c r="M112" s="75">
        <f t="shared" si="93"/>
        <v>41141.908000000003</v>
      </c>
      <c r="N112" s="75">
        <f t="shared" si="95"/>
        <v>50100</v>
      </c>
      <c r="O112" s="75">
        <f t="shared" si="104"/>
        <v>48300</v>
      </c>
      <c r="P112" s="75">
        <f>P$71</f>
        <v>47200</v>
      </c>
      <c r="Q112" s="75">
        <f>Q$71</f>
        <v>46300</v>
      </c>
      <c r="R112" s="75">
        <f>R$71</f>
        <v>44900</v>
      </c>
      <c r="S112" s="75">
        <f t="shared" si="97"/>
        <v>47360</v>
      </c>
      <c r="T112" s="85">
        <f t="shared" si="98"/>
        <v>3699.3432276666672</v>
      </c>
      <c r="U112" s="70">
        <f t="shared" si="99"/>
        <v>0.4651148148107031</v>
      </c>
      <c r="V112" s="70">
        <f t="shared" ca="1" si="94"/>
        <v>16.180649805729466</v>
      </c>
      <c r="W112" s="83">
        <f t="shared" ca="1" si="100"/>
        <v>27840.738993670431</v>
      </c>
      <c r="Y112" s="48"/>
      <c r="Z112" s="48"/>
    </row>
    <row r="113" spans="1:26" x14ac:dyDescent="0.2">
      <c r="A113" s="70" t="str">
        <f>Data2012!A47</f>
        <v>A43</v>
      </c>
      <c r="B113" s="71">
        <f>Data2012!B47</f>
        <v>29325</v>
      </c>
      <c r="C113" s="71">
        <f>Data2012!C47</f>
        <v>40422</v>
      </c>
      <c r="D113" s="72" t="str">
        <f>Data2012!D47</f>
        <v>F</v>
      </c>
      <c r="E113" s="73">
        <f>Data2012!E47</f>
        <v>33392.17</v>
      </c>
      <c r="F113" s="72">
        <f t="shared" si="105"/>
        <v>33</v>
      </c>
      <c r="G113" s="74">
        <f t="shared" si="105"/>
        <v>2.3333333333333335</v>
      </c>
      <c r="H113" s="75">
        <f>Data2012!E47</f>
        <v>33392.17</v>
      </c>
      <c r="I113" s="75">
        <f>Data2012!F47</f>
        <v>32500.65</v>
      </c>
      <c r="J113" s="75">
        <f>Data2012!G47</f>
        <v>31891.08</v>
      </c>
      <c r="K113" s="75"/>
      <c r="L113" s="75"/>
      <c r="M113" s="75">
        <f t="shared" si="93"/>
        <v>32594.633333333335</v>
      </c>
      <c r="N113" s="75">
        <f t="shared" si="95"/>
        <v>50100</v>
      </c>
      <c r="O113" s="75">
        <f t="shared" si="104"/>
        <v>48300</v>
      </c>
      <c r="P113" s="75">
        <f>P$71</f>
        <v>47200</v>
      </c>
      <c r="Q113" s="75"/>
      <c r="R113" s="75"/>
      <c r="S113" s="75">
        <f t="shared" si="97"/>
        <v>48533.333333333336</v>
      </c>
      <c r="T113" s="85">
        <f t="shared" si="98"/>
        <v>988.70387777777785</v>
      </c>
      <c r="U113" s="70">
        <f t="shared" si="99"/>
        <v>0.45377055103483238</v>
      </c>
      <c r="V113" s="70">
        <f t="shared" ca="1" si="94"/>
        <v>16.180649805729466</v>
      </c>
      <c r="W113" s="83">
        <f t="shared" ca="1" si="100"/>
        <v>7259.3628333880579</v>
      </c>
      <c r="Y113" s="48"/>
      <c r="Z113" s="48"/>
    </row>
    <row r="114" spans="1:26" x14ac:dyDescent="0.2">
      <c r="A114" s="70" t="str">
        <f>Data2012!A48</f>
        <v>A44</v>
      </c>
      <c r="B114" s="71">
        <f>Data2012!B48</f>
        <v>29617</v>
      </c>
      <c r="C114" s="71">
        <f>Data2012!C48</f>
        <v>38991</v>
      </c>
      <c r="D114" s="72" t="str">
        <f>Data2012!D48</f>
        <v>F</v>
      </c>
      <c r="E114" s="73">
        <f>Data2012!E48</f>
        <v>31159.56</v>
      </c>
      <c r="F114" s="72">
        <f t="shared" si="105"/>
        <v>32</v>
      </c>
      <c r="G114" s="74">
        <f t="shared" si="105"/>
        <v>6.25</v>
      </c>
      <c r="H114" s="75">
        <f>Data2012!E48</f>
        <v>31159.56</v>
      </c>
      <c r="I114" s="75">
        <f>Data2012!F48</f>
        <v>30694.77</v>
      </c>
      <c r="J114" s="75">
        <f>Data2012!G48</f>
        <v>29898.560000000001</v>
      </c>
      <c r="K114" s="75">
        <f>Data2012!H48</f>
        <v>28787.88</v>
      </c>
      <c r="L114" s="75">
        <f>Data2012!I48</f>
        <v>27758.18</v>
      </c>
      <c r="M114" s="75">
        <f t="shared" ref="M114:M115" si="106">AVERAGE(H114:L114)</f>
        <v>29659.79</v>
      </c>
      <c r="N114" s="75">
        <f t="shared" si="95"/>
        <v>50100</v>
      </c>
      <c r="O114" s="75">
        <f t="shared" si="104"/>
        <v>48300</v>
      </c>
      <c r="P114" s="75">
        <f>P$71</f>
        <v>47200</v>
      </c>
      <c r="Q114" s="75">
        <f>Q$71</f>
        <v>46300</v>
      </c>
      <c r="R114" s="75">
        <f>R$71</f>
        <v>44900</v>
      </c>
      <c r="S114" s="75">
        <f t="shared" ref="S114:S115" si="107">AVERAGE(N114:R114)</f>
        <v>47360</v>
      </c>
      <c r="T114" s="85">
        <f t="shared" si="98"/>
        <v>2409.8579374999999</v>
      </c>
      <c r="U114" s="70">
        <f t="shared" si="99"/>
        <v>0.44270297661934871</v>
      </c>
      <c r="V114" s="70">
        <f t="shared" ca="1" si="94"/>
        <v>16.180649805729466</v>
      </c>
      <c r="W114" s="83">
        <f t="shared" ca="1" si="100"/>
        <v>17262.346991440849</v>
      </c>
      <c r="Y114" s="48"/>
      <c r="Z114" s="48"/>
    </row>
    <row r="115" spans="1:26" ht="13.5" thickBot="1" x14ac:dyDescent="0.25">
      <c r="A115" s="70" t="str">
        <f>Data2012!A49</f>
        <v>A45</v>
      </c>
      <c r="B115" s="71">
        <f>Data2012!B49</f>
        <v>29909</v>
      </c>
      <c r="C115" s="71">
        <f>Data2012!C49</f>
        <v>40634</v>
      </c>
      <c r="D115" s="72" t="str">
        <f>Data2012!D49</f>
        <v>M</v>
      </c>
      <c r="E115" s="73">
        <f>Data2012!E49</f>
        <v>34932.1</v>
      </c>
      <c r="F115" s="72">
        <f t="shared" si="105"/>
        <v>31</v>
      </c>
      <c r="G115" s="74">
        <f t="shared" si="105"/>
        <v>1.75</v>
      </c>
      <c r="H115" s="75">
        <f>Data2012!E49</f>
        <v>34932.1</v>
      </c>
      <c r="I115" s="75">
        <f>Data2012!F49</f>
        <v>34842.11</v>
      </c>
      <c r="J115" s="75"/>
      <c r="K115" s="75"/>
      <c r="L115" s="75"/>
      <c r="M115" s="75">
        <f t="shared" si="106"/>
        <v>34887.104999999996</v>
      </c>
      <c r="N115" s="75">
        <f t="shared" si="95"/>
        <v>50100</v>
      </c>
      <c r="O115" s="75">
        <f t="shared" si="104"/>
        <v>48300</v>
      </c>
      <c r="P115" s="75"/>
      <c r="Q115" s="75"/>
      <c r="R115" s="75"/>
      <c r="S115" s="75">
        <f t="shared" si="107"/>
        <v>49200</v>
      </c>
      <c r="T115" s="85">
        <f t="shared" si="98"/>
        <v>793.68163874999982</v>
      </c>
      <c r="U115" s="70">
        <f t="shared" si="99"/>
        <v>0.43190534304326705</v>
      </c>
      <c r="V115" s="70">
        <f t="shared" ca="1" si="94"/>
        <v>14.633254592355883</v>
      </c>
      <c r="W115" s="83">
        <f t="shared" ca="1" si="100"/>
        <v>5016.2114898995405</v>
      </c>
      <c r="Y115" s="48"/>
      <c r="Z115" s="48"/>
    </row>
    <row r="116" spans="1:26" ht="13.5" thickBot="1" x14ac:dyDescent="0.25">
      <c r="A116" s="70"/>
      <c r="B116" s="71"/>
      <c r="C116" s="71"/>
      <c r="D116" s="72"/>
      <c r="E116" s="73"/>
      <c r="F116" s="72"/>
      <c r="G116" s="74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>
        <f>SUM(S71:S115)</f>
        <v>2138456.6666666665</v>
      </c>
      <c r="T116" s="46">
        <f>SUM(T71:T115)</f>
        <v>750254.45332681946</v>
      </c>
      <c r="U116" s="58"/>
      <c r="V116" s="59" t="s">
        <v>143</v>
      </c>
      <c r="W116" s="84">
        <f ca="1">SUM(W71:W115)</f>
        <v>9323823.6677152868</v>
      </c>
    </row>
    <row r="117" spans="1:26" x14ac:dyDescent="0.2">
      <c r="U117" s="31">
        <f>SUM(U71:U116)</f>
        <v>31.073833330382513</v>
      </c>
      <c r="V117" s="31">
        <f ca="1">SUM(V71:V116)</f>
        <v>680.28357437900354</v>
      </c>
    </row>
    <row r="118" spans="1:26" s="53" customFormat="1" x14ac:dyDescent="0.2">
      <c r="A118" s="52" t="s">
        <v>148</v>
      </c>
    </row>
    <row r="119" spans="1:26" x14ac:dyDescent="0.2">
      <c r="A119" s="34" t="s">
        <v>132</v>
      </c>
      <c r="B119" s="54">
        <v>0.03</v>
      </c>
      <c r="C119" s="78" t="s">
        <v>169</v>
      </c>
      <c r="D119" s="31" t="str">
        <f>"'"&amp;"Male"&amp;B123&amp;"'!"</f>
        <v>'Male2015'!</v>
      </c>
    </row>
    <row r="120" spans="1:26" x14ac:dyDescent="0.2">
      <c r="A120" s="68" t="s">
        <v>134</v>
      </c>
      <c r="B120" s="69">
        <v>65</v>
      </c>
      <c r="C120" s="78" t="s">
        <v>170</v>
      </c>
      <c r="D120" s="31" t="str">
        <f>"'"&amp;"Female"&amp;B123&amp;"'!"</f>
        <v>'Female2015'!</v>
      </c>
    </row>
    <row r="121" spans="1:26" x14ac:dyDescent="0.2">
      <c r="A121" s="68"/>
      <c r="B121" s="54"/>
      <c r="C121" s="79" t="s">
        <v>172</v>
      </c>
      <c r="D121" s="31" t="s">
        <v>171</v>
      </c>
    </row>
    <row r="122" spans="1:26" x14ac:dyDescent="0.2">
      <c r="A122" s="34"/>
      <c r="B122" s="54"/>
      <c r="C122" s="79" t="s">
        <v>174</v>
      </c>
      <c r="D122" s="31" t="s">
        <v>175</v>
      </c>
    </row>
    <row r="123" spans="1:26" x14ac:dyDescent="0.2">
      <c r="A123" s="68" t="s">
        <v>156</v>
      </c>
      <c r="B123" s="31">
        <v>2015</v>
      </c>
      <c r="C123" s="80" t="s">
        <v>173</v>
      </c>
      <c r="D123" s="81">
        <f ca="1">IF(B119=0.05,8,HLOOKUP(B119,INDIRECT(D119&amp;D121),2)+4)</f>
        <v>20</v>
      </c>
    </row>
    <row r="124" spans="1:26" x14ac:dyDescent="0.2">
      <c r="A124" s="34"/>
    </row>
    <row r="126" spans="1:26" s="53" customFormat="1" x14ac:dyDescent="0.2">
      <c r="A126" s="52" t="s">
        <v>149</v>
      </c>
    </row>
    <row r="127" spans="1:26" ht="63.75" x14ac:dyDescent="0.2">
      <c r="A127" s="55" t="s">
        <v>4</v>
      </c>
      <c r="B127" s="55" t="s">
        <v>6</v>
      </c>
      <c r="C127" s="55" t="s">
        <v>7</v>
      </c>
      <c r="D127" s="55" t="s">
        <v>5</v>
      </c>
      <c r="E127" s="55" t="s">
        <v>82</v>
      </c>
      <c r="F127" s="55" t="s">
        <v>136</v>
      </c>
      <c r="G127" s="55" t="s">
        <v>137</v>
      </c>
      <c r="H127" s="55" t="s">
        <v>159</v>
      </c>
      <c r="I127" s="55" t="s">
        <v>160</v>
      </c>
      <c r="J127" s="55" t="s">
        <v>161</v>
      </c>
      <c r="K127" s="55" t="s">
        <v>162</v>
      </c>
      <c r="L127" s="55" t="s">
        <v>163</v>
      </c>
      <c r="M127" s="55" t="s">
        <v>138</v>
      </c>
      <c r="N127" s="55" t="s">
        <v>164</v>
      </c>
      <c r="O127" s="55" t="s">
        <v>165</v>
      </c>
      <c r="P127" s="55" t="s">
        <v>166</v>
      </c>
      <c r="Q127" s="55" t="s">
        <v>167</v>
      </c>
      <c r="R127" s="55" t="s">
        <v>168</v>
      </c>
      <c r="S127" s="55" t="s">
        <v>158</v>
      </c>
      <c r="T127" s="56" t="s">
        <v>139</v>
      </c>
      <c r="U127" s="55" t="s">
        <v>100</v>
      </c>
      <c r="V127" s="55" t="s">
        <v>104</v>
      </c>
      <c r="W127" s="56" t="s">
        <v>140</v>
      </c>
      <c r="X127" s="34"/>
      <c r="Y127" s="34"/>
    </row>
    <row r="128" spans="1:26" x14ac:dyDescent="0.2">
      <c r="A128" s="70" t="str">
        <f>Data2012!A5</f>
        <v>A01</v>
      </c>
      <c r="B128" s="71">
        <f>Data2012!B5</f>
        <v>16696</v>
      </c>
      <c r="C128" s="71">
        <f>Data2012!C5</f>
        <v>28338</v>
      </c>
      <c r="D128" s="70" t="str">
        <f>Data2012!D5</f>
        <v>M</v>
      </c>
      <c r="E128" s="76">
        <f>Data2012!E5</f>
        <v>89411.13</v>
      </c>
      <c r="F128" s="72">
        <f t="shared" ref="F128:F172" si="108">F14</f>
        <v>67</v>
      </c>
      <c r="G128" s="74">
        <f t="shared" ref="G128:H147" si="109">G71</f>
        <v>35.416666666666664</v>
      </c>
      <c r="H128" s="75">
        <f t="shared" si="109"/>
        <v>89411.13</v>
      </c>
      <c r="I128" s="75">
        <f t="shared" ref="I128:S128" si="110">I71</f>
        <v>86724.54</v>
      </c>
      <c r="J128" s="75">
        <f t="shared" si="110"/>
        <v>84025.22</v>
      </c>
      <c r="K128" s="75">
        <f t="shared" si="110"/>
        <v>81104.44</v>
      </c>
      <c r="L128" s="75">
        <f t="shared" si="110"/>
        <v>78645.22</v>
      </c>
      <c r="M128" s="75">
        <f t="shared" si="110"/>
        <v>83982.109999999986</v>
      </c>
      <c r="N128" s="75">
        <f t="shared" si="110"/>
        <v>50100</v>
      </c>
      <c r="O128" s="75">
        <f t="shared" si="110"/>
        <v>48300</v>
      </c>
      <c r="P128" s="75">
        <f t="shared" si="110"/>
        <v>47200</v>
      </c>
      <c r="Q128" s="75">
        <f t="shared" si="110"/>
        <v>46300</v>
      </c>
      <c r="R128" s="75">
        <f t="shared" si="110"/>
        <v>44900</v>
      </c>
      <c r="S128" s="75">
        <f t="shared" si="110"/>
        <v>47360</v>
      </c>
      <c r="T128" s="77">
        <f>T71</f>
        <v>47745.994583333326</v>
      </c>
      <c r="U128" s="70">
        <f>(1+$B$119)^(-MAX(0,$B$120-F128))</f>
        <v>1</v>
      </c>
      <c r="V128" s="70">
        <f t="shared" ref="V128:V172" ca="1" si="111">IF(D14="M", VLOOKUP(MAX(F14,$B$64),INDIRECT($D$6&amp;$D$9),$D$123), VLOOKUP(MAX(F14,$B$64),INDIRECT($D$7&amp;$D$9),$D$123))</f>
        <v>13.08210284335761</v>
      </c>
      <c r="W128" s="83">
        <f ca="1">T128*U128*V128</f>
        <v>624618.01149756194</v>
      </c>
    </row>
    <row r="129" spans="1:23" x14ac:dyDescent="0.2">
      <c r="A129" s="70" t="str">
        <f>Data2012!A6</f>
        <v>A02</v>
      </c>
      <c r="B129" s="71">
        <f>Data2012!B6</f>
        <v>16987</v>
      </c>
      <c r="C129" s="71">
        <f>Data2012!C6</f>
        <v>27273</v>
      </c>
      <c r="D129" s="70" t="str">
        <f>Data2012!D6</f>
        <v>F</v>
      </c>
      <c r="E129" s="76">
        <f>Data2012!E6</f>
        <v>93246.52</v>
      </c>
      <c r="F129" s="72">
        <f t="shared" si="108"/>
        <v>66</v>
      </c>
      <c r="G129" s="74">
        <f t="shared" si="109"/>
        <v>38.333333333333336</v>
      </c>
      <c r="H129" s="75">
        <f t="shared" si="109"/>
        <v>93246.52</v>
      </c>
      <c r="I129" s="75">
        <f t="shared" ref="I129:S129" si="112">I72</f>
        <v>90952.82</v>
      </c>
      <c r="J129" s="75">
        <f t="shared" si="112"/>
        <v>89994.91</v>
      </c>
      <c r="K129" s="75">
        <f t="shared" si="112"/>
        <v>87872.25</v>
      </c>
      <c r="L129" s="75">
        <f t="shared" si="112"/>
        <v>86852.78</v>
      </c>
      <c r="M129" s="75">
        <f t="shared" si="112"/>
        <v>89783.856</v>
      </c>
      <c r="N129" s="75">
        <f t="shared" si="112"/>
        <v>50100</v>
      </c>
      <c r="O129" s="75">
        <f t="shared" si="112"/>
        <v>48300</v>
      </c>
      <c r="P129" s="75">
        <f t="shared" si="112"/>
        <v>47200</v>
      </c>
      <c r="Q129" s="75">
        <f t="shared" si="112"/>
        <v>46300</v>
      </c>
      <c r="R129" s="75">
        <f t="shared" si="112"/>
        <v>44900</v>
      </c>
      <c r="S129" s="75">
        <f t="shared" si="112"/>
        <v>47360</v>
      </c>
      <c r="T129" s="77">
        <f>T72</f>
        <v>56126.022933333334</v>
      </c>
      <c r="U129" s="70">
        <f t="shared" ref="U129:U162" si="113">(1+$B$119)^(-MAX(0,$B$120-F129))</f>
        <v>1</v>
      </c>
      <c r="V129" s="70">
        <f t="shared" ca="1" si="111"/>
        <v>14.926545405693863</v>
      </c>
      <c r="W129" s="83">
        <f t="shared" ref="W129:W172" ca="1" si="114">T129*U129*V129</f>
        <v>837767.62975541514</v>
      </c>
    </row>
    <row r="130" spans="1:23" x14ac:dyDescent="0.2">
      <c r="A130" s="70" t="str">
        <f>Data2012!A7</f>
        <v>A03</v>
      </c>
      <c r="B130" s="71">
        <f>Data2012!B7</f>
        <v>17645</v>
      </c>
      <c r="C130" s="71">
        <f>Data2012!C7</f>
        <v>29312</v>
      </c>
      <c r="D130" s="70" t="str">
        <f>Data2012!D7</f>
        <v>F</v>
      </c>
      <c r="E130" s="76">
        <f>Data2012!E7</f>
        <v>71327.98</v>
      </c>
      <c r="F130" s="72">
        <f t="shared" si="108"/>
        <v>65</v>
      </c>
      <c r="G130" s="74">
        <f t="shared" si="109"/>
        <v>32.75</v>
      </c>
      <c r="H130" s="75">
        <f t="shared" si="109"/>
        <v>71327.98</v>
      </c>
      <c r="I130" s="75">
        <f t="shared" ref="I130:S130" si="115">I73</f>
        <v>70855.13</v>
      </c>
      <c r="J130" s="75">
        <f t="shared" si="115"/>
        <v>70342.75</v>
      </c>
      <c r="K130" s="75">
        <f t="shared" si="115"/>
        <v>68944.429999999993</v>
      </c>
      <c r="L130" s="75">
        <f t="shared" si="115"/>
        <v>67976.39</v>
      </c>
      <c r="M130" s="75">
        <f t="shared" si="115"/>
        <v>69889.335999999996</v>
      </c>
      <c r="N130" s="75">
        <f t="shared" si="115"/>
        <v>50100</v>
      </c>
      <c r="O130" s="75">
        <f t="shared" si="115"/>
        <v>48300</v>
      </c>
      <c r="P130" s="75">
        <f t="shared" si="115"/>
        <v>47200</v>
      </c>
      <c r="Q130" s="75">
        <f t="shared" si="115"/>
        <v>46300</v>
      </c>
      <c r="R130" s="75">
        <f t="shared" si="115"/>
        <v>44900</v>
      </c>
      <c r="S130" s="75">
        <f t="shared" si="115"/>
        <v>47360</v>
      </c>
      <c r="T130" s="77">
        <f t="shared" ref="T130:T172" si="116">T73</f>
        <v>34920.235079999999</v>
      </c>
      <c r="U130" s="70">
        <f t="shared" si="113"/>
        <v>1</v>
      </c>
      <c r="V130" s="70">
        <f t="shared" ca="1" si="111"/>
        <v>15.353600572032114</v>
      </c>
      <c r="W130" s="83">
        <f t="shared" ca="1" si="114"/>
        <v>536151.3412997839</v>
      </c>
    </row>
    <row r="131" spans="1:23" x14ac:dyDescent="0.2">
      <c r="A131" s="70" t="str">
        <f>Data2012!A8</f>
        <v>A04</v>
      </c>
      <c r="B131" s="71">
        <f>Data2012!B8</f>
        <v>17937</v>
      </c>
      <c r="C131" s="71">
        <f>Data2012!C8</f>
        <v>28216</v>
      </c>
      <c r="D131" s="70" t="str">
        <f>Data2012!D8</f>
        <v>M</v>
      </c>
      <c r="E131" s="76">
        <f>Data2012!E8</f>
        <v>90847.98</v>
      </c>
      <c r="F131" s="72">
        <f t="shared" si="108"/>
        <v>64</v>
      </c>
      <c r="G131" s="74">
        <f t="shared" si="109"/>
        <v>35.75</v>
      </c>
      <c r="H131" s="75">
        <f t="shared" si="109"/>
        <v>90847.98</v>
      </c>
      <c r="I131" s="75">
        <f t="shared" ref="I131:Q131" si="117">I74</f>
        <v>90034.16</v>
      </c>
      <c r="J131" s="75">
        <f t="shared" si="117"/>
        <v>86774.38</v>
      </c>
      <c r="K131" s="75">
        <f t="shared" si="117"/>
        <v>85811.79</v>
      </c>
      <c r="L131" s="75">
        <f t="shared" si="117"/>
        <v>84156.31</v>
      </c>
      <c r="M131" s="75">
        <f t="shared" si="117"/>
        <v>87524.923999999999</v>
      </c>
      <c r="N131" s="75">
        <f t="shared" si="117"/>
        <v>50100</v>
      </c>
      <c r="O131" s="75">
        <f t="shared" si="117"/>
        <v>48300</v>
      </c>
      <c r="P131" s="75">
        <f t="shared" si="117"/>
        <v>47200</v>
      </c>
      <c r="Q131" s="75">
        <f t="shared" si="117"/>
        <v>46300</v>
      </c>
      <c r="R131" s="75">
        <f t="shared" ref="R131:S131" si="118">R74</f>
        <v>44900</v>
      </c>
      <c r="S131" s="75">
        <f t="shared" si="118"/>
        <v>47360</v>
      </c>
      <c r="T131" s="77">
        <f t="shared" si="116"/>
        <v>50728.480660000001</v>
      </c>
      <c r="U131" s="70">
        <f t="shared" si="113"/>
        <v>0.970873786407767</v>
      </c>
      <c r="V131" s="70">
        <f t="shared" ca="1" si="111"/>
        <v>13.948707848169779</v>
      </c>
      <c r="W131" s="83">
        <f t="shared" ca="1" si="114"/>
        <v>686987.14204647648</v>
      </c>
    </row>
    <row r="132" spans="1:23" x14ac:dyDescent="0.2">
      <c r="A132" s="70" t="str">
        <f>Data2012!A9</f>
        <v>A05</v>
      </c>
      <c r="B132" s="71">
        <f>Data2012!B9</f>
        <v>18229</v>
      </c>
      <c r="C132" s="71">
        <f>Data2012!C9</f>
        <v>30225</v>
      </c>
      <c r="D132" s="70" t="str">
        <f>Data2012!D9</f>
        <v>M</v>
      </c>
      <c r="E132" s="76">
        <f>Data2012!E9</f>
        <v>62475.54</v>
      </c>
      <c r="F132" s="72">
        <f t="shared" si="108"/>
        <v>63</v>
      </c>
      <c r="G132" s="74">
        <f t="shared" si="109"/>
        <v>30.25</v>
      </c>
      <c r="H132" s="75">
        <f t="shared" si="109"/>
        <v>62475.54</v>
      </c>
      <c r="I132" s="75">
        <f t="shared" ref="I132:S132" si="119">I75</f>
        <v>60648.99</v>
      </c>
      <c r="J132" s="75">
        <f t="shared" si="119"/>
        <v>59989.52</v>
      </c>
      <c r="K132" s="75">
        <f t="shared" si="119"/>
        <v>59198.77</v>
      </c>
      <c r="L132" s="75">
        <f t="shared" si="119"/>
        <v>57816.75</v>
      </c>
      <c r="M132" s="75">
        <f t="shared" si="119"/>
        <v>60025.91399999999</v>
      </c>
      <c r="N132" s="75">
        <f t="shared" si="119"/>
        <v>50100</v>
      </c>
      <c r="O132" s="75">
        <f t="shared" si="119"/>
        <v>48300</v>
      </c>
      <c r="P132" s="75">
        <f t="shared" si="119"/>
        <v>47200</v>
      </c>
      <c r="Q132" s="75">
        <f t="shared" si="119"/>
        <v>46300</v>
      </c>
      <c r="R132" s="75">
        <f t="shared" si="119"/>
        <v>44900</v>
      </c>
      <c r="S132" s="75">
        <f t="shared" si="119"/>
        <v>47360</v>
      </c>
      <c r="T132" s="77">
        <f t="shared" si="116"/>
        <v>26287.197969999994</v>
      </c>
      <c r="U132" s="70">
        <f t="shared" si="113"/>
        <v>0.94259590913375435</v>
      </c>
      <c r="V132" s="70">
        <f t="shared" ca="1" si="111"/>
        <v>13.948707848169779</v>
      </c>
      <c r="W132" s="83">
        <f t="shared" ca="1" si="114"/>
        <v>345623.94630081212</v>
      </c>
    </row>
    <row r="133" spans="1:23" x14ac:dyDescent="0.2">
      <c r="A133" s="70" t="str">
        <f>Data2012!A10</f>
        <v>A06</v>
      </c>
      <c r="B133" s="71">
        <f>Data2012!B10</f>
        <v>18521</v>
      </c>
      <c r="C133" s="71">
        <f>Data2012!C10</f>
        <v>29160</v>
      </c>
      <c r="D133" s="70" t="str">
        <f>Data2012!D10</f>
        <v>F</v>
      </c>
      <c r="E133" s="76">
        <f>Data2012!E10</f>
        <v>75238.8</v>
      </c>
      <c r="F133" s="72">
        <f t="shared" si="108"/>
        <v>62</v>
      </c>
      <c r="G133" s="74">
        <f t="shared" si="109"/>
        <v>33.166666666666664</v>
      </c>
      <c r="H133" s="75">
        <f t="shared" si="109"/>
        <v>75238.8</v>
      </c>
      <c r="I133" s="75">
        <f t="shared" ref="I133:S133" si="120">I76</f>
        <v>74724.87</v>
      </c>
      <c r="J133" s="75">
        <f t="shared" si="120"/>
        <v>72668.73</v>
      </c>
      <c r="K133" s="75">
        <f t="shared" si="120"/>
        <v>71973.399999999994</v>
      </c>
      <c r="L133" s="75">
        <f t="shared" si="120"/>
        <v>69546.2</v>
      </c>
      <c r="M133" s="75">
        <f t="shared" si="120"/>
        <v>72830.399999999994</v>
      </c>
      <c r="N133" s="75">
        <f t="shared" si="120"/>
        <v>50100</v>
      </c>
      <c r="O133" s="75">
        <f t="shared" si="120"/>
        <v>48300</v>
      </c>
      <c r="P133" s="75">
        <f t="shared" si="120"/>
        <v>47200</v>
      </c>
      <c r="Q133" s="75">
        <f t="shared" si="120"/>
        <v>46300</v>
      </c>
      <c r="R133" s="75">
        <f t="shared" si="120"/>
        <v>44900</v>
      </c>
      <c r="S133" s="75">
        <f t="shared" si="120"/>
        <v>47360</v>
      </c>
      <c r="T133" s="77">
        <f t="shared" si="116"/>
        <v>37315.418666666657</v>
      </c>
      <c r="U133" s="70">
        <f t="shared" si="113"/>
        <v>0.91514165935315961</v>
      </c>
      <c r="V133" s="70">
        <f t="shared" ca="1" si="111"/>
        <v>15.353600572032114</v>
      </c>
      <c r="W133" s="83">
        <f t="shared" ca="1" si="114"/>
        <v>524308.480879626</v>
      </c>
    </row>
    <row r="134" spans="1:23" x14ac:dyDescent="0.2">
      <c r="A134" s="70" t="str">
        <f>Data2012!A11</f>
        <v>A07</v>
      </c>
      <c r="B134" s="71">
        <f>Data2012!B11</f>
        <v>18813</v>
      </c>
      <c r="C134" s="71">
        <f>Data2012!C11</f>
        <v>31199</v>
      </c>
      <c r="D134" s="70" t="str">
        <f>Data2012!D11</f>
        <v>M</v>
      </c>
      <c r="E134" s="76">
        <f>Data2012!E11</f>
        <v>59660.04</v>
      </c>
      <c r="F134" s="72">
        <f t="shared" si="108"/>
        <v>61</v>
      </c>
      <c r="G134" s="74">
        <f t="shared" si="109"/>
        <v>27.583333333333332</v>
      </c>
      <c r="H134" s="75">
        <f t="shared" si="109"/>
        <v>59660.04</v>
      </c>
      <c r="I134" s="75">
        <f t="shared" ref="I134:S134" si="121">I77</f>
        <v>58053.34</v>
      </c>
      <c r="J134" s="75">
        <f t="shared" si="121"/>
        <v>56266.41</v>
      </c>
      <c r="K134" s="75">
        <f t="shared" si="121"/>
        <v>54578.06</v>
      </c>
      <c r="L134" s="75">
        <f t="shared" si="121"/>
        <v>53786.2</v>
      </c>
      <c r="M134" s="75">
        <f t="shared" si="121"/>
        <v>56468.81</v>
      </c>
      <c r="N134" s="75">
        <f t="shared" si="121"/>
        <v>50100</v>
      </c>
      <c r="O134" s="75">
        <f t="shared" si="121"/>
        <v>48300</v>
      </c>
      <c r="P134" s="75">
        <f t="shared" si="121"/>
        <v>47200</v>
      </c>
      <c r="Q134" s="75">
        <f t="shared" si="121"/>
        <v>46300</v>
      </c>
      <c r="R134" s="75">
        <f t="shared" si="121"/>
        <v>44900</v>
      </c>
      <c r="S134" s="75">
        <f t="shared" si="121"/>
        <v>47360</v>
      </c>
      <c r="T134" s="77">
        <f t="shared" si="116"/>
        <v>22007.533516666663</v>
      </c>
      <c r="U134" s="70">
        <f t="shared" si="113"/>
        <v>0.888487047915689</v>
      </c>
      <c r="V134" s="70">
        <f t="shared" ca="1" si="111"/>
        <v>13.948707848169779</v>
      </c>
      <c r="W134" s="83">
        <f t="shared" ca="1" si="114"/>
        <v>272744.78240893356</v>
      </c>
    </row>
    <row r="135" spans="1:23" x14ac:dyDescent="0.2">
      <c r="A135" s="70" t="str">
        <f>Data2012!A12</f>
        <v>A08</v>
      </c>
      <c r="B135" s="71">
        <f>Data2012!B12</f>
        <v>19105</v>
      </c>
      <c r="C135" s="71">
        <f>Data2012!C12</f>
        <v>30103</v>
      </c>
      <c r="D135" s="70" t="str">
        <f>Data2012!D12</f>
        <v>M</v>
      </c>
      <c r="E135" s="76">
        <f>Data2012!E12</f>
        <v>69254.7</v>
      </c>
      <c r="F135" s="72">
        <f t="shared" si="108"/>
        <v>61</v>
      </c>
      <c r="G135" s="74">
        <f t="shared" si="109"/>
        <v>30.583333333333332</v>
      </c>
      <c r="H135" s="75">
        <f t="shared" si="109"/>
        <v>69254.7</v>
      </c>
      <c r="I135" s="75">
        <f t="shared" ref="I135:S135" si="122">I78</f>
        <v>67639.570000000007</v>
      </c>
      <c r="J135" s="75">
        <f t="shared" si="122"/>
        <v>65391.06</v>
      </c>
      <c r="K135" s="75">
        <f t="shared" si="122"/>
        <v>64420.68</v>
      </c>
      <c r="L135" s="75">
        <f t="shared" si="122"/>
        <v>63317.43</v>
      </c>
      <c r="M135" s="75">
        <f t="shared" si="122"/>
        <v>66004.687999999995</v>
      </c>
      <c r="N135" s="75">
        <f t="shared" si="122"/>
        <v>50100</v>
      </c>
      <c r="O135" s="75">
        <f t="shared" si="122"/>
        <v>48300</v>
      </c>
      <c r="P135" s="75">
        <f t="shared" si="122"/>
        <v>47200</v>
      </c>
      <c r="Q135" s="75">
        <f t="shared" si="122"/>
        <v>46300</v>
      </c>
      <c r="R135" s="75">
        <f t="shared" si="122"/>
        <v>44900</v>
      </c>
      <c r="S135" s="75">
        <f t="shared" si="122"/>
        <v>47360</v>
      </c>
      <c r="T135" s="77">
        <f t="shared" si="116"/>
        <v>30233.88082666666</v>
      </c>
      <c r="U135" s="70">
        <f t="shared" si="113"/>
        <v>0.888487047915689</v>
      </c>
      <c r="V135" s="70">
        <f t="shared" ca="1" si="111"/>
        <v>13.948707848169779</v>
      </c>
      <c r="W135" s="83">
        <f t="shared" ca="1" si="114"/>
        <v>374695.93042772816</v>
      </c>
    </row>
    <row r="136" spans="1:23" x14ac:dyDescent="0.2">
      <c r="A136" s="70" t="str">
        <f>Data2012!A13</f>
        <v>A09</v>
      </c>
      <c r="B136" s="71">
        <f>Data2012!B13</f>
        <v>19397</v>
      </c>
      <c r="C136" s="71">
        <f>Data2012!C13</f>
        <v>32143</v>
      </c>
      <c r="D136" s="70" t="str">
        <f>Data2012!D13</f>
        <v>M</v>
      </c>
      <c r="E136" s="76">
        <f>Data2012!E13</f>
        <v>58924.89</v>
      </c>
      <c r="F136" s="72">
        <f t="shared" si="108"/>
        <v>60</v>
      </c>
      <c r="G136" s="74">
        <f t="shared" si="109"/>
        <v>25</v>
      </c>
      <c r="H136" s="75">
        <f t="shared" si="109"/>
        <v>58924.89</v>
      </c>
      <c r="I136" s="75">
        <f t="shared" ref="I136:S136" si="123">I79</f>
        <v>58498.69</v>
      </c>
      <c r="J136" s="75">
        <f t="shared" si="123"/>
        <v>58379.14</v>
      </c>
      <c r="K136" s="75">
        <f t="shared" si="123"/>
        <v>56879.16</v>
      </c>
      <c r="L136" s="75">
        <f t="shared" si="123"/>
        <v>55726</v>
      </c>
      <c r="M136" s="75">
        <f t="shared" si="123"/>
        <v>57681.576000000001</v>
      </c>
      <c r="N136" s="75">
        <f t="shared" si="123"/>
        <v>50100</v>
      </c>
      <c r="O136" s="75">
        <f t="shared" si="123"/>
        <v>48300</v>
      </c>
      <c r="P136" s="75">
        <f t="shared" si="123"/>
        <v>47200</v>
      </c>
      <c r="Q136" s="75">
        <f t="shared" si="123"/>
        <v>46300</v>
      </c>
      <c r="R136" s="75">
        <f t="shared" si="123"/>
        <v>44900</v>
      </c>
      <c r="S136" s="75">
        <f t="shared" si="123"/>
        <v>47360</v>
      </c>
      <c r="T136" s="77">
        <f t="shared" si="116"/>
        <v>20552.787999999997</v>
      </c>
      <c r="U136" s="70">
        <f t="shared" si="113"/>
        <v>0.86260878438416411</v>
      </c>
      <c r="V136" s="70">
        <f t="shared" ca="1" si="111"/>
        <v>13.948707848169779</v>
      </c>
      <c r="W136" s="83">
        <f t="shared" ca="1" si="114"/>
        <v>247296.85725998611</v>
      </c>
    </row>
    <row r="137" spans="1:23" x14ac:dyDescent="0.2">
      <c r="A137" s="70" t="str">
        <f>Data2012!A14</f>
        <v>A10</v>
      </c>
      <c r="B137" s="71">
        <f>Data2012!B14</f>
        <v>19689</v>
      </c>
      <c r="C137" s="71">
        <f>Data2012!C14</f>
        <v>31048</v>
      </c>
      <c r="D137" s="70" t="str">
        <f>Data2012!D14</f>
        <v>F</v>
      </c>
      <c r="E137" s="76">
        <f>Data2012!E14</f>
        <v>60607.49</v>
      </c>
      <c r="F137" s="72">
        <f t="shared" si="108"/>
        <v>59</v>
      </c>
      <c r="G137" s="74">
        <f t="shared" si="109"/>
        <v>28</v>
      </c>
      <c r="H137" s="75">
        <f t="shared" si="109"/>
        <v>60607.49</v>
      </c>
      <c r="I137" s="75">
        <f t="shared" ref="I137:S137" si="124">I80</f>
        <v>60385.15</v>
      </c>
      <c r="J137" s="75">
        <f t="shared" si="124"/>
        <v>59546.74</v>
      </c>
      <c r="K137" s="75">
        <f t="shared" si="124"/>
        <v>58458.61</v>
      </c>
      <c r="L137" s="75">
        <f t="shared" si="124"/>
        <v>58443.01</v>
      </c>
      <c r="M137" s="75">
        <f t="shared" si="124"/>
        <v>59488.2</v>
      </c>
      <c r="N137" s="75">
        <f t="shared" si="124"/>
        <v>50100</v>
      </c>
      <c r="O137" s="75">
        <f t="shared" si="124"/>
        <v>48300</v>
      </c>
      <c r="P137" s="75">
        <f t="shared" si="124"/>
        <v>47200</v>
      </c>
      <c r="Q137" s="75">
        <f t="shared" si="124"/>
        <v>46300</v>
      </c>
      <c r="R137" s="75">
        <f t="shared" si="124"/>
        <v>44900</v>
      </c>
      <c r="S137" s="75">
        <f t="shared" si="124"/>
        <v>47360</v>
      </c>
      <c r="T137" s="77">
        <f t="shared" si="116"/>
        <v>24030.831999999999</v>
      </c>
      <c r="U137" s="70">
        <f t="shared" si="113"/>
        <v>0.83748425668365445</v>
      </c>
      <c r="V137" s="70">
        <f t="shared" ca="1" si="111"/>
        <v>15.353600572032114</v>
      </c>
      <c r="W137" s="83">
        <f t="shared" ca="1" si="114"/>
        <v>308998.02045031008</v>
      </c>
    </row>
    <row r="138" spans="1:23" x14ac:dyDescent="0.2">
      <c r="A138" s="70" t="str">
        <f>Data2012!A15</f>
        <v>A11</v>
      </c>
      <c r="B138" s="71">
        <f>Data2012!B15</f>
        <v>19981</v>
      </c>
      <c r="C138" s="71">
        <f>Data2012!C15</f>
        <v>33086</v>
      </c>
      <c r="D138" s="70" t="str">
        <f>Data2012!D15</f>
        <v>M</v>
      </c>
      <c r="E138" s="76">
        <f>Data2012!E15</f>
        <v>61009.440000000002</v>
      </c>
      <c r="F138" s="72">
        <f t="shared" si="108"/>
        <v>58</v>
      </c>
      <c r="G138" s="74">
        <f t="shared" si="109"/>
        <v>22.416666666666668</v>
      </c>
      <c r="H138" s="75">
        <f t="shared" si="109"/>
        <v>61009.440000000002</v>
      </c>
      <c r="I138" s="75">
        <f t="shared" ref="I138:S138" si="125">I81</f>
        <v>60620.6</v>
      </c>
      <c r="J138" s="75">
        <f t="shared" si="125"/>
        <v>59078.34</v>
      </c>
      <c r="K138" s="75">
        <f t="shared" si="125"/>
        <v>58835.3</v>
      </c>
      <c r="L138" s="75">
        <f t="shared" si="125"/>
        <v>58781.19</v>
      </c>
      <c r="M138" s="75">
        <f t="shared" si="125"/>
        <v>59664.974000000002</v>
      </c>
      <c r="N138" s="75">
        <f t="shared" si="125"/>
        <v>50100</v>
      </c>
      <c r="O138" s="75">
        <f t="shared" si="125"/>
        <v>48300</v>
      </c>
      <c r="P138" s="75">
        <f t="shared" si="125"/>
        <v>47200</v>
      </c>
      <c r="Q138" s="75">
        <f t="shared" si="125"/>
        <v>46300</v>
      </c>
      <c r="R138" s="75">
        <f t="shared" si="125"/>
        <v>44900</v>
      </c>
      <c r="S138" s="75">
        <f t="shared" si="125"/>
        <v>47360</v>
      </c>
      <c r="T138" s="77">
        <f t="shared" si="116"/>
        <v>19318.223343333335</v>
      </c>
      <c r="U138" s="70">
        <f t="shared" si="113"/>
        <v>0.81309151134335378</v>
      </c>
      <c r="V138" s="70">
        <f t="shared" ca="1" si="111"/>
        <v>13.948707848169779</v>
      </c>
      <c r="W138" s="83">
        <f t="shared" ca="1" si="114"/>
        <v>219099.09718161356</v>
      </c>
    </row>
    <row r="139" spans="1:23" x14ac:dyDescent="0.2">
      <c r="A139" s="70" t="str">
        <f>Data2012!A16</f>
        <v>A12</v>
      </c>
      <c r="B139" s="71">
        <f>Data2012!B16</f>
        <v>20273</v>
      </c>
      <c r="C139" s="71">
        <f>Data2012!C16</f>
        <v>32021</v>
      </c>
      <c r="D139" s="70" t="str">
        <f>Data2012!D16</f>
        <v>M</v>
      </c>
      <c r="E139" s="76">
        <f>Data2012!E16</f>
        <v>59069.65</v>
      </c>
      <c r="F139" s="72">
        <f t="shared" si="108"/>
        <v>57</v>
      </c>
      <c r="G139" s="74">
        <f t="shared" si="109"/>
        <v>25.333333333333332</v>
      </c>
      <c r="H139" s="75">
        <f t="shared" si="109"/>
        <v>59069.65</v>
      </c>
      <c r="I139" s="75">
        <f t="shared" ref="I139:S139" si="126">I82</f>
        <v>57243.15</v>
      </c>
      <c r="J139" s="75">
        <f t="shared" si="126"/>
        <v>55881.919999999998</v>
      </c>
      <c r="K139" s="75">
        <f t="shared" si="126"/>
        <v>55470.82</v>
      </c>
      <c r="L139" s="75">
        <f t="shared" si="126"/>
        <v>55182.7</v>
      </c>
      <c r="M139" s="75">
        <f t="shared" si="126"/>
        <v>56569.648000000001</v>
      </c>
      <c r="N139" s="75">
        <f t="shared" si="126"/>
        <v>50100</v>
      </c>
      <c r="O139" s="75">
        <f t="shared" si="126"/>
        <v>48300</v>
      </c>
      <c r="P139" s="75">
        <f t="shared" si="126"/>
        <v>47200</v>
      </c>
      <c r="Q139" s="75">
        <f t="shared" si="126"/>
        <v>46300</v>
      </c>
      <c r="R139" s="75">
        <f t="shared" si="126"/>
        <v>44900</v>
      </c>
      <c r="S139" s="75">
        <f t="shared" si="126"/>
        <v>47360</v>
      </c>
      <c r="T139" s="77">
        <f t="shared" si="116"/>
        <v>20263.448319999996</v>
      </c>
      <c r="U139" s="70">
        <f t="shared" si="113"/>
        <v>0.78940923431393573</v>
      </c>
      <c r="V139" s="70">
        <f t="shared" ca="1" si="111"/>
        <v>13.948707848169779</v>
      </c>
      <c r="W139" s="83">
        <f t="shared" ca="1" si="114"/>
        <v>223125.66800011089</v>
      </c>
    </row>
    <row r="140" spans="1:23" x14ac:dyDescent="0.2">
      <c r="A140" s="70" t="str">
        <f>Data2012!A17</f>
        <v>A13</v>
      </c>
      <c r="B140" s="71">
        <f>Data2012!B17</f>
        <v>20565</v>
      </c>
      <c r="C140" s="71">
        <f>Data2012!C17</f>
        <v>34060</v>
      </c>
      <c r="D140" s="70" t="str">
        <f>Data2012!D17</f>
        <v>M</v>
      </c>
      <c r="E140" s="76">
        <f>Data2012!E17</f>
        <v>54679.94</v>
      </c>
      <c r="F140" s="72">
        <f t="shared" si="108"/>
        <v>57</v>
      </c>
      <c r="G140" s="74">
        <f t="shared" si="109"/>
        <v>19.75</v>
      </c>
      <c r="H140" s="75">
        <f t="shared" si="109"/>
        <v>54679.94</v>
      </c>
      <c r="I140" s="75">
        <f t="shared" ref="I140:S140" si="127">I83</f>
        <v>53812.93</v>
      </c>
      <c r="J140" s="75">
        <f t="shared" si="127"/>
        <v>51887.14</v>
      </c>
      <c r="K140" s="75">
        <f t="shared" si="127"/>
        <v>50587.05</v>
      </c>
      <c r="L140" s="75">
        <f t="shared" si="127"/>
        <v>49974.07</v>
      </c>
      <c r="M140" s="75">
        <f t="shared" si="127"/>
        <v>52188.226000000002</v>
      </c>
      <c r="N140" s="75">
        <f t="shared" si="127"/>
        <v>50100</v>
      </c>
      <c r="O140" s="75">
        <f t="shared" si="127"/>
        <v>48300</v>
      </c>
      <c r="P140" s="75">
        <f t="shared" si="127"/>
        <v>47200</v>
      </c>
      <c r="Q140" s="75">
        <f t="shared" si="127"/>
        <v>46300</v>
      </c>
      <c r="R140" s="75">
        <f t="shared" si="127"/>
        <v>44900</v>
      </c>
      <c r="S140" s="75">
        <f t="shared" si="127"/>
        <v>47360</v>
      </c>
      <c r="T140" s="77">
        <f t="shared" si="116"/>
        <v>14066.82927</v>
      </c>
      <c r="U140" s="70">
        <f t="shared" si="113"/>
        <v>0.78940923431393573</v>
      </c>
      <c r="V140" s="70">
        <f t="shared" ca="1" si="111"/>
        <v>13.948707848169779</v>
      </c>
      <c r="W140" s="83">
        <f t="shared" ca="1" si="114"/>
        <v>154893.21599889779</v>
      </c>
    </row>
    <row r="141" spans="1:23" x14ac:dyDescent="0.2">
      <c r="A141" s="70" t="str">
        <f>Data2012!A18</f>
        <v>A14</v>
      </c>
      <c r="B141" s="71">
        <f>Data2012!B18</f>
        <v>20857</v>
      </c>
      <c r="C141" s="71">
        <f>Data2012!C18</f>
        <v>28399</v>
      </c>
      <c r="D141" s="70" t="str">
        <f>Data2012!D18</f>
        <v>M</v>
      </c>
      <c r="E141" s="76">
        <f>Data2012!E18</f>
        <v>77069.48</v>
      </c>
      <c r="F141" s="72">
        <f t="shared" si="108"/>
        <v>56</v>
      </c>
      <c r="G141" s="74">
        <f t="shared" si="109"/>
        <v>35.25</v>
      </c>
      <c r="H141" s="75">
        <f t="shared" si="109"/>
        <v>77069.48</v>
      </c>
      <c r="I141" s="75">
        <f t="shared" ref="I141:S141" si="128">I84</f>
        <v>75903.429999999993</v>
      </c>
      <c r="J141" s="75">
        <f t="shared" si="128"/>
        <v>73846.679999999993</v>
      </c>
      <c r="K141" s="75">
        <f t="shared" si="128"/>
        <v>72098.52</v>
      </c>
      <c r="L141" s="75">
        <f t="shared" si="128"/>
        <v>70325.66</v>
      </c>
      <c r="M141" s="75">
        <f t="shared" si="128"/>
        <v>73848.754000000001</v>
      </c>
      <c r="N141" s="75">
        <f t="shared" si="128"/>
        <v>50100</v>
      </c>
      <c r="O141" s="75">
        <f t="shared" si="128"/>
        <v>48300</v>
      </c>
      <c r="P141" s="75">
        <f t="shared" si="128"/>
        <v>47200</v>
      </c>
      <c r="Q141" s="75">
        <f t="shared" si="128"/>
        <v>46300</v>
      </c>
      <c r="R141" s="75">
        <f t="shared" si="128"/>
        <v>44900</v>
      </c>
      <c r="S141" s="75">
        <f t="shared" si="128"/>
        <v>47360</v>
      </c>
      <c r="T141" s="77">
        <f t="shared" si="116"/>
        <v>40377.291570000001</v>
      </c>
      <c r="U141" s="70">
        <f t="shared" si="113"/>
        <v>0.76641673234362695</v>
      </c>
      <c r="V141" s="70">
        <f t="shared" ca="1" si="111"/>
        <v>13.948707848169779</v>
      </c>
      <c r="W141" s="83">
        <f t="shared" ca="1" si="114"/>
        <v>431654.36781693227</v>
      </c>
    </row>
    <row r="142" spans="1:23" x14ac:dyDescent="0.2">
      <c r="A142" s="70" t="str">
        <f>Data2012!A19</f>
        <v>A15</v>
      </c>
      <c r="B142" s="71">
        <f>Data2012!B19</f>
        <v>21149</v>
      </c>
      <c r="C142" s="71">
        <f>Data2012!C19</f>
        <v>30407</v>
      </c>
      <c r="D142" s="70" t="str">
        <f>Data2012!D19</f>
        <v>M</v>
      </c>
      <c r="E142" s="76">
        <f>Data2012!E19</f>
        <v>60868.63</v>
      </c>
      <c r="F142" s="72">
        <f t="shared" si="108"/>
        <v>55</v>
      </c>
      <c r="G142" s="74">
        <f t="shared" si="109"/>
        <v>29.75</v>
      </c>
      <c r="H142" s="75">
        <f t="shared" si="109"/>
        <v>60868.63</v>
      </c>
      <c r="I142" s="75">
        <f t="shared" ref="I142:S142" si="129">I85</f>
        <v>60791.48</v>
      </c>
      <c r="J142" s="75">
        <f t="shared" si="129"/>
        <v>58561.15</v>
      </c>
      <c r="K142" s="75">
        <f t="shared" si="129"/>
        <v>57804.57</v>
      </c>
      <c r="L142" s="75">
        <f t="shared" si="129"/>
        <v>57266.49</v>
      </c>
      <c r="M142" s="75">
        <f t="shared" si="129"/>
        <v>59058.464</v>
      </c>
      <c r="N142" s="75">
        <f t="shared" si="129"/>
        <v>50100</v>
      </c>
      <c r="O142" s="75">
        <f t="shared" si="129"/>
        <v>48300</v>
      </c>
      <c r="P142" s="75">
        <f t="shared" si="129"/>
        <v>47200</v>
      </c>
      <c r="Q142" s="75">
        <f t="shared" si="129"/>
        <v>46300</v>
      </c>
      <c r="R142" s="75">
        <f t="shared" si="129"/>
        <v>44900</v>
      </c>
      <c r="S142" s="75">
        <f t="shared" si="129"/>
        <v>47360</v>
      </c>
      <c r="T142" s="77">
        <f t="shared" si="116"/>
        <v>25277.066080000001</v>
      </c>
      <c r="U142" s="70">
        <f t="shared" si="113"/>
        <v>0.74409391489672516</v>
      </c>
      <c r="V142" s="70">
        <f t="shared" ca="1" si="111"/>
        <v>13.948707848169779</v>
      </c>
      <c r="W142" s="83">
        <f t="shared" ca="1" si="114"/>
        <v>262354.42578717187</v>
      </c>
    </row>
    <row r="143" spans="1:23" x14ac:dyDescent="0.2">
      <c r="A143" s="70" t="str">
        <f>Data2012!A20</f>
        <v>A16</v>
      </c>
      <c r="B143" s="71">
        <f>Data2012!B20</f>
        <v>21441</v>
      </c>
      <c r="C143" s="71">
        <f>Data2012!C20</f>
        <v>29342</v>
      </c>
      <c r="D143" s="70" t="str">
        <f>Data2012!D20</f>
        <v>M</v>
      </c>
      <c r="E143" s="76">
        <f>Data2012!E20</f>
        <v>70046.38</v>
      </c>
      <c r="F143" s="72">
        <f t="shared" si="108"/>
        <v>54</v>
      </c>
      <c r="G143" s="74">
        <f t="shared" si="109"/>
        <v>32.666666666666664</v>
      </c>
      <c r="H143" s="75">
        <f t="shared" si="109"/>
        <v>70046.38</v>
      </c>
      <c r="I143" s="75">
        <f t="shared" ref="I143:S143" si="130">I86</f>
        <v>69912.97</v>
      </c>
      <c r="J143" s="75">
        <f t="shared" si="130"/>
        <v>68857.14</v>
      </c>
      <c r="K143" s="75">
        <f t="shared" si="130"/>
        <v>68347.429999999993</v>
      </c>
      <c r="L143" s="75">
        <f t="shared" si="130"/>
        <v>67956.600000000006</v>
      </c>
      <c r="M143" s="75">
        <f t="shared" si="130"/>
        <v>69024.104000000007</v>
      </c>
      <c r="N143" s="75">
        <f t="shared" si="130"/>
        <v>50100</v>
      </c>
      <c r="O143" s="75">
        <f t="shared" si="130"/>
        <v>48300</v>
      </c>
      <c r="P143" s="75">
        <f t="shared" si="130"/>
        <v>47200</v>
      </c>
      <c r="Q143" s="75">
        <f t="shared" si="130"/>
        <v>46300</v>
      </c>
      <c r="R143" s="75">
        <f t="shared" si="130"/>
        <v>44900</v>
      </c>
      <c r="S143" s="75">
        <f t="shared" si="130"/>
        <v>47360</v>
      </c>
      <c r="T143" s="77">
        <f t="shared" si="116"/>
        <v>34266.094613333335</v>
      </c>
      <c r="U143" s="70">
        <f t="shared" si="113"/>
        <v>0.72242127659876232</v>
      </c>
      <c r="V143" s="70">
        <f t="shared" ca="1" si="111"/>
        <v>13.948707848169779</v>
      </c>
      <c r="W143" s="83">
        <f t="shared" ca="1" si="114"/>
        <v>345294.06696932227</v>
      </c>
    </row>
    <row r="144" spans="1:23" x14ac:dyDescent="0.2">
      <c r="A144" s="70" t="str">
        <f>Data2012!A21</f>
        <v>A17</v>
      </c>
      <c r="B144" s="71">
        <f>Data2012!B21</f>
        <v>21733</v>
      </c>
      <c r="C144" s="71">
        <f>Data2012!C21</f>
        <v>31382</v>
      </c>
      <c r="D144" s="70" t="str">
        <f>Data2012!D21</f>
        <v>M</v>
      </c>
      <c r="E144" s="76">
        <f>Data2012!E21</f>
        <v>59213.06</v>
      </c>
      <c r="F144" s="72">
        <f t="shared" si="108"/>
        <v>54</v>
      </c>
      <c r="G144" s="74">
        <f t="shared" si="109"/>
        <v>27.083333333333332</v>
      </c>
      <c r="H144" s="75">
        <f t="shared" si="109"/>
        <v>59213.06</v>
      </c>
      <c r="I144" s="75">
        <f t="shared" ref="I144:S144" si="131">I87</f>
        <v>59073.98</v>
      </c>
      <c r="J144" s="75">
        <f t="shared" si="131"/>
        <v>57413.81</v>
      </c>
      <c r="K144" s="75">
        <f t="shared" si="131"/>
        <v>56837.87</v>
      </c>
      <c r="L144" s="75">
        <f t="shared" si="131"/>
        <v>56446.17</v>
      </c>
      <c r="M144" s="75">
        <f t="shared" si="131"/>
        <v>57796.978000000003</v>
      </c>
      <c r="N144" s="75">
        <f t="shared" si="131"/>
        <v>50100</v>
      </c>
      <c r="O144" s="75">
        <f t="shared" si="131"/>
        <v>48300</v>
      </c>
      <c r="P144" s="75">
        <f t="shared" si="131"/>
        <v>47200</v>
      </c>
      <c r="Q144" s="75">
        <f t="shared" si="131"/>
        <v>46300</v>
      </c>
      <c r="R144" s="75">
        <f t="shared" si="131"/>
        <v>44900</v>
      </c>
      <c r="S144" s="75">
        <f t="shared" si="131"/>
        <v>47360</v>
      </c>
      <c r="T144" s="77">
        <f t="shared" si="116"/>
        <v>22328.029750000002</v>
      </c>
      <c r="U144" s="70">
        <f t="shared" si="113"/>
        <v>0.72242127659876232</v>
      </c>
      <c r="V144" s="70">
        <f t="shared" ca="1" si="111"/>
        <v>13.948707848169779</v>
      </c>
      <c r="W144" s="83">
        <f t="shared" ca="1" si="114"/>
        <v>224996.05767123439</v>
      </c>
    </row>
    <row r="145" spans="1:23" x14ac:dyDescent="0.2">
      <c r="A145" s="70" t="str">
        <f>Data2012!A22</f>
        <v>A18</v>
      </c>
      <c r="B145" s="71">
        <f>Data2012!B22</f>
        <v>22025</v>
      </c>
      <c r="C145" s="71">
        <f>Data2012!C22</f>
        <v>30286</v>
      </c>
      <c r="D145" s="70" t="str">
        <f>Data2012!D22</f>
        <v>F</v>
      </c>
      <c r="E145" s="76">
        <f>Data2012!E22</f>
        <v>62187.8</v>
      </c>
      <c r="F145" s="72">
        <f t="shared" si="108"/>
        <v>53</v>
      </c>
      <c r="G145" s="74">
        <f t="shared" si="109"/>
        <v>30.083333333333332</v>
      </c>
      <c r="H145" s="75">
        <f t="shared" si="109"/>
        <v>62187.8</v>
      </c>
      <c r="I145" s="75">
        <f t="shared" ref="I145:S145" si="132">I88</f>
        <v>62171.87</v>
      </c>
      <c r="J145" s="75">
        <f t="shared" si="132"/>
        <v>59900.43</v>
      </c>
      <c r="K145" s="75">
        <f t="shared" si="132"/>
        <v>59682.3</v>
      </c>
      <c r="L145" s="75">
        <f t="shared" si="132"/>
        <v>59105.03</v>
      </c>
      <c r="M145" s="75">
        <f t="shared" si="132"/>
        <v>60609.486000000012</v>
      </c>
      <c r="N145" s="75">
        <f t="shared" si="132"/>
        <v>50100</v>
      </c>
      <c r="O145" s="75">
        <f t="shared" si="132"/>
        <v>48300</v>
      </c>
      <c r="P145" s="75">
        <f t="shared" si="132"/>
        <v>47200</v>
      </c>
      <c r="Q145" s="75">
        <f t="shared" si="132"/>
        <v>46300</v>
      </c>
      <c r="R145" s="75">
        <f t="shared" si="132"/>
        <v>44900</v>
      </c>
      <c r="S145" s="75">
        <f t="shared" si="132"/>
        <v>47360</v>
      </c>
      <c r="T145" s="77">
        <f t="shared" si="116"/>
        <v>26493.480743333337</v>
      </c>
      <c r="U145" s="70">
        <f t="shared" si="113"/>
        <v>0.70137988019297326</v>
      </c>
      <c r="V145" s="70">
        <f t="shared" ca="1" si="111"/>
        <v>15.353600572032114</v>
      </c>
      <c r="W145" s="83">
        <f t="shared" ca="1" si="114"/>
        <v>285300.51907634491</v>
      </c>
    </row>
    <row r="146" spans="1:23" x14ac:dyDescent="0.2">
      <c r="A146" s="70" t="str">
        <f>Data2012!A23</f>
        <v>A19</v>
      </c>
      <c r="B146" s="71">
        <f>Data2012!B23</f>
        <v>22317</v>
      </c>
      <c r="C146" s="71">
        <f>Data2012!C23</f>
        <v>32325</v>
      </c>
      <c r="D146" s="70" t="str">
        <f>Data2012!D23</f>
        <v>F</v>
      </c>
      <c r="E146" s="76">
        <f>Data2012!E23</f>
        <v>61353.35</v>
      </c>
      <c r="F146" s="72">
        <f t="shared" si="108"/>
        <v>52</v>
      </c>
      <c r="G146" s="74">
        <f t="shared" si="109"/>
        <v>24.5</v>
      </c>
      <c r="H146" s="75">
        <f t="shared" si="109"/>
        <v>61353.35</v>
      </c>
      <c r="I146" s="75">
        <f t="shared" ref="I146:S146" si="133">I89</f>
        <v>59141.63</v>
      </c>
      <c r="J146" s="75">
        <f t="shared" si="133"/>
        <v>57454.26</v>
      </c>
      <c r="K146" s="75">
        <f t="shared" si="133"/>
        <v>56911.26</v>
      </c>
      <c r="L146" s="75">
        <f t="shared" si="133"/>
        <v>56208.12</v>
      </c>
      <c r="M146" s="75">
        <f t="shared" si="133"/>
        <v>58213.724000000002</v>
      </c>
      <c r="N146" s="75">
        <f t="shared" si="133"/>
        <v>50100</v>
      </c>
      <c r="O146" s="75">
        <f t="shared" si="133"/>
        <v>48300</v>
      </c>
      <c r="P146" s="75">
        <f t="shared" si="133"/>
        <v>47200</v>
      </c>
      <c r="Q146" s="75">
        <f t="shared" si="133"/>
        <v>46300</v>
      </c>
      <c r="R146" s="75">
        <f t="shared" si="133"/>
        <v>44900</v>
      </c>
      <c r="S146" s="75">
        <f t="shared" si="133"/>
        <v>47360</v>
      </c>
      <c r="T146" s="77">
        <f t="shared" si="116"/>
        <v>20402.484760000003</v>
      </c>
      <c r="U146" s="70">
        <f t="shared" si="113"/>
        <v>0.68095133999317792</v>
      </c>
      <c r="V146" s="70">
        <f t="shared" ca="1" si="111"/>
        <v>15.353600572032114</v>
      </c>
      <c r="W146" s="83">
        <f t="shared" ca="1" si="114"/>
        <v>213309.09792037564</v>
      </c>
    </row>
    <row r="147" spans="1:23" x14ac:dyDescent="0.2">
      <c r="A147" s="70" t="str">
        <f>Data2012!A24</f>
        <v>A20</v>
      </c>
      <c r="B147" s="71">
        <f>Data2012!B24</f>
        <v>22609</v>
      </c>
      <c r="C147" s="71">
        <f>Data2012!C24</f>
        <v>31229</v>
      </c>
      <c r="D147" s="70" t="str">
        <f>Data2012!D24</f>
        <v>M</v>
      </c>
      <c r="E147" s="76">
        <f>Data2012!E24</f>
        <v>59363.95</v>
      </c>
      <c r="F147" s="72">
        <f t="shared" si="108"/>
        <v>51</v>
      </c>
      <c r="G147" s="74">
        <f t="shared" si="109"/>
        <v>27.5</v>
      </c>
      <c r="H147" s="75">
        <f t="shared" si="109"/>
        <v>59363.95</v>
      </c>
      <c r="I147" s="75">
        <f t="shared" ref="I147:S147" si="134">I90</f>
        <v>59024.6</v>
      </c>
      <c r="J147" s="75">
        <f t="shared" si="134"/>
        <v>58491.37</v>
      </c>
      <c r="K147" s="75">
        <f t="shared" si="134"/>
        <v>57785.440000000002</v>
      </c>
      <c r="L147" s="75">
        <f t="shared" si="134"/>
        <v>55889.46</v>
      </c>
      <c r="M147" s="75">
        <f t="shared" si="134"/>
        <v>58110.964</v>
      </c>
      <c r="N147" s="75">
        <f t="shared" si="134"/>
        <v>50100</v>
      </c>
      <c r="O147" s="75">
        <f t="shared" si="134"/>
        <v>48300</v>
      </c>
      <c r="P147" s="75">
        <f t="shared" si="134"/>
        <v>47200</v>
      </c>
      <c r="Q147" s="75">
        <f t="shared" si="134"/>
        <v>46300</v>
      </c>
      <c r="R147" s="75">
        <f t="shared" si="134"/>
        <v>44900</v>
      </c>
      <c r="S147" s="75">
        <f t="shared" si="134"/>
        <v>47360</v>
      </c>
      <c r="T147" s="77">
        <f t="shared" si="116"/>
        <v>22844.230199999998</v>
      </c>
      <c r="U147" s="70">
        <f t="shared" si="113"/>
        <v>0.66111780581861923</v>
      </c>
      <c r="V147" s="70">
        <f t="shared" ca="1" si="111"/>
        <v>13.948707848169779</v>
      </c>
      <c r="W147" s="83">
        <f t="shared" ca="1" si="114"/>
        <v>210663.53145209939</v>
      </c>
    </row>
    <row r="148" spans="1:23" x14ac:dyDescent="0.2">
      <c r="A148" s="70" t="str">
        <f>Data2012!A25</f>
        <v>A21</v>
      </c>
      <c r="B148" s="71">
        <f>Data2012!B25</f>
        <v>22901</v>
      </c>
      <c r="C148" s="71">
        <f>Data2012!C25</f>
        <v>33270</v>
      </c>
      <c r="D148" s="70" t="str">
        <f>Data2012!D25</f>
        <v>M</v>
      </c>
      <c r="E148" s="76">
        <f>Data2012!E25</f>
        <v>55525.94</v>
      </c>
      <c r="F148" s="72">
        <f t="shared" si="108"/>
        <v>50</v>
      </c>
      <c r="G148" s="74">
        <f t="shared" ref="G148:H167" si="135">G91</f>
        <v>21.916666666666668</v>
      </c>
      <c r="H148" s="75">
        <f t="shared" si="135"/>
        <v>55525.94</v>
      </c>
      <c r="I148" s="75">
        <f t="shared" ref="I148:S148" si="136">I91</f>
        <v>54782.82</v>
      </c>
      <c r="J148" s="75">
        <f t="shared" si="136"/>
        <v>54232.73</v>
      </c>
      <c r="K148" s="75">
        <f t="shared" si="136"/>
        <v>54096.7</v>
      </c>
      <c r="L148" s="75">
        <f t="shared" si="136"/>
        <v>53300.92</v>
      </c>
      <c r="M148" s="75">
        <f t="shared" si="136"/>
        <v>54387.822</v>
      </c>
      <c r="N148" s="75">
        <f t="shared" si="136"/>
        <v>50100</v>
      </c>
      <c r="O148" s="75">
        <f t="shared" si="136"/>
        <v>48300</v>
      </c>
      <c r="P148" s="75">
        <f t="shared" si="136"/>
        <v>47200</v>
      </c>
      <c r="Q148" s="75">
        <f t="shared" si="136"/>
        <v>46300</v>
      </c>
      <c r="R148" s="75">
        <f t="shared" si="136"/>
        <v>44900</v>
      </c>
      <c r="S148" s="75">
        <f t="shared" si="136"/>
        <v>47360</v>
      </c>
      <c r="T148" s="77">
        <f t="shared" si="116"/>
        <v>16574.181976666667</v>
      </c>
      <c r="U148" s="70">
        <f t="shared" si="113"/>
        <v>0.64186194739671765</v>
      </c>
      <c r="V148" s="70">
        <f t="shared" ca="1" si="111"/>
        <v>13.948707848169779</v>
      </c>
      <c r="W148" s="83">
        <f t="shared" ca="1" si="114"/>
        <v>148391.05089844597</v>
      </c>
    </row>
    <row r="149" spans="1:23" x14ac:dyDescent="0.2">
      <c r="A149" s="70" t="str">
        <f>Data2012!A26</f>
        <v>A22</v>
      </c>
      <c r="B149" s="71">
        <f>Data2012!B26</f>
        <v>23193</v>
      </c>
      <c r="C149" s="71">
        <f>Data2012!C26</f>
        <v>32174</v>
      </c>
      <c r="D149" s="70" t="str">
        <f>Data2012!D26</f>
        <v>F</v>
      </c>
      <c r="E149" s="76">
        <f>Data2012!E26</f>
        <v>58770.99</v>
      </c>
      <c r="F149" s="72">
        <f t="shared" si="108"/>
        <v>50</v>
      </c>
      <c r="G149" s="74">
        <f t="shared" si="135"/>
        <v>24.916666666666668</v>
      </c>
      <c r="H149" s="75">
        <f t="shared" si="135"/>
        <v>58770.99</v>
      </c>
      <c r="I149" s="75">
        <f t="shared" ref="I149:S149" si="137">I92</f>
        <v>58382.11</v>
      </c>
      <c r="J149" s="75">
        <f t="shared" si="137"/>
        <v>57596.21</v>
      </c>
      <c r="K149" s="75">
        <f t="shared" si="137"/>
        <v>56429.72</v>
      </c>
      <c r="L149" s="75">
        <f t="shared" si="137"/>
        <v>55842.51</v>
      </c>
      <c r="M149" s="75">
        <f t="shared" si="137"/>
        <v>57404.307999999997</v>
      </c>
      <c r="N149" s="75">
        <f t="shared" si="137"/>
        <v>50100</v>
      </c>
      <c r="O149" s="75">
        <f t="shared" si="137"/>
        <v>48300</v>
      </c>
      <c r="P149" s="75">
        <f t="shared" si="137"/>
        <v>47200</v>
      </c>
      <c r="Q149" s="75">
        <f t="shared" si="137"/>
        <v>46300</v>
      </c>
      <c r="R149" s="75">
        <f t="shared" si="137"/>
        <v>44900</v>
      </c>
      <c r="S149" s="75">
        <f t="shared" si="137"/>
        <v>47360</v>
      </c>
      <c r="T149" s="77">
        <f t="shared" si="116"/>
        <v>20346.106819999997</v>
      </c>
      <c r="U149" s="70">
        <f t="shared" si="113"/>
        <v>0.64186194739671765</v>
      </c>
      <c r="V149" s="70">
        <f t="shared" ca="1" si="111"/>
        <v>15.353600572032114</v>
      </c>
      <c r="W149" s="83">
        <f t="shared" ca="1" si="114"/>
        <v>200508.68457297693</v>
      </c>
    </row>
    <row r="150" spans="1:23" x14ac:dyDescent="0.2">
      <c r="A150" s="70" t="str">
        <f>Data2012!A27</f>
        <v>A23</v>
      </c>
      <c r="B150" s="71">
        <f>Data2012!B27</f>
        <v>23485</v>
      </c>
      <c r="C150" s="71">
        <f>Data2012!C27</f>
        <v>34213</v>
      </c>
      <c r="D150" s="70" t="str">
        <f>Data2012!D27</f>
        <v>M</v>
      </c>
      <c r="E150" s="76">
        <f>Data2012!E27</f>
        <v>48359.85</v>
      </c>
      <c r="F150" s="72">
        <f t="shared" si="108"/>
        <v>49</v>
      </c>
      <c r="G150" s="74">
        <f t="shared" si="135"/>
        <v>19.333333333333332</v>
      </c>
      <c r="H150" s="75">
        <f t="shared" si="135"/>
        <v>48359.85</v>
      </c>
      <c r="I150" s="75">
        <f t="shared" ref="I150:S150" si="138">I93</f>
        <v>47619.51</v>
      </c>
      <c r="J150" s="75">
        <f t="shared" si="138"/>
        <v>45912.56</v>
      </c>
      <c r="K150" s="75">
        <f t="shared" si="138"/>
        <v>45651.61</v>
      </c>
      <c r="L150" s="75">
        <f t="shared" si="138"/>
        <v>44100.66</v>
      </c>
      <c r="M150" s="75">
        <f t="shared" si="138"/>
        <v>46328.837999999996</v>
      </c>
      <c r="N150" s="75">
        <f t="shared" si="138"/>
        <v>50100</v>
      </c>
      <c r="O150" s="75">
        <f t="shared" si="138"/>
        <v>48300</v>
      </c>
      <c r="P150" s="75">
        <f t="shared" si="138"/>
        <v>47200</v>
      </c>
      <c r="Q150" s="75">
        <f t="shared" si="138"/>
        <v>46300</v>
      </c>
      <c r="R150" s="75">
        <f t="shared" si="138"/>
        <v>44900</v>
      </c>
      <c r="S150" s="75">
        <f t="shared" si="138"/>
        <v>47360</v>
      </c>
      <c r="T150" s="77">
        <f t="shared" si="116"/>
        <v>11643.981283999998</v>
      </c>
      <c r="U150" s="70">
        <f t="shared" si="113"/>
        <v>0.62316693922011435</v>
      </c>
      <c r="V150" s="70">
        <f t="shared" ca="1" si="111"/>
        <v>13.948707848169779</v>
      </c>
      <c r="W150" s="83">
        <f t="shared" ca="1" si="114"/>
        <v>101213.83523037896</v>
      </c>
    </row>
    <row r="151" spans="1:23" x14ac:dyDescent="0.2">
      <c r="A151" s="70" t="str">
        <f>Data2012!A28</f>
        <v>A24</v>
      </c>
      <c r="B151" s="71">
        <f>Data2012!B28</f>
        <v>23777</v>
      </c>
      <c r="C151" s="71">
        <f>Data2012!C28</f>
        <v>33147</v>
      </c>
      <c r="D151" s="70" t="str">
        <f>Data2012!D28</f>
        <v>M</v>
      </c>
      <c r="E151" s="76">
        <f>Data2012!E28</f>
        <v>59008.78</v>
      </c>
      <c r="F151" s="72">
        <f t="shared" si="108"/>
        <v>48</v>
      </c>
      <c r="G151" s="74">
        <f t="shared" si="135"/>
        <v>22.25</v>
      </c>
      <c r="H151" s="75">
        <f t="shared" si="135"/>
        <v>59008.78</v>
      </c>
      <c r="I151" s="75">
        <f t="shared" ref="I151:S151" si="139">I94</f>
        <v>56950.94</v>
      </c>
      <c r="J151" s="75">
        <f t="shared" si="139"/>
        <v>56895.78</v>
      </c>
      <c r="K151" s="75">
        <f t="shared" si="139"/>
        <v>54912.81</v>
      </c>
      <c r="L151" s="75">
        <f t="shared" si="139"/>
        <v>53536.17</v>
      </c>
      <c r="M151" s="75">
        <f t="shared" si="139"/>
        <v>56260.895999999993</v>
      </c>
      <c r="N151" s="75">
        <f t="shared" si="139"/>
        <v>50100</v>
      </c>
      <c r="O151" s="75">
        <f t="shared" si="139"/>
        <v>48300</v>
      </c>
      <c r="P151" s="75">
        <f t="shared" si="139"/>
        <v>47200</v>
      </c>
      <c r="Q151" s="75">
        <f t="shared" si="139"/>
        <v>46300</v>
      </c>
      <c r="R151" s="75">
        <f t="shared" si="139"/>
        <v>44900</v>
      </c>
      <c r="S151" s="75">
        <f t="shared" si="139"/>
        <v>47360</v>
      </c>
      <c r="T151" s="77">
        <f t="shared" si="116"/>
        <v>17659.778719999995</v>
      </c>
      <c r="U151" s="70">
        <f t="shared" si="113"/>
        <v>0.60501644584477121</v>
      </c>
      <c r="V151" s="70">
        <f t="shared" ca="1" si="111"/>
        <v>13.948707848169779</v>
      </c>
      <c r="W151" s="83">
        <f t="shared" ca="1" si="114"/>
        <v>149034.3630102411</v>
      </c>
    </row>
    <row r="152" spans="1:23" x14ac:dyDescent="0.2">
      <c r="A152" s="70" t="str">
        <f>Data2012!A29</f>
        <v>A25</v>
      </c>
      <c r="B152" s="71">
        <f>Data2012!B29</f>
        <v>24069</v>
      </c>
      <c r="C152" s="71">
        <f>Data2012!C29</f>
        <v>35156</v>
      </c>
      <c r="D152" s="70" t="str">
        <f>Data2012!D29</f>
        <v>M</v>
      </c>
      <c r="E152" s="76">
        <f>Data2012!E29</f>
        <v>40762.79</v>
      </c>
      <c r="F152" s="72">
        <f t="shared" si="108"/>
        <v>47</v>
      </c>
      <c r="G152" s="74">
        <f t="shared" si="135"/>
        <v>16.75</v>
      </c>
      <c r="H152" s="75">
        <f t="shared" si="135"/>
        <v>40762.79</v>
      </c>
      <c r="I152" s="75">
        <f t="shared" ref="I152:S152" si="140">I95</f>
        <v>40303.019999999997</v>
      </c>
      <c r="J152" s="75">
        <f t="shared" si="140"/>
        <v>38996.06</v>
      </c>
      <c r="K152" s="75">
        <f t="shared" si="140"/>
        <v>38805.760000000002</v>
      </c>
      <c r="L152" s="75">
        <f t="shared" si="140"/>
        <v>38457.43</v>
      </c>
      <c r="M152" s="75">
        <f t="shared" si="140"/>
        <v>39465.012000000002</v>
      </c>
      <c r="N152" s="75">
        <f t="shared" si="140"/>
        <v>50100</v>
      </c>
      <c r="O152" s="75">
        <f t="shared" si="140"/>
        <v>48300</v>
      </c>
      <c r="P152" s="75">
        <f t="shared" si="140"/>
        <v>47200</v>
      </c>
      <c r="Q152" s="75">
        <f t="shared" si="140"/>
        <v>46300</v>
      </c>
      <c r="R152" s="75">
        <f t="shared" si="140"/>
        <v>44900</v>
      </c>
      <c r="S152" s="75">
        <f t="shared" si="140"/>
        <v>47360</v>
      </c>
      <c r="T152" s="77">
        <f t="shared" si="116"/>
        <v>8593.5063630000004</v>
      </c>
      <c r="U152" s="70">
        <f t="shared" si="113"/>
        <v>0.5873946076162827</v>
      </c>
      <c r="V152" s="70">
        <f t="shared" ca="1" si="111"/>
        <v>13.948707848169779</v>
      </c>
      <c r="W152" s="83">
        <f t="shared" ca="1" si="114"/>
        <v>70409.998711828026</v>
      </c>
    </row>
    <row r="153" spans="1:23" x14ac:dyDescent="0.2">
      <c r="A153" s="70" t="str">
        <f>Data2012!A30</f>
        <v>A26</v>
      </c>
      <c r="B153" s="71">
        <f>Data2012!B30</f>
        <v>24361</v>
      </c>
      <c r="C153" s="71">
        <f>Data2012!C30</f>
        <v>34090</v>
      </c>
      <c r="D153" s="70" t="str">
        <f>Data2012!D30</f>
        <v>M</v>
      </c>
      <c r="E153" s="76">
        <f>Data2012!E30</f>
        <v>52800.28</v>
      </c>
      <c r="F153" s="72">
        <f t="shared" si="108"/>
        <v>46</v>
      </c>
      <c r="G153" s="74">
        <f t="shared" si="135"/>
        <v>19.666666666666668</v>
      </c>
      <c r="H153" s="75">
        <f t="shared" si="135"/>
        <v>52800.28</v>
      </c>
      <c r="I153" s="75">
        <f t="shared" ref="I153:S153" si="141">I96</f>
        <v>50881.85</v>
      </c>
      <c r="J153" s="75">
        <f t="shared" si="141"/>
        <v>49464.88</v>
      </c>
      <c r="K153" s="75">
        <f t="shared" si="141"/>
        <v>48963.65</v>
      </c>
      <c r="L153" s="75">
        <f t="shared" si="141"/>
        <v>47819.39</v>
      </c>
      <c r="M153" s="75">
        <f t="shared" si="141"/>
        <v>49986.009999999995</v>
      </c>
      <c r="N153" s="75">
        <f t="shared" si="141"/>
        <v>50100</v>
      </c>
      <c r="O153" s="75">
        <f t="shared" si="141"/>
        <v>48300</v>
      </c>
      <c r="P153" s="75">
        <f t="shared" si="141"/>
        <v>47200</v>
      </c>
      <c r="Q153" s="75">
        <f t="shared" si="141"/>
        <v>46300</v>
      </c>
      <c r="R153" s="75">
        <f t="shared" si="141"/>
        <v>44900</v>
      </c>
      <c r="S153" s="75">
        <f t="shared" si="141"/>
        <v>47360</v>
      </c>
      <c r="T153" s="77">
        <f t="shared" si="116"/>
        <v>13141.270599999998</v>
      </c>
      <c r="U153" s="70">
        <f t="shared" si="113"/>
        <v>0.57028602681192497</v>
      </c>
      <c r="V153" s="70">
        <f t="shared" ca="1" si="111"/>
        <v>13.948707848169779</v>
      </c>
      <c r="W153" s="83">
        <f t="shared" ca="1" si="114"/>
        <v>104535.5640669026</v>
      </c>
    </row>
    <row r="154" spans="1:23" x14ac:dyDescent="0.2">
      <c r="A154" s="70" t="str">
        <f>Data2012!A31</f>
        <v>A27</v>
      </c>
      <c r="B154" s="71">
        <f>Data2012!B31</f>
        <v>24653</v>
      </c>
      <c r="C154" s="71">
        <f>Data2012!C31</f>
        <v>36100</v>
      </c>
      <c r="D154" s="70" t="str">
        <f>Data2012!D31</f>
        <v>F</v>
      </c>
      <c r="E154" s="76">
        <f>Data2012!E31</f>
        <v>38865.18</v>
      </c>
      <c r="F154" s="72">
        <f t="shared" si="108"/>
        <v>46</v>
      </c>
      <c r="G154" s="74">
        <f t="shared" si="135"/>
        <v>14.166666666666666</v>
      </c>
      <c r="H154" s="75">
        <f t="shared" si="135"/>
        <v>38865.18</v>
      </c>
      <c r="I154" s="75">
        <f t="shared" ref="I154:S154" si="142">I97</f>
        <v>37709.410000000003</v>
      </c>
      <c r="J154" s="75">
        <f t="shared" si="142"/>
        <v>36501.879999999997</v>
      </c>
      <c r="K154" s="75">
        <f t="shared" si="142"/>
        <v>35882.980000000003</v>
      </c>
      <c r="L154" s="75">
        <f t="shared" si="142"/>
        <v>35870.239999999998</v>
      </c>
      <c r="M154" s="75">
        <f t="shared" si="142"/>
        <v>36965.938000000002</v>
      </c>
      <c r="N154" s="75">
        <f t="shared" si="142"/>
        <v>50100</v>
      </c>
      <c r="O154" s="75">
        <f t="shared" si="142"/>
        <v>48300</v>
      </c>
      <c r="P154" s="75">
        <f t="shared" si="142"/>
        <v>47200</v>
      </c>
      <c r="Q154" s="75">
        <f t="shared" si="142"/>
        <v>46300</v>
      </c>
      <c r="R154" s="75">
        <f t="shared" si="142"/>
        <v>44900</v>
      </c>
      <c r="S154" s="75">
        <f t="shared" si="142"/>
        <v>47360</v>
      </c>
      <c r="T154" s="77">
        <f t="shared" si="116"/>
        <v>6807.8935816666663</v>
      </c>
      <c r="U154" s="70">
        <f t="shared" si="113"/>
        <v>0.57028602681192497</v>
      </c>
      <c r="V154" s="70">
        <f t="shared" ca="1" si="111"/>
        <v>15.353600572032114</v>
      </c>
      <c r="W154" s="83">
        <f t="shared" ca="1" si="114"/>
        <v>59609.534056860859</v>
      </c>
    </row>
    <row r="155" spans="1:23" x14ac:dyDescent="0.2">
      <c r="A155" s="70" t="str">
        <f>Data2012!A32</f>
        <v>A28</v>
      </c>
      <c r="B155" s="71">
        <f>Data2012!B32</f>
        <v>24945</v>
      </c>
      <c r="C155" s="71">
        <f>Data2012!C32</f>
        <v>35034</v>
      </c>
      <c r="D155" s="70" t="str">
        <f>Data2012!D32</f>
        <v>M</v>
      </c>
      <c r="E155" s="76">
        <f>Data2012!E32</f>
        <v>43547.76</v>
      </c>
      <c r="F155" s="72">
        <f t="shared" si="108"/>
        <v>45</v>
      </c>
      <c r="G155" s="74">
        <f t="shared" si="135"/>
        <v>17.083333333333332</v>
      </c>
      <c r="H155" s="75">
        <f t="shared" si="135"/>
        <v>43547.76</v>
      </c>
      <c r="I155" s="75">
        <f t="shared" ref="I155:S155" si="143">I98</f>
        <v>42798.12</v>
      </c>
      <c r="J155" s="75">
        <f t="shared" si="143"/>
        <v>41477.629999999997</v>
      </c>
      <c r="K155" s="75">
        <f t="shared" si="143"/>
        <v>40656.29</v>
      </c>
      <c r="L155" s="75">
        <f t="shared" si="143"/>
        <v>40367.75</v>
      </c>
      <c r="M155" s="75">
        <f t="shared" si="143"/>
        <v>41769.51</v>
      </c>
      <c r="N155" s="75">
        <f t="shared" si="143"/>
        <v>50100</v>
      </c>
      <c r="O155" s="75">
        <f t="shared" si="143"/>
        <v>48300</v>
      </c>
      <c r="P155" s="75">
        <f t="shared" si="143"/>
        <v>47200</v>
      </c>
      <c r="Q155" s="75">
        <f t="shared" si="143"/>
        <v>46300</v>
      </c>
      <c r="R155" s="75">
        <f t="shared" si="143"/>
        <v>44900</v>
      </c>
      <c r="S155" s="75">
        <f t="shared" si="143"/>
        <v>47360</v>
      </c>
      <c r="T155" s="77">
        <f t="shared" si="116"/>
        <v>9276.3120125000005</v>
      </c>
      <c r="U155" s="70">
        <f t="shared" si="113"/>
        <v>0.55367575418633497</v>
      </c>
      <c r="V155" s="70">
        <f t="shared" ca="1" si="111"/>
        <v>13.948707848169779</v>
      </c>
      <c r="W155" s="83">
        <f t="shared" ca="1" si="114"/>
        <v>71641.52666073975</v>
      </c>
    </row>
    <row r="156" spans="1:23" x14ac:dyDescent="0.2">
      <c r="A156" s="70" t="str">
        <f>Data2012!A33</f>
        <v>A29</v>
      </c>
      <c r="B156" s="71">
        <f>Data2012!B33</f>
        <v>25237</v>
      </c>
      <c r="C156" s="71">
        <f>Data2012!C33</f>
        <v>37073</v>
      </c>
      <c r="D156" s="70" t="str">
        <f>Data2012!D33</f>
        <v>M</v>
      </c>
      <c r="E156" s="76">
        <f>Data2012!E33</f>
        <v>37590.92</v>
      </c>
      <c r="F156" s="72">
        <f t="shared" si="108"/>
        <v>44</v>
      </c>
      <c r="G156" s="74">
        <f t="shared" si="135"/>
        <v>11.5</v>
      </c>
      <c r="H156" s="75">
        <f t="shared" si="135"/>
        <v>37590.92</v>
      </c>
      <c r="I156" s="75">
        <f t="shared" ref="I156:S156" si="144">I99</f>
        <v>36424.07</v>
      </c>
      <c r="J156" s="75">
        <f t="shared" si="144"/>
        <v>35524.51</v>
      </c>
      <c r="K156" s="75">
        <f t="shared" si="144"/>
        <v>35118.33</v>
      </c>
      <c r="L156" s="75">
        <f t="shared" si="144"/>
        <v>34773.78</v>
      </c>
      <c r="M156" s="75">
        <f t="shared" si="144"/>
        <v>35886.322</v>
      </c>
      <c r="N156" s="75">
        <f t="shared" si="144"/>
        <v>50100</v>
      </c>
      <c r="O156" s="75">
        <f t="shared" si="144"/>
        <v>48300</v>
      </c>
      <c r="P156" s="75">
        <f t="shared" si="144"/>
        <v>47200</v>
      </c>
      <c r="Q156" s="75">
        <f t="shared" si="144"/>
        <v>46300</v>
      </c>
      <c r="R156" s="75">
        <f t="shared" si="144"/>
        <v>44900</v>
      </c>
      <c r="S156" s="75">
        <f t="shared" si="144"/>
        <v>47360</v>
      </c>
      <c r="T156" s="77">
        <f t="shared" si="116"/>
        <v>5365.0051389999999</v>
      </c>
      <c r="U156" s="70">
        <f t="shared" si="113"/>
        <v>0.5375492759090631</v>
      </c>
      <c r="V156" s="70">
        <f t="shared" ca="1" si="111"/>
        <v>13.948707848169779</v>
      </c>
      <c r="W156" s="83">
        <f t="shared" ca="1" si="114"/>
        <v>40227.440549413557</v>
      </c>
    </row>
    <row r="157" spans="1:23" x14ac:dyDescent="0.2">
      <c r="A157" s="70" t="str">
        <f>Data2012!A34</f>
        <v>A30</v>
      </c>
      <c r="B157" s="71">
        <f>Data2012!B34</f>
        <v>25529</v>
      </c>
      <c r="C157" s="71">
        <f>Data2012!C34</f>
        <v>35977</v>
      </c>
      <c r="D157" s="70" t="str">
        <f>Data2012!D34</f>
        <v>M</v>
      </c>
      <c r="E157" s="76">
        <f>Data2012!E34</f>
        <v>40552.26</v>
      </c>
      <c r="F157" s="72">
        <f t="shared" si="108"/>
        <v>43</v>
      </c>
      <c r="G157" s="74">
        <f t="shared" si="135"/>
        <v>14.5</v>
      </c>
      <c r="H157" s="75">
        <f t="shared" si="135"/>
        <v>40552.26</v>
      </c>
      <c r="I157" s="75">
        <f t="shared" ref="I157:S157" si="145">I100</f>
        <v>40163.160000000003</v>
      </c>
      <c r="J157" s="75">
        <f t="shared" si="145"/>
        <v>39324.22</v>
      </c>
      <c r="K157" s="75">
        <f t="shared" si="145"/>
        <v>39222.160000000003</v>
      </c>
      <c r="L157" s="75">
        <f t="shared" si="145"/>
        <v>39077.4</v>
      </c>
      <c r="M157" s="75">
        <f t="shared" si="145"/>
        <v>39667.840000000004</v>
      </c>
      <c r="N157" s="75">
        <f t="shared" si="145"/>
        <v>50100</v>
      </c>
      <c r="O157" s="75">
        <f t="shared" si="145"/>
        <v>48300</v>
      </c>
      <c r="P157" s="75">
        <f t="shared" si="145"/>
        <v>47200</v>
      </c>
      <c r="Q157" s="75">
        <f t="shared" si="145"/>
        <v>46300</v>
      </c>
      <c r="R157" s="75">
        <f t="shared" si="145"/>
        <v>44900</v>
      </c>
      <c r="S157" s="75">
        <f t="shared" si="145"/>
        <v>47360</v>
      </c>
      <c r="T157" s="77">
        <f t="shared" si="116"/>
        <v>7477.3878399999994</v>
      </c>
      <c r="U157" s="70">
        <f t="shared" si="113"/>
        <v>0.52189250088258554</v>
      </c>
      <c r="V157" s="70">
        <f t="shared" ca="1" si="111"/>
        <v>13.948707848169779</v>
      </c>
      <c r="W157" s="83">
        <f t="shared" ca="1" si="114"/>
        <v>54433.334842626675</v>
      </c>
    </row>
    <row r="158" spans="1:23" x14ac:dyDescent="0.2">
      <c r="A158" s="70" t="str">
        <f>Data2012!A35</f>
        <v>A31</v>
      </c>
      <c r="B158" s="71">
        <f>Data2012!B35</f>
        <v>25821</v>
      </c>
      <c r="C158" s="71">
        <f>Data2012!C35</f>
        <v>38018</v>
      </c>
      <c r="D158" s="70" t="str">
        <f>Data2012!D35</f>
        <v>M</v>
      </c>
      <c r="E158" s="76">
        <f>Data2012!E35</f>
        <v>35024.65</v>
      </c>
      <c r="F158" s="72">
        <f t="shared" si="108"/>
        <v>42</v>
      </c>
      <c r="G158" s="74">
        <f t="shared" si="135"/>
        <v>8.9166666666666661</v>
      </c>
      <c r="H158" s="75">
        <f t="shared" si="135"/>
        <v>35024.65</v>
      </c>
      <c r="I158" s="75">
        <f t="shared" ref="I158:S158" si="146">I101</f>
        <v>34157.599999999999</v>
      </c>
      <c r="J158" s="75">
        <f t="shared" si="146"/>
        <v>33159.69</v>
      </c>
      <c r="K158" s="75">
        <f t="shared" si="146"/>
        <v>33049.79</v>
      </c>
      <c r="L158" s="75">
        <f t="shared" si="146"/>
        <v>32912.959999999999</v>
      </c>
      <c r="M158" s="75">
        <f t="shared" si="146"/>
        <v>33660.938000000002</v>
      </c>
      <c r="N158" s="75">
        <f t="shared" si="146"/>
        <v>50100</v>
      </c>
      <c r="O158" s="75">
        <f t="shared" si="146"/>
        <v>48300</v>
      </c>
      <c r="P158" s="75">
        <f t="shared" si="146"/>
        <v>47200</v>
      </c>
      <c r="Q158" s="75">
        <f t="shared" si="146"/>
        <v>46300</v>
      </c>
      <c r="R158" s="75">
        <f t="shared" si="146"/>
        <v>44900</v>
      </c>
      <c r="S158" s="75">
        <f t="shared" si="146"/>
        <v>47360</v>
      </c>
      <c r="T158" s="77">
        <f t="shared" si="116"/>
        <v>3901.8637298333333</v>
      </c>
      <c r="U158" s="70">
        <f t="shared" si="113"/>
        <v>0.50669174842969467</v>
      </c>
      <c r="V158" s="70">
        <f t="shared" ca="1" si="111"/>
        <v>13.948707848169779</v>
      </c>
      <c r="W158" s="83">
        <f t="shared" ca="1" si="114"/>
        <v>27577.183429241548</v>
      </c>
    </row>
    <row r="159" spans="1:23" x14ac:dyDescent="0.2">
      <c r="A159" s="70" t="str">
        <f>Data2012!A36</f>
        <v>A32</v>
      </c>
      <c r="B159" s="71">
        <f>Data2012!B36</f>
        <v>26113</v>
      </c>
      <c r="C159" s="71">
        <f>Data2012!C36</f>
        <v>36923</v>
      </c>
      <c r="D159" s="70" t="str">
        <f>Data2012!D36</f>
        <v>M</v>
      </c>
      <c r="E159" s="76">
        <f>Data2012!E36</f>
        <v>38123.01</v>
      </c>
      <c r="F159" s="72">
        <f t="shared" si="108"/>
        <v>42</v>
      </c>
      <c r="G159" s="74">
        <f t="shared" si="135"/>
        <v>11.916666666666666</v>
      </c>
      <c r="H159" s="75">
        <f t="shared" si="135"/>
        <v>38123.01</v>
      </c>
      <c r="I159" s="75">
        <f t="shared" ref="I159:S159" si="147">I102</f>
        <v>37535.64</v>
      </c>
      <c r="J159" s="75">
        <f t="shared" si="147"/>
        <v>36446.46</v>
      </c>
      <c r="K159" s="75">
        <f t="shared" si="147"/>
        <v>35726.910000000003</v>
      </c>
      <c r="L159" s="75">
        <f t="shared" si="147"/>
        <v>34975.620000000003</v>
      </c>
      <c r="M159" s="75">
        <f t="shared" si="147"/>
        <v>36561.527999999998</v>
      </c>
      <c r="N159" s="75">
        <f t="shared" si="147"/>
        <v>50100</v>
      </c>
      <c r="O159" s="75">
        <f t="shared" si="147"/>
        <v>48300</v>
      </c>
      <c r="P159" s="75">
        <f t="shared" si="147"/>
        <v>47200</v>
      </c>
      <c r="Q159" s="75">
        <f t="shared" si="147"/>
        <v>46300</v>
      </c>
      <c r="R159" s="75">
        <f t="shared" si="147"/>
        <v>44900</v>
      </c>
      <c r="S159" s="75">
        <f t="shared" si="147"/>
        <v>47360</v>
      </c>
      <c r="T159" s="77">
        <f t="shared" si="116"/>
        <v>5663.990045999999</v>
      </c>
      <c r="U159" s="70">
        <f t="shared" si="113"/>
        <v>0.50669174842969467</v>
      </c>
      <c r="V159" s="70">
        <f t="shared" ca="1" si="111"/>
        <v>13.948707848169779</v>
      </c>
      <c r="W159" s="83">
        <f t="shared" ca="1" si="114"/>
        <v>40031.355079284673</v>
      </c>
    </row>
    <row r="160" spans="1:23" x14ac:dyDescent="0.2">
      <c r="A160" s="70" t="str">
        <f>Data2012!A37</f>
        <v>A33</v>
      </c>
      <c r="B160" s="71">
        <f>Data2012!B37</f>
        <v>26405</v>
      </c>
      <c r="C160" s="71">
        <f>Data2012!C37</f>
        <v>38961</v>
      </c>
      <c r="D160" s="70" t="str">
        <f>Data2012!D37</f>
        <v>F</v>
      </c>
      <c r="E160" s="76">
        <f>Data2012!E37</f>
        <v>32286.400000000001</v>
      </c>
      <c r="F160" s="72">
        <f t="shared" si="108"/>
        <v>41</v>
      </c>
      <c r="G160" s="74">
        <f t="shared" si="135"/>
        <v>6.333333333333333</v>
      </c>
      <c r="H160" s="75">
        <f t="shared" si="135"/>
        <v>32286.400000000001</v>
      </c>
      <c r="I160" s="75">
        <f t="shared" ref="I160:S160" si="148">I103</f>
        <v>31572.959999999999</v>
      </c>
      <c r="J160" s="75">
        <f t="shared" si="148"/>
        <v>30364.01</v>
      </c>
      <c r="K160" s="75">
        <f t="shared" si="148"/>
        <v>30126.04</v>
      </c>
      <c r="L160" s="75">
        <f t="shared" si="148"/>
        <v>30032.94</v>
      </c>
      <c r="M160" s="75">
        <f t="shared" si="148"/>
        <v>30876.47</v>
      </c>
      <c r="N160" s="75">
        <f t="shared" si="148"/>
        <v>50100</v>
      </c>
      <c r="O160" s="75">
        <f t="shared" si="148"/>
        <v>48300</v>
      </c>
      <c r="P160" s="75">
        <f t="shared" si="148"/>
        <v>47200</v>
      </c>
      <c r="Q160" s="75">
        <f t="shared" si="148"/>
        <v>46300</v>
      </c>
      <c r="R160" s="75">
        <f t="shared" si="148"/>
        <v>44900</v>
      </c>
      <c r="S160" s="75">
        <f t="shared" si="148"/>
        <v>47360</v>
      </c>
      <c r="T160" s="77">
        <f t="shared" si="116"/>
        <v>2542.1626966666668</v>
      </c>
      <c r="U160" s="70">
        <f t="shared" si="113"/>
        <v>0.49193373633950943</v>
      </c>
      <c r="V160" s="70">
        <f t="shared" ca="1" si="111"/>
        <v>15.353600572032114</v>
      </c>
      <c r="W160" s="83">
        <f t="shared" ca="1" si="114"/>
        <v>19200.838151633216</v>
      </c>
    </row>
    <row r="161" spans="1:23" x14ac:dyDescent="0.2">
      <c r="A161" s="70" t="str">
        <f>Data2012!A38</f>
        <v>A34</v>
      </c>
      <c r="B161" s="71">
        <f>Data2012!B38</f>
        <v>26697</v>
      </c>
      <c r="C161" s="71">
        <f>Data2012!C38</f>
        <v>37895</v>
      </c>
      <c r="D161" s="70" t="str">
        <f>Data2012!D38</f>
        <v>F</v>
      </c>
      <c r="E161" s="76">
        <f>Data2012!E38</f>
        <v>37482.06</v>
      </c>
      <c r="F161" s="72">
        <f t="shared" si="108"/>
        <v>40</v>
      </c>
      <c r="G161" s="74">
        <f t="shared" si="135"/>
        <v>9.25</v>
      </c>
      <c r="H161" s="75">
        <f t="shared" si="135"/>
        <v>37482.06</v>
      </c>
      <c r="I161" s="75">
        <f t="shared" ref="I161:S161" si="149">I104</f>
        <v>36708.620000000003</v>
      </c>
      <c r="J161" s="75">
        <f t="shared" si="149"/>
        <v>35456.75</v>
      </c>
      <c r="K161" s="75">
        <f t="shared" si="149"/>
        <v>34598.080000000002</v>
      </c>
      <c r="L161" s="75">
        <f t="shared" si="149"/>
        <v>34005.32</v>
      </c>
      <c r="M161" s="75">
        <f t="shared" si="149"/>
        <v>35650.166000000005</v>
      </c>
      <c r="N161" s="75">
        <f t="shared" si="149"/>
        <v>50100</v>
      </c>
      <c r="O161" s="75">
        <f t="shared" si="149"/>
        <v>48300</v>
      </c>
      <c r="P161" s="75">
        <f t="shared" si="149"/>
        <v>47200</v>
      </c>
      <c r="Q161" s="75">
        <f t="shared" si="149"/>
        <v>46300</v>
      </c>
      <c r="R161" s="75">
        <f t="shared" si="149"/>
        <v>44900</v>
      </c>
      <c r="S161" s="75">
        <f t="shared" si="149"/>
        <v>47360</v>
      </c>
      <c r="T161" s="77">
        <f t="shared" si="116"/>
        <v>4286.9324615000005</v>
      </c>
      <c r="U161" s="70">
        <f t="shared" si="113"/>
        <v>0.47760556926165965</v>
      </c>
      <c r="V161" s="70">
        <f t="shared" ca="1" si="111"/>
        <v>15.353600572032114</v>
      </c>
      <c r="W161" s="83">
        <f t="shared" ca="1" si="114"/>
        <v>31435.926303807944</v>
      </c>
    </row>
    <row r="162" spans="1:23" x14ac:dyDescent="0.2">
      <c r="A162" s="70" t="str">
        <f>Data2012!A39</f>
        <v>A35</v>
      </c>
      <c r="B162" s="71">
        <f>Data2012!B39</f>
        <v>26989</v>
      </c>
      <c r="C162" s="71">
        <f>Data2012!C39</f>
        <v>39904</v>
      </c>
      <c r="D162" s="70" t="str">
        <f>Data2012!D39</f>
        <v>F</v>
      </c>
      <c r="E162" s="76">
        <f>Data2012!E39</f>
        <v>30602.66</v>
      </c>
      <c r="F162" s="72">
        <f t="shared" si="108"/>
        <v>39</v>
      </c>
      <c r="G162" s="74">
        <f t="shared" si="135"/>
        <v>3.75</v>
      </c>
      <c r="H162" s="75">
        <f t="shared" si="135"/>
        <v>30602.66</v>
      </c>
      <c r="I162" s="75">
        <f t="shared" ref="I162:K163" si="150">I105</f>
        <v>29718.45</v>
      </c>
      <c r="J162" s="75">
        <f t="shared" si="150"/>
        <v>28657.5</v>
      </c>
      <c r="K162" s="75">
        <f t="shared" si="150"/>
        <v>28489.96</v>
      </c>
      <c r="L162" s="75"/>
      <c r="M162" s="75">
        <f t="shared" ref="M162:M172" si="151">AVERAGE(H162:L162)</f>
        <v>29367.142500000002</v>
      </c>
      <c r="N162" s="75">
        <f t="shared" ref="N162:R172" si="152">N$71</f>
        <v>50100</v>
      </c>
      <c r="O162" s="75">
        <f t="shared" si="152"/>
        <v>48300</v>
      </c>
      <c r="P162" s="75">
        <f t="shared" si="152"/>
        <v>47200</v>
      </c>
      <c r="Q162" s="75">
        <f t="shared" si="152"/>
        <v>46300</v>
      </c>
      <c r="R162" s="75">
        <f t="shared" si="152"/>
        <v>44900</v>
      </c>
      <c r="S162" s="75">
        <f t="shared" ref="S162:S172" si="153">AVERAGE(N162:R162)</f>
        <v>47360</v>
      </c>
      <c r="T162" s="77">
        <f t="shared" si="116"/>
        <v>1431.6481968749999</v>
      </c>
      <c r="U162" s="70">
        <f t="shared" si="113"/>
        <v>0.46369472743850448</v>
      </c>
      <c r="V162" s="70">
        <f t="shared" ca="1" si="111"/>
        <v>15.353600572032114</v>
      </c>
      <c r="W162" s="83">
        <f t="shared" ca="1" si="114"/>
        <v>10192.452740255705</v>
      </c>
    </row>
    <row r="163" spans="1:23" x14ac:dyDescent="0.2">
      <c r="A163" s="70" t="str">
        <f>Data2012!A40</f>
        <v>A36</v>
      </c>
      <c r="B163" s="71">
        <f>Data2012!B40</f>
        <v>27281</v>
      </c>
      <c r="C163" s="71">
        <f>Data2012!C40</f>
        <v>38838</v>
      </c>
      <c r="D163" s="70" t="str">
        <f>Data2012!D40</f>
        <v>M</v>
      </c>
      <c r="E163" s="76">
        <f>Data2012!E40</f>
        <v>31411.43</v>
      </c>
      <c r="F163" s="72">
        <f t="shared" si="108"/>
        <v>38</v>
      </c>
      <c r="G163" s="74">
        <f t="shared" si="135"/>
        <v>6.666666666666667</v>
      </c>
      <c r="H163" s="75">
        <f t="shared" si="135"/>
        <v>31411.43</v>
      </c>
      <c r="I163" s="75">
        <f t="shared" si="150"/>
        <v>30470.91</v>
      </c>
      <c r="J163" s="75">
        <f t="shared" si="150"/>
        <v>29743.74</v>
      </c>
      <c r="K163" s="75">
        <f t="shared" si="150"/>
        <v>29664.94</v>
      </c>
      <c r="L163" s="75">
        <f>L106</f>
        <v>29250.560000000001</v>
      </c>
      <c r="M163" s="75">
        <f t="shared" si="151"/>
        <v>30108.316000000003</v>
      </c>
      <c r="N163" s="75">
        <f t="shared" si="152"/>
        <v>50100</v>
      </c>
      <c r="O163" s="75">
        <f t="shared" si="152"/>
        <v>48300</v>
      </c>
      <c r="P163" s="75">
        <f t="shared" si="152"/>
        <v>47200</v>
      </c>
      <c r="Q163" s="75">
        <f t="shared" si="152"/>
        <v>46300</v>
      </c>
      <c r="R163" s="75">
        <f t="shared" si="152"/>
        <v>44900</v>
      </c>
      <c r="S163" s="75">
        <f t="shared" si="153"/>
        <v>47360</v>
      </c>
      <c r="T163" s="77">
        <f t="shared" si="116"/>
        <v>2609.3873866666668</v>
      </c>
      <c r="U163">
        <f t="shared" ref="U163:U164" si="154">(1+$B$119)^(-MAX(0,$B$9-F163))</f>
        <v>0.45018905576553836</v>
      </c>
      <c r="V163" s="70">
        <f t="shared" ca="1" si="111"/>
        <v>13.948707848169779</v>
      </c>
      <c r="W163" s="83">
        <f t="shared" ca="1" si="114"/>
        <v>16385.793216479775</v>
      </c>
    </row>
    <row r="164" spans="1:23" x14ac:dyDescent="0.2">
      <c r="A164" s="70" t="str">
        <f>Data2012!A41</f>
        <v>A37</v>
      </c>
      <c r="B164" s="71">
        <f>Data2012!B41</f>
        <v>27573</v>
      </c>
      <c r="C164" s="71">
        <f>Data2012!C41</f>
        <v>40848</v>
      </c>
      <c r="D164" s="70" t="str">
        <f>Data2012!D41</f>
        <v>M</v>
      </c>
      <c r="E164" s="76">
        <f>Data2012!E41</f>
        <v>27492.27</v>
      </c>
      <c r="F164" s="72">
        <f t="shared" si="108"/>
        <v>38</v>
      </c>
      <c r="G164" s="74">
        <f t="shared" si="135"/>
        <v>1.1666666666666667</v>
      </c>
      <c r="H164" s="75">
        <f t="shared" si="135"/>
        <v>27492.27</v>
      </c>
      <c r="I164" s="75">
        <f t="shared" ref="I164:I172" si="155">I107</f>
        <v>27380.17</v>
      </c>
      <c r="J164" s="75"/>
      <c r="K164" s="75"/>
      <c r="L164" s="75"/>
      <c r="M164" s="75">
        <f t="shared" si="151"/>
        <v>27436.22</v>
      </c>
      <c r="N164" s="75">
        <f t="shared" si="152"/>
        <v>50100</v>
      </c>
      <c r="O164" s="75">
        <f t="shared" si="152"/>
        <v>48300</v>
      </c>
      <c r="P164" s="75">
        <f t="shared" si="152"/>
        <v>47200</v>
      </c>
      <c r="Q164" s="75">
        <f t="shared" si="152"/>
        <v>46300</v>
      </c>
      <c r="R164" s="75">
        <f t="shared" si="152"/>
        <v>44900</v>
      </c>
      <c r="S164" s="75">
        <f t="shared" si="153"/>
        <v>47360</v>
      </c>
      <c r="T164" s="77">
        <f t="shared" si="116"/>
        <v>416.11600333333337</v>
      </c>
      <c r="U164">
        <f t="shared" si="154"/>
        <v>0.45018905576553836</v>
      </c>
      <c r="V164" s="70">
        <f t="shared" ca="1" si="111"/>
        <v>13.948707848169779</v>
      </c>
      <c r="W164" s="83">
        <f t="shared" ca="1" si="114"/>
        <v>2613.0235853550621</v>
      </c>
    </row>
    <row r="165" spans="1:23" x14ac:dyDescent="0.2">
      <c r="A165" s="70" t="str">
        <f>Data2012!A42</f>
        <v>A38</v>
      </c>
      <c r="B165" s="71">
        <f>Data2012!B42</f>
        <v>27865</v>
      </c>
      <c r="C165" s="71">
        <f>Data2012!C42</f>
        <v>38322</v>
      </c>
      <c r="D165" s="70" t="str">
        <f>Data2012!D42</f>
        <v>F</v>
      </c>
      <c r="E165" s="76">
        <f>Data2012!E42</f>
        <v>33648.71</v>
      </c>
      <c r="F165" s="72">
        <f t="shared" si="108"/>
        <v>37</v>
      </c>
      <c r="G165" s="74">
        <f t="shared" si="135"/>
        <v>8.0833333333333339</v>
      </c>
      <c r="H165" s="75">
        <f t="shared" si="135"/>
        <v>33648.71</v>
      </c>
      <c r="I165" s="75">
        <f t="shared" si="155"/>
        <v>32921.120000000003</v>
      </c>
      <c r="J165" s="75">
        <f>J108</f>
        <v>32649.06</v>
      </c>
      <c r="K165" s="75">
        <f>K108</f>
        <v>31732.41</v>
      </c>
      <c r="L165" s="75">
        <f>L108</f>
        <v>31372.92</v>
      </c>
      <c r="M165" s="75">
        <f t="shared" si="151"/>
        <v>32464.844000000001</v>
      </c>
      <c r="N165" s="75">
        <f t="shared" si="152"/>
        <v>50100</v>
      </c>
      <c r="O165" s="75">
        <f t="shared" si="152"/>
        <v>48300</v>
      </c>
      <c r="P165" s="75">
        <f t="shared" si="152"/>
        <v>47200</v>
      </c>
      <c r="Q165" s="75">
        <f t="shared" si="152"/>
        <v>46300</v>
      </c>
      <c r="R165" s="75">
        <f t="shared" si="152"/>
        <v>44900</v>
      </c>
      <c r="S165" s="75">
        <f t="shared" si="153"/>
        <v>47360</v>
      </c>
      <c r="T165" s="77">
        <f t="shared" si="116"/>
        <v>3411.5140236666671</v>
      </c>
      <c r="U165">
        <f>(1+$B$119)^(-MAX(0,$B$9-F165))</f>
        <v>0.4370767531704256</v>
      </c>
      <c r="V165" s="70">
        <f t="shared" ca="1" si="111"/>
        <v>15.353600572032114</v>
      </c>
      <c r="W165" s="83">
        <f t="shared" ca="1" si="114"/>
        <v>22893.653597850527</v>
      </c>
    </row>
    <row r="166" spans="1:23" x14ac:dyDescent="0.2">
      <c r="A166" s="70" t="str">
        <f>Data2012!A43</f>
        <v>A39</v>
      </c>
      <c r="B166" s="71">
        <f>Data2012!B43</f>
        <v>28157</v>
      </c>
      <c r="C166" s="71">
        <f>Data2012!C43</f>
        <v>39995</v>
      </c>
      <c r="D166" s="70" t="str">
        <f>Data2012!D43</f>
        <v>M</v>
      </c>
      <c r="E166" s="76">
        <f>Data2012!E43</f>
        <v>30234.37</v>
      </c>
      <c r="F166" s="72">
        <f t="shared" si="108"/>
        <v>36</v>
      </c>
      <c r="G166" s="74">
        <f t="shared" si="135"/>
        <v>3.5</v>
      </c>
      <c r="H166" s="75">
        <f t="shared" si="135"/>
        <v>30234.37</v>
      </c>
      <c r="I166" s="75">
        <f t="shared" si="155"/>
        <v>29692.41</v>
      </c>
      <c r="J166" s="75">
        <f>J109</f>
        <v>29661.39</v>
      </c>
      <c r="K166" s="75">
        <f>K109</f>
        <v>29622.06</v>
      </c>
      <c r="L166" s="75"/>
      <c r="M166" s="75">
        <f t="shared" si="151"/>
        <v>29802.557499999999</v>
      </c>
      <c r="N166" s="75">
        <f t="shared" si="152"/>
        <v>50100</v>
      </c>
      <c r="O166" s="75">
        <f t="shared" si="152"/>
        <v>48300</v>
      </c>
      <c r="P166" s="75">
        <f t="shared" si="152"/>
        <v>47200</v>
      </c>
      <c r="Q166" s="75">
        <f t="shared" si="152"/>
        <v>46300</v>
      </c>
      <c r="R166" s="75">
        <f t="shared" si="152"/>
        <v>44900</v>
      </c>
      <c r="S166" s="75">
        <f t="shared" si="153"/>
        <v>47360</v>
      </c>
      <c r="T166" s="77">
        <f t="shared" si="116"/>
        <v>1356.0163662499999</v>
      </c>
      <c r="U166">
        <f t="shared" ref="U166:U171" si="156">(1+$B$119)^(-MAX(0,$B$9-F166))</f>
        <v>0.42434636230138412</v>
      </c>
      <c r="V166" s="70">
        <f t="shared" ca="1" si="111"/>
        <v>13.948707848169779</v>
      </c>
      <c r="W166" s="83">
        <f t="shared" ca="1" si="114"/>
        <v>8026.3740099413853</v>
      </c>
    </row>
    <row r="167" spans="1:23" x14ac:dyDescent="0.2">
      <c r="A167" s="70" t="str">
        <f>Data2012!A44</f>
        <v>A40</v>
      </c>
      <c r="B167" s="71">
        <f>Data2012!B44</f>
        <v>28449</v>
      </c>
      <c r="C167" s="71">
        <f>Data2012!C44</f>
        <v>38534</v>
      </c>
      <c r="D167" s="70" t="str">
        <f>Data2012!D44</f>
        <v>M</v>
      </c>
      <c r="E167" s="76">
        <f>Data2012!E44</f>
        <v>30615.22</v>
      </c>
      <c r="F167" s="72">
        <f t="shared" si="108"/>
        <v>35</v>
      </c>
      <c r="G167" s="74">
        <f t="shared" si="135"/>
        <v>7.5</v>
      </c>
      <c r="H167" s="75">
        <f t="shared" si="135"/>
        <v>30615.22</v>
      </c>
      <c r="I167" s="75">
        <f t="shared" si="155"/>
        <v>29523.3</v>
      </c>
      <c r="J167" s="75">
        <f>J110</f>
        <v>28514.77</v>
      </c>
      <c r="K167" s="75">
        <f>K110</f>
        <v>27534.54</v>
      </c>
      <c r="L167" s="75">
        <f>L110</f>
        <v>27173.99</v>
      </c>
      <c r="M167" s="75">
        <f t="shared" si="151"/>
        <v>28672.364000000001</v>
      </c>
      <c r="N167" s="75">
        <f t="shared" si="152"/>
        <v>50100</v>
      </c>
      <c r="O167" s="75">
        <f t="shared" si="152"/>
        <v>48300</v>
      </c>
      <c r="P167" s="75">
        <f t="shared" si="152"/>
        <v>47200</v>
      </c>
      <c r="Q167" s="75">
        <f t="shared" si="152"/>
        <v>46300</v>
      </c>
      <c r="R167" s="75">
        <f t="shared" si="152"/>
        <v>44900</v>
      </c>
      <c r="S167" s="75">
        <f t="shared" si="153"/>
        <v>47360</v>
      </c>
      <c r="T167" s="77">
        <f t="shared" si="116"/>
        <v>2795.5554899999997</v>
      </c>
      <c r="U167">
        <f t="shared" si="156"/>
        <v>0.41198675951590691</v>
      </c>
      <c r="V167" s="70">
        <f t="shared" ca="1" si="111"/>
        <v>13.948707848169779</v>
      </c>
      <c r="W167" s="83">
        <f t="shared" ca="1" si="114"/>
        <v>16065.171058424938</v>
      </c>
    </row>
    <row r="168" spans="1:23" x14ac:dyDescent="0.2">
      <c r="A168" s="70" t="str">
        <f>Data2012!A45</f>
        <v>A41</v>
      </c>
      <c r="B168" s="71">
        <f>Data2012!B45</f>
        <v>28741</v>
      </c>
      <c r="C168" s="71">
        <f>Data2012!C45</f>
        <v>40210</v>
      </c>
      <c r="D168" s="70" t="str">
        <f>Data2012!D45</f>
        <v>M</v>
      </c>
      <c r="E168" s="76">
        <f>Data2012!E45</f>
        <v>39938.11</v>
      </c>
      <c r="F168" s="72">
        <f t="shared" si="108"/>
        <v>34</v>
      </c>
      <c r="G168" s="74">
        <f t="shared" ref="G168:H172" si="157">G111</f>
        <v>2.9166666666666665</v>
      </c>
      <c r="H168" s="75">
        <f t="shared" si="157"/>
        <v>39938.11</v>
      </c>
      <c r="I168" s="75">
        <f t="shared" si="155"/>
        <v>38754.79</v>
      </c>
      <c r="J168" s="75">
        <f>J111</f>
        <v>38144.35</v>
      </c>
      <c r="K168" s="75"/>
      <c r="L168" s="75"/>
      <c r="M168" s="75">
        <f t="shared" si="151"/>
        <v>38945.75</v>
      </c>
      <c r="N168" s="75">
        <f t="shared" si="152"/>
        <v>50100</v>
      </c>
      <c r="O168" s="75">
        <f t="shared" si="152"/>
        <v>48300</v>
      </c>
      <c r="P168" s="75">
        <f t="shared" si="152"/>
        <v>47200</v>
      </c>
      <c r="Q168" s="75">
        <f t="shared" si="152"/>
        <v>46300</v>
      </c>
      <c r="R168" s="75">
        <f t="shared" si="152"/>
        <v>44900</v>
      </c>
      <c r="S168" s="75">
        <f t="shared" si="153"/>
        <v>47360</v>
      </c>
      <c r="T168" s="77">
        <f t="shared" si="116"/>
        <v>1476.6930208333331</v>
      </c>
      <c r="U168">
        <f t="shared" si="156"/>
        <v>0.39998714516107459</v>
      </c>
      <c r="V168" s="70">
        <f t="shared" ca="1" si="111"/>
        <v>13.948707848169779</v>
      </c>
      <c r="W168" s="83">
        <f t="shared" ca="1" si="114"/>
        <v>8238.9190281622414</v>
      </c>
    </row>
    <row r="169" spans="1:23" x14ac:dyDescent="0.2">
      <c r="A169" s="70" t="str">
        <f>Data2012!A46</f>
        <v>A42</v>
      </c>
      <c r="B169" s="71">
        <f>Data2012!B46</f>
        <v>29033</v>
      </c>
      <c r="C169" s="71">
        <f>Data2012!C46</f>
        <v>38749</v>
      </c>
      <c r="D169" s="70" t="str">
        <f>Data2012!D46</f>
        <v>F</v>
      </c>
      <c r="E169" s="76">
        <f>Data2012!E46</f>
        <v>43445.43</v>
      </c>
      <c r="F169" s="72">
        <f t="shared" si="108"/>
        <v>34</v>
      </c>
      <c r="G169" s="74">
        <f t="shared" si="157"/>
        <v>6.916666666666667</v>
      </c>
      <c r="H169" s="75">
        <f t="shared" si="157"/>
        <v>43445.43</v>
      </c>
      <c r="I169" s="75">
        <f t="shared" si="155"/>
        <v>42730.53</v>
      </c>
      <c r="J169" s="75">
        <f>J112</f>
        <v>41126.160000000003</v>
      </c>
      <c r="K169" s="75">
        <f>K112</f>
        <v>39632.910000000003</v>
      </c>
      <c r="L169" s="75">
        <f>L112</f>
        <v>38774.51</v>
      </c>
      <c r="M169" s="75">
        <f t="shared" si="151"/>
        <v>41141.908000000003</v>
      </c>
      <c r="N169" s="75">
        <f t="shared" si="152"/>
        <v>50100</v>
      </c>
      <c r="O169" s="75">
        <f t="shared" si="152"/>
        <v>48300</v>
      </c>
      <c r="P169" s="75">
        <f t="shared" si="152"/>
        <v>47200</v>
      </c>
      <c r="Q169" s="75">
        <f t="shared" si="152"/>
        <v>46300</v>
      </c>
      <c r="R169" s="75">
        <f t="shared" si="152"/>
        <v>44900</v>
      </c>
      <c r="S169" s="75">
        <f t="shared" si="153"/>
        <v>47360</v>
      </c>
      <c r="T169" s="77">
        <f t="shared" si="116"/>
        <v>3699.3432276666672</v>
      </c>
      <c r="U169">
        <f t="shared" si="156"/>
        <v>0.39998714516107459</v>
      </c>
      <c r="V169" s="70">
        <f t="shared" ca="1" si="111"/>
        <v>15.353600572032114</v>
      </c>
      <c r="W169" s="83">
        <f t="shared" ca="1" si="114"/>
        <v>22718.565186373879</v>
      </c>
    </row>
    <row r="170" spans="1:23" x14ac:dyDescent="0.2">
      <c r="A170" s="70" t="str">
        <f>Data2012!A47</f>
        <v>A43</v>
      </c>
      <c r="B170" s="71">
        <f>Data2012!B47</f>
        <v>29325</v>
      </c>
      <c r="C170" s="71">
        <f>Data2012!C47</f>
        <v>40422</v>
      </c>
      <c r="D170" s="70" t="str">
        <f>Data2012!D47</f>
        <v>F</v>
      </c>
      <c r="E170" s="76">
        <f>Data2012!E47</f>
        <v>33392.17</v>
      </c>
      <c r="F170" s="72">
        <f t="shared" si="108"/>
        <v>33</v>
      </c>
      <c r="G170" s="74">
        <f t="shared" si="157"/>
        <v>2.3333333333333335</v>
      </c>
      <c r="H170" s="75">
        <f t="shared" si="157"/>
        <v>33392.17</v>
      </c>
      <c r="I170" s="75">
        <f t="shared" si="155"/>
        <v>32500.65</v>
      </c>
      <c r="J170" s="75">
        <f>J113</f>
        <v>31891.08</v>
      </c>
      <c r="K170" s="75"/>
      <c r="L170" s="75"/>
      <c r="M170" s="75">
        <f t="shared" si="151"/>
        <v>32594.633333333335</v>
      </c>
      <c r="N170" s="75">
        <f t="shared" si="152"/>
        <v>50100</v>
      </c>
      <c r="O170" s="75">
        <f t="shared" si="152"/>
        <v>48300</v>
      </c>
      <c r="P170" s="75">
        <f t="shared" si="152"/>
        <v>47200</v>
      </c>
      <c r="Q170" s="75">
        <f t="shared" si="152"/>
        <v>46300</v>
      </c>
      <c r="R170" s="75">
        <f t="shared" si="152"/>
        <v>44900</v>
      </c>
      <c r="S170" s="75">
        <f t="shared" si="153"/>
        <v>47360</v>
      </c>
      <c r="T170" s="77">
        <f t="shared" si="116"/>
        <v>988.70387777777785</v>
      </c>
      <c r="U170">
        <f t="shared" si="156"/>
        <v>0.38833703413696569</v>
      </c>
      <c r="V170" s="70">
        <f t="shared" ca="1" si="111"/>
        <v>15.353600572032114</v>
      </c>
      <c r="W170" s="83">
        <f t="shared" ca="1" si="114"/>
        <v>5895.0200299021171</v>
      </c>
    </row>
    <row r="171" spans="1:23" x14ac:dyDescent="0.2">
      <c r="A171" s="70" t="str">
        <f>Data2012!A48</f>
        <v>A44</v>
      </c>
      <c r="B171" s="71">
        <f>Data2012!B48</f>
        <v>29617</v>
      </c>
      <c r="C171" s="71">
        <f>Data2012!C48</f>
        <v>38991</v>
      </c>
      <c r="D171" s="70" t="str">
        <f>Data2012!D48</f>
        <v>F</v>
      </c>
      <c r="E171" s="76">
        <f>Data2012!E48</f>
        <v>31159.56</v>
      </c>
      <c r="F171" s="72">
        <f t="shared" si="108"/>
        <v>32</v>
      </c>
      <c r="G171" s="74">
        <f t="shared" si="157"/>
        <v>6.25</v>
      </c>
      <c r="H171" s="75">
        <f t="shared" si="157"/>
        <v>31159.56</v>
      </c>
      <c r="I171" s="75">
        <f t="shared" si="155"/>
        <v>30694.77</v>
      </c>
      <c r="J171" s="75">
        <f>J114</f>
        <v>29898.560000000001</v>
      </c>
      <c r="K171" s="75"/>
      <c r="L171" s="75"/>
      <c r="M171" s="75">
        <f t="shared" si="151"/>
        <v>30584.296666666665</v>
      </c>
      <c r="N171" s="75">
        <f t="shared" si="152"/>
        <v>50100</v>
      </c>
      <c r="O171" s="75">
        <f t="shared" si="152"/>
        <v>48300</v>
      </c>
      <c r="P171" s="75">
        <f t="shared" si="152"/>
        <v>47200</v>
      </c>
      <c r="Q171" s="75">
        <f t="shared" si="152"/>
        <v>46300</v>
      </c>
      <c r="R171" s="75">
        <f t="shared" si="152"/>
        <v>44900</v>
      </c>
      <c r="S171" s="75">
        <f t="shared" si="153"/>
        <v>47360</v>
      </c>
      <c r="T171" s="77">
        <f t="shared" si="116"/>
        <v>2409.8579374999999</v>
      </c>
      <c r="U171">
        <f t="shared" si="156"/>
        <v>0.37702624673491814</v>
      </c>
      <c r="V171" s="70">
        <f t="shared" ca="1" si="111"/>
        <v>15.353600572032114</v>
      </c>
      <c r="W171" s="83">
        <f t="shared" ca="1" si="114"/>
        <v>13949.969699401416</v>
      </c>
    </row>
    <row r="172" spans="1:23" ht="13.5" thickBot="1" x14ac:dyDescent="0.25">
      <c r="A172" s="70" t="str">
        <f>Data2012!A49</f>
        <v>A45</v>
      </c>
      <c r="B172" s="71">
        <f>Data2012!B49</f>
        <v>29909</v>
      </c>
      <c r="C172" s="71">
        <f>Data2012!C49</f>
        <v>40634</v>
      </c>
      <c r="D172" s="70" t="str">
        <f>Data2012!D49</f>
        <v>M</v>
      </c>
      <c r="E172" s="76">
        <f>Data2012!E49</f>
        <v>34932.1</v>
      </c>
      <c r="F172" s="72">
        <f t="shared" si="108"/>
        <v>31</v>
      </c>
      <c r="G172" s="74">
        <f t="shared" si="157"/>
        <v>1.75</v>
      </c>
      <c r="H172" s="75">
        <f t="shared" si="157"/>
        <v>34932.1</v>
      </c>
      <c r="I172" s="75">
        <f t="shared" si="155"/>
        <v>34842.11</v>
      </c>
      <c r="J172" s="75"/>
      <c r="K172" s="75"/>
      <c r="L172" s="75"/>
      <c r="M172" s="75">
        <f t="shared" si="151"/>
        <v>34887.104999999996</v>
      </c>
      <c r="N172" s="75">
        <f t="shared" si="152"/>
        <v>50100</v>
      </c>
      <c r="O172" s="75">
        <f t="shared" si="152"/>
        <v>48300</v>
      </c>
      <c r="P172" s="75">
        <f t="shared" si="152"/>
        <v>47200</v>
      </c>
      <c r="Q172" s="75">
        <f t="shared" si="152"/>
        <v>46300</v>
      </c>
      <c r="R172" s="75">
        <f t="shared" si="152"/>
        <v>44900</v>
      </c>
      <c r="S172" s="75">
        <f t="shared" si="153"/>
        <v>47360</v>
      </c>
      <c r="T172" s="77">
        <f t="shared" si="116"/>
        <v>793.68163874999982</v>
      </c>
      <c r="U172">
        <f>(1+$B$119)^(-MAX(0,$B$9-F172))</f>
        <v>0.36604489974263904</v>
      </c>
      <c r="V172" s="70">
        <f t="shared" ca="1" si="111"/>
        <v>13.948707848169779</v>
      </c>
      <c r="W172" s="83">
        <f t="shared" ca="1" si="114"/>
        <v>4052.422066603338</v>
      </c>
    </row>
    <row r="173" spans="1:23" ht="13.5" thickBot="1" x14ac:dyDescent="0.25">
      <c r="A173" s="70"/>
      <c r="B173" s="71"/>
      <c r="C173" s="71"/>
      <c r="D173" s="72"/>
      <c r="E173" s="73"/>
      <c r="F173" s="72"/>
      <c r="G173" s="74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46"/>
      <c r="U173" s="58"/>
      <c r="V173" s="59" t="s">
        <v>143</v>
      </c>
      <c r="W173" s="61">
        <f ca="1">SUM(W128:W172)</f>
        <v>8579164.1899838671</v>
      </c>
    </row>
  </sheetData>
  <pageMargins left="0.7" right="0.7" top="0.75" bottom="0.75" header="0.3" footer="0.3"/>
  <pageSetup orientation="portrait" verticalDpi="0" r:id="rId1"/>
  <ignoredErrors>
    <ignoredError sqref="S71" formula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zoomScaleNormal="100" workbookViewId="0">
      <selection activeCell="H8" sqref="H8"/>
    </sheetView>
  </sheetViews>
  <sheetFormatPr defaultColWidth="8.7109375" defaultRowHeight="12.75" x14ac:dyDescent="0.2"/>
  <cols>
    <col min="1" max="1" width="13.7109375" customWidth="1"/>
    <col min="2" max="2" width="18" bestFit="1" customWidth="1"/>
    <col min="3" max="3" width="16.85546875" bestFit="1" customWidth="1"/>
    <col min="4" max="4" width="12.5703125" customWidth="1"/>
    <col min="5" max="5" width="13.28515625" bestFit="1" customWidth="1"/>
    <col min="6" max="6" width="10.28515625" customWidth="1"/>
    <col min="7" max="7" width="9.7109375" customWidth="1"/>
    <col min="8" max="10" width="12.85546875" bestFit="1" customWidth="1"/>
    <col min="11" max="12" width="12" bestFit="1" customWidth="1"/>
    <col min="13" max="13" width="12.85546875" bestFit="1" customWidth="1"/>
    <col min="14" max="17" width="12.5703125" bestFit="1" customWidth="1"/>
    <col min="18" max="19" width="12.85546875" bestFit="1" customWidth="1"/>
    <col min="20" max="22" width="12" bestFit="1" customWidth="1"/>
    <col min="23" max="23" width="17.7109375" bestFit="1" customWidth="1"/>
    <col min="24" max="24" width="12" bestFit="1" customWidth="1"/>
    <col min="25" max="26" width="10.7109375" bestFit="1" customWidth="1"/>
  </cols>
  <sheetData>
    <row r="1" spans="1:26" s="31" customFormat="1" ht="15" x14ac:dyDescent="0.3">
      <c r="A1" s="30" t="s">
        <v>109</v>
      </c>
      <c r="C1" s="109" t="s">
        <v>193</v>
      </c>
    </row>
    <row r="2" spans="1:26" s="31" customFormat="1" x14ac:dyDescent="0.2">
      <c r="C2" s="136" t="s">
        <v>223</v>
      </c>
    </row>
    <row r="3" spans="1:26" s="31" customFormat="1" x14ac:dyDescent="0.2">
      <c r="A3" s="34" t="s">
        <v>130</v>
      </c>
      <c r="B3" s="51">
        <v>41639</v>
      </c>
    </row>
    <row r="4" spans="1:26" s="31" customFormat="1" x14ac:dyDescent="0.2"/>
    <row r="5" spans="1:26" s="53" customFormat="1" x14ac:dyDescent="0.2">
      <c r="A5" s="52" t="s">
        <v>131</v>
      </c>
    </row>
    <row r="6" spans="1:26" s="31" customFormat="1" x14ac:dyDescent="0.2">
      <c r="A6" s="34" t="s">
        <v>132</v>
      </c>
      <c r="B6" s="54">
        <v>0.05</v>
      </c>
      <c r="C6" s="78" t="s">
        <v>169</v>
      </c>
      <c r="D6" s="31" t="str">
        <f>"'"&amp;"Male"&amp;B10&amp;"'!"</f>
        <v>'Male2020'!</v>
      </c>
      <c r="E6" s="78" t="s">
        <v>180</v>
      </c>
      <c r="F6" s="54">
        <v>0.03</v>
      </c>
    </row>
    <row r="7" spans="1:26" s="31" customFormat="1" x14ac:dyDescent="0.2">
      <c r="A7" s="34" t="s">
        <v>133</v>
      </c>
      <c r="B7" s="54">
        <v>0.04</v>
      </c>
      <c r="C7" s="78" t="s">
        <v>170</v>
      </c>
      <c r="D7" s="31" t="str">
        <f>"'"&amp;"Female"&amp;B10&amp;"'!"</f>
        <v>'Female2020'!</v>
      </c>
      <c r="E7" s="78" t="s">
        <v>189</v>
      </c>
      <c r="F7" s="48">
        <f>Data2012!B84</f>
        <v>52500</v>
      </c>
    </row>
    <row r="8" spans="1:26" s="31" customFormat="1" x14ac:dyDescent="0.2">
      <c r="A8" s="68" t="s">
        <v>157</v>
      </c>
      <c r="B8" s="54">
        <v>0.03</v>
      </c>
      <c r="C8" s="79" t="s">
        <v>172</v>
      </c>
      <c r="D8" s="31" t="s">
        <v>171</v>
      </c>
      <c r="E8" s="78" t="s">
        <v>111</v>
      </c>
      <c r="F8" s="108">
        <f ca="1">W55</f>
        <v>6135111.5460756421</v>
      </c>
      <c r="N8" s="96"/>
    </row>
    <row r="9" spans="1:26" s="31" customFormat="1" x14ac:dyDescent="0.2">
      <c r="A9" s="34" t="s">
        <v>134</v>
      </c>
      <c r="B9" s="31">
        <v>60</v>
      </c>
      <c r="C9" s="79" t="s">
        <v>174</v>
      </c>
      <c r="D9" s="31" t="s">
        <v>175</v>
      </c>
      <c r="E9" s="78" t="s">
        <v>190</v>
      </c>
      <c r="F9" s="108">
        <f ca="1">F8-Active2013!F8</f>
        <v>-226116.43469239119</v>
      </c>
    </row>
    <row r="10" spans="1:26" s="31" customFormat="1" x14ac:dyDescent="0.2">
      <c r="A10" s="68" t="s">
        <v>156</v>
      </c>
      <c r="B10" s="69">
        <v>2020</v>
      </c>
      <c r="C10" s="80" t="s">
        <v>173</v>
      </c>
      <c r="D10" s="81">
        <f ca="1">IF(B6=0.05,8,HLOOKUP(B6,INDIRECT(D6&amp;D8),2)+4)</f>
        <v>8</v>
      </c>
    </row>
    <row r="11" spans="1:26" s="31" customFormat="1" x14ac:dyDescent="0.2"/>
    <row r="12" spans="1:26" s="53" customFormat="1" x14ac:dyDescent="0.2">
      <c r="A12" s="52" t="s">
        <v>135</v>
      </c>
    </row>
    <row r="13" spans="1:26" s="31" customFormat="1" ht="63.75" x14ac:dyDescent="0.2">
      <c r="A13" s="55" t="s">
        <v>4</v>
      </c>
      <c r="B13" s="55" t="s">
        <v>6</v>
      </c>
      <c r="C13" s="55" t="s">
        <v>7</v>
      </c>
      <c r="D13" s="55" t="s">
        <v>5</v>
      </c>
      <c r="E13" s="55" t="s">
        <v>87</v>
      </c>
      <c r="F13" s="55" t="s">
        <v>136</v>
      </c>
      <c r="G13" s="55" t="s">
        <v>137</v>
      </c>
      <c r="H13" s="55" t="s">
        <v>159</v>
      </c>
      <c r="I13" s="55" t="s">
        <v>160</v>
      </c>
      <c r="J13" s="55" t="s">
        <v>161</v>
      </c>
      <c r="K13" s="55" t="s">
        <v>162</v>
      </c>
      <c r="L13" s="55" t="s">
        <v>163</v>
      </c>
      <c r="M13" s="55" t="s">
        <v>178</v>
      </c>
      <c r="N13" s="55" t="s">
        <v>164</v>
      </c>
      <c r="O13" s="55" t="s">
        <v>165</v>
      </c>
      <c r="P13" s="55" t="s">
        <v>166</v>
      </c>
      <c r="Q13" s="55" t="s">
        <v>167</v>
      </c>
      <c r="R13" s="55" t="s">
        <v>168</v>
      </c>
      <c r="S13" s="55" t="s">
        <v>179</v>
      </c>
      <c r="T13" s="56" t="s">
        <v>139</v>
      </c>
      <c r="U13" s="55" t="s">
        <v>100</v>
      </c>
      <c r="V13" s="55" t="s">
        <v>104</v>
      </c>
      <c r="W13" s="56" t="s">
        <v>140</v>
      </c>
      <c r="X13" s="55" t="s">
        <v>141</v>
      </c>
      <c r="Y13" s="56" t="s">
        <v>142</v>
      </c>
      <c r="Z13" s="78" t="s">
        <v>180</v>
      </c>
    </row>
    <row r="14" spans="1:26" s="31" customFormat="1" x14ac:dyDescent="0.2">
      <c r="A14" t="str">
        <f>Data2013!A5</f>
        <v>A02</v>
      </c>
      <c r="B14" s="7">
        <f>Data2013!B5</f>
        <v>16987</v>
      </c>
      <c r="C14" s="7">
        <f>Data2013!C5</f>
        <v>27273</v>
      </c>
      <c r="D14" t="str">
        <f>Data2013!D5</f>
        <v>F</v>
      </c>
      <c r="E14" s="5">
        <f>Data2013!E5</f>
        <v>96510.15</v>
      </c>
      <c r="F14">
        <f>ROUND(($B$3-B14)/365.25, 0)</f>
        <v>67</v>
      </c>
      <c r="G14" s="28">
        <f>YEARFRAC(C14,$B$3,)</f>
        <v>39.333333333333336</v>
      </c>
      <c r="H14" s="5">
        <f>Data2013!E5</f>
        <v>96510.15</v>
      </c>
      <c r="I14" s="5">
        <f>Data2013!F5</f>
        <v>93246.52</v>
      </c>
      <c r="J14" s="5">
        <f>Data2013!G5</f>
        <v>90952.82</v>
      </c>
      <c r="K14" s="5">
        <f>Data2013!H5</f>
        <v>89994.91</v>
      </c>
      <c r="L14" s="5">
        <f>Data2013!I5</f>
        <v>87872.25</v>
      </c>
      <c r="M14" s="48">
        <f>AVERAGE(H14:J14)</f>
        <v>93569.83</v>
      </c>
      <c r="N14" s="48">
        <f>Data2012!B83</f>
        <v>51100</v>
      </c>
      <c r="O14" s="48">
        <f>Data2012!B82</f>
        <v>50100</v>
      </c>
      <c r="P14" s="48">
        <f>Data2012!B81</f>
        <v>48300</v>
      </c>
      <c r="Q14" s="48">
        <f>Data2012!B80</f>
        <v>47200</v>
      </c>
      <c r="R14" s="48">
        <f>Data2012!B79</f>
        <v>46300</v>
      </c>
      <c r="S14" s="48">
        <f>AVERAGE(N14:P14)</f>
        <v>49833.333333333336</v>
      </c>
      <c r="T14" s="57">
        <f>(0.013*MIN(S14,M14) + 0.02*MAX(0,M14-S14))*G14*(1-Z14)</f>
        <v>59887.488488888885</v>
      </c>
      <c r="U14">
        <f t="shared" ref="U14:U54" si="0">(1+$B$6)^(-MAX(0, $B$9-F14))</f>
        <v>1</v>
      </c>
      <c r="V14">
        <f ca="1">IF(D14="M", VLOOKUP(MAX(F14,$B$9),INDIRECT($D$6&amp;$D$9),$D$10), VLOOKUP(MAX(F14,$B$9),INDIRECT($D$7&amp;$D$9),$D$10))</f>
        <v>12.155905549786105</v>
      </c>
      <c r="W14" s="57">
        <f ca="1">V14*U14*T14</f>
        <v>727986.65368483588</v>
      </c>
      <c r="X14" s="27">
        <v>0</v>
      </c>
      <c r="Y14" s="57">
        <f ca="1">X14*V14*U14</f>
        <v>0</v>
      </c>
      <c r="Z14" s="54">
        <f>IF(F14&gt;$B$9, $F$6*MAX(0, 65-F14), $F$6*(65-$B$9))</f>
        <v>0</v>
      </c>
    </row>
    <row r="15" spans="1:26" s="31" customFormat="1" x14ac:dyDescent="0.2">
      <c r="A15" t="str">
        <f>Data2013!A6</f>
        <v>A05</v>
      </c>
      <c r="B15" s="7">
        <f>Data2013!B6</f>
        <v>18229</v>
      </c>
      <c r="C15" s="7">
        <f>Data2013!C6</f>
        <v>30225</v>
      </c>
      <c r="D15" t="str">
        <f>Data2013!D6</f>
        <v>M</v>
      </c>
      <c r="E15" s="5">
        <f>Data2013!E6</f>
        <v>64818.37</v>
      </c>
      <c r="F15">
        <f t="shared" ref="F15:F54" si="1">ROUND(($B$3-B15)/365.25, 0)</f>
        <v>64</v>
      </c>
      <c r="G15" s="28">
        <f t="shared" ref="G15:G54" si="2">YEARFRAC(C15,$B$3,)</f>
        <v>31.25</v>
      </c>
      <c r="H15" s="5">
        <f>Data2013!E6</f>
        <v>64818.37</v>
      </c>
      <c r="I15" s="5">
        <f>Data2013!F6</f>
        <v>62475.54</v>
      </c>
      <c r="J15" s="5">
        <f>Data2013!G6</f>
        <v>60648.99</v>
      </c>
      <c r="K15" s="5">
        <f>Data2013!H6</f>
        <v>59989.52</v>
      </c>
      <c r="L15" s="5">
        <f>Data2013!I6</f>
        <v>59198.77</v>
      </c>
      <c r="M15" s="48">
        <f t="shared" ref="M15:M54" si="3">AVERAGE(H15:J15)</f>
        <v>62647.633333333331</v>
      </c>
      <c r="N15" s="48">
        <f>Data2012!$B$83</f>
        <v>51100</v>
      </c>
      <c r="O15" s="48">
        <f>Data2012!$B$82</f>
        <v>50100</v>
      </c>
      <c r="P15" s="48">
        <f>Data2012!$B$81</f>
        <v>48300</v>
      </c>
      <c r="Q15" s="48">
        <f>Data2012!$B$80</f>
        <v>47200</v>
      </c>
      <c r="R15" s="48">
        <f>Data2012!$B$79</f>
        <v>46300</v>
      </c>
      <c r="S15" s="48">
        <f t="shared" ref="S15:S54" si="4">AVERAGE(N15:P15)</f>
        <v>49833.333333333336</v>
      </c>
      <c r="T15" s="57">
        <f t="shared" ref="T15:T54" si="5">(0.013*MIN(S15,M15) + 0.02*MAX(0,M15-S15))*G15*(1-Z15)</f>
        <v>27406.117291666666</v>
      </c>
      <c r="U15">
        <f t="shared" si="0"/>
        <v>1</v>
      </c>
      <c r="V15">
        <f t="shared" ref="V15:V54" ca="1" si="6">IF(D15="M", VLOOKUP(MAX(F15,$B$9),INDIRECT($D$6&amp;$D$9),$D$10), VLOOKUP(MAX(F15,$B$9),INDIRECT($D$7&amp;$D$9),$D$10))</f>
        <v>12.148994411902017</v>
      </c>
      <c r="W15" s="57">
        <f t="shared" ref="W15:W54" ca="1" si="7">V15*U15*T15</f>
        <v>332956.76582838956</v>
      </c>
      <c r="X15" s="27">
        <v>0</v>
      </c>
      <c r="Y15" s="57">
        <f ca="1">X15*V15*U15</f>
        <v>0</v>
      </c>
      <c r="Z15" s="54">
        <f t="shared" ref="Z15:Z54" si="8">IF(F15&gt;$B$9, $F$6*MAX(0, 65-F15), $F$6*(65-$B$9))</f>
        <v>0.03</v>
      </c>
    </row>
    <row r="16" spans="1:26" s="31" customFormat="1" x14ac:dyDescent="0.2">
      <c r="A16" t="str">
        <f>Data2013!A7</f>
        <v>A06</v>
      </c>
      <c r="B16" s="7">
        <f>Data2013!B7</f>
        <v>18521</v>
      </c>
      <c r="C16" s="7">
        <f>Data2013!C7</f>
        <v>29160</v>
      </c>
      <c r="D16" t="str">
        <f>Data2013!D7</f>
        <v>F</v>
      </c>
      <c r="E16" s="5">
        <f>Data2013!E7</f>
        <v>77495.960000000006</v>
      </c>
      <c r="F16">
        <f t="shared" si="1"/>
        <v>63</v>
      </c>
      <c r="G16" s="28">
        <f t="shared" si="2"/>
        <v>34.166666666666664</v>
      </c>
      <c r="H16" s="5">
        <f>Data2013!E7</f>
        <v>77495.960000000006</v>
      </c>
      <c r="I16" s="5">
        <f>Data2013!F7</f>
        <v>75238.8</v>
      </c>
      <c r="J16" s="5">
        <f>Data2013!G7</f>
        <v>74724.87</v>
      </c>
      <c r="K16" s="5">
        <f>Data2013!H7</f>
        <v>72668.73</v>
      </c>
      <c r="L16" s="5">
        <f>Data2013!I7</f>
        <v>71973.399999999994</v>
      </c>
      <c r="M16" s="48">
        <f t="shared" si="3"/>
        <v>75819.876666666663</v>
      </c>
      <c r="N16" s="48">
        <f>Data2012!$B$83</f>
        <v>51100</v>
      </c>
      <c r="O16" s="48">
        <f>Data2012!$B$82</f>
        <v>50100</v>
      </c>
      <c r="P16" s="48">
        <f>Data2012!$B$81</f>
        <v>48300</v>
      </c>
      <c r="Q16" s="48">
        <f>Data2012!$B$80</f>
        <v>47200</v>
      </c>
      <c r="R16" s="48">
        <f>Data2012!$B$79</f>
        <v>46300</v>
      </c>
      <c r="S16" s="48">
        <f t="shared" si="4"/>
        <v>49833.333333333336</v>
      </c>
      <c r="T16" s="57">
        <f t="shared" si="5"/>
        <v>37498.270223333318</v>
      </c>
      <c r="U16">
        <f t="shared" si="0"/>
        <v>1</v>
      </c>
      <c r="V16">
        <f t="shared" ca="1" si="6"/>
        <v>13.289979647136775</v>
      </c>
      <c r="W16" s="57">
        <f t="shared" ca="1" si="7"/>
        <v>498351.24807093479</v>
      </c>
      <c r="X16" s="27">
        <v>0</v>
      </c>
      <c r="Y16" s="57">
        <f t="shared" ref="Y16:Y54" ca="1" si="9">X16*V16*U16</f>
        <v>0</v>
      </c>
      <c r="Z16" s="54">
        <f t="shared" si="8"/>
        <v>0.06</v>
      </c>
    </row>
    <row r="17" spans="1:26" s="31" customFormat="1" x14ac:dyDescent="0.2">
      <c r="A17" t="str">
        <f>Data2013!A8</f>
        <v>A07</v>
      </c>
      <c r="B17" s="7">
        <f>Data2013!B8</f>
        <v>18813</v>
      </c>
      <c r="C17" s="7">
        <f>Data2013!C8</f>
        <v>31199</v>
      </c>
      <c r="D17" t="str">
        <f>Data2013!D8</f>
        <v>M</v>
      </c>
      <c r="E17" s="5">
        <f>Data2013!E8</f>
        <v>61897.29</v>
      </c>
      <c r="F17">
        <f t="shared" si="1"/>
        <v>62</v>
      </c>
      <c r="G17" s="28">
        <f t="shared" si="2"/>
        <v>28.583333333333332</v>
      </c>
      <c r="H17" s="5">
        <f>Data2013!E8</f>
        <v>61897.29</v>
      </c>
      <c r="I17" s="5">
        <f>Data2013!F8</f>
        <v>59660.04</v>
      </c>
      <c r="J17" s="5">
        <f>Data2013!G8</f>
        <v>58053.34</v>
      </c>
      <c r="K17" s="5">
        <f>Data2013!H8</f>
        <v>56266.41</v>
      </c>
      <c r="L17" s="5">
        <f>Data2013!I8</f>
        <v>54578.06</v>
      </c>
      <c r="M17" s="48">
        <f t="shared" si="3"/>
        <v>59870.223333333328</v>
      </c>
      <c r="N17" s="48">
        <f>Data2012!$B$83</f>
        <v>51100</v>
      </c>
      <c r="O17" s="48">
        <f>Data2012!$B$82</f>
        <v>50100</v>
      </c>
      <c r="P17" s="48">
        <f>Data2012!$B$81</f>
        <v>48300</v>
      </c>
      <c r="Q17" s="48">
        <f>Data2012!$B$80</f>
        <v>47200</v>
      </c>
      <c r="R17" s="48">
        <f>Data2012!$B$79</f>
        <v>46300</v>
      </c>
      <c r="S17" s="48">
        <f t="shared" si="4"/>
        <v>49833.333333333336</v>
      </c>
      <c r="T17" s="57">
        <f t="shared" si="5"/>
        <v>22072.042320611108</v>
      </c>
      <c r="U17">
        <f t="shared" si="0"/>
        <v>1</v>
      </c>
      <c r="V17">
        <f t="shared" ca="1" si="6"/>
        <v>12.740978895220511</v>
      </c>
      <c r="W17" s="57">
        <f t="shared" ca="1" si="7"/>
        <v>281219.42538132006</v>
      </c>
      <c r="X17" s="27">
        <v>0</v>
      </c>
      <c r="Y17" s="57">
        <f t="shared" ca="1" si="9"/>
        <v>0</v>
      </c>
      <c r="Z17" s="54">
        <f t="shared" si="8"/>
        <v>0.09</v>
      </c>
    </row>
    <row r="18" spans="1:26" s="31" customFormat="1" x14ac:dyDescent="0.2">
      <c r="A18" t="str">
        <f>Data2013!A9</f>
        <v>A08</v>
      </c>
      <c r="B18" s="7">
        <f>Data2013!B9</f>
        <v>19105</v>
      </c>
      <c r="C18" s="7">
        <f>Data2013!C9</f>
        <v>30103</v>
      </c>
      <c r="D18" t="str">
        <f>Data2013!D9</f>
        <v>M</v>
      </c>
      <c r="E18" s="5">
        <f>Data2013!E9</f>
        <v>71851.75</v>
      </c>
      <c r="F18">
        <f t="shared" si="1"/>
        <v>62</v>
      </c>
      <c r="G18" s="28">
        <f t="shared" si="2"/>
        <v>31.583333333333332</v>
      </c>
      <c r="H18" s="5">
        <f>Data2013!E9</f>
        <v>71851.75</v>
      </c>
      <c r="I18" s="5">
        <f>Data2013!F9</f>
        <v>69254.7</v>
      </c>
      <c r="J18" s="5">
        <f>Data2013!G9</f>
        <v>67639.570000000007</v>
      </c>
      <c r="K18" s="5">
        <f>Data2013!H9</f>
        <v>65391.06</v>
      </c>
      <c r="L18" s="5">
        <f>Data2013!I9</f>
        <v>64420.68</v>
      </c>
      <c r="M18" s="48">
        <f t="shared" si="3"/>
        <v>69582.006666666668</v>
      </c>
      <c r="N18" s="48">
        <f>Data2012!$B$83</f>
        <v>51100</v>
      </c>
      <c r="O18" s="48">
        <f>Data2012!$B$82</f>
        <v>50100</v>
      </c>
      <c r="P18" s="48">
        <f>Data2012!$B$81</f>
        <v>48300</v>
      </c>
      <c r="Q18" s="48">
        <f>Data2012!$B$80</f>
        <v>47200</v>
      </c>
      <c r="R18" s="48">
        <f>Data2012!$B$79</f>
        <v>46300</v>
      </c>
      <c r="S18" s="48">
        <f t="shared" si="4"/>
        <v>49833.333333333336</v>
      </c>
      <c r="T18" s="57">
        <f t="shared" si="5"/>
        <v>29971.136437666672</v>
      </c>
      <c r="U18">
        <f t="shared" si="0"/>
        <v>1</v>
      </c>
      <c r="V18">
        <f t="shared" ca="1" si="6"/>
        <v>12.740978895220511</v>
      </c>
      <c r="W18" s="57">
        <f t="shared" ca="1" si="7"/>
        <v>381861.61681808549</v>
      </c>
      <c r="X18" s="27">
        <v>0</v>
      </c>
      <c r="Y18" s="57">
        <f t="shared" ca="1" si="9"/>
        <v>0</v>
      </c>
      <c r="Z18" s="54">
        <f t="shared" si="8"/>
        <v>0.09</v>
      </c>
    </row>
    <row r="19" spans="1:26" s="31" customFormat="1" x14ac:dyDescent="0.2">
      <c r="A19" t="str">
        <f>Data2013!A10</f>
        <v>A09</v>
      </c>
      <c r="B19" s="7">
        <f>Data2013!B10</f>
        <v>19397</v>
      </c>
      <c r="C19" s="7">
        <f>Data2013!C10</f>
        <v>32143</v>
      </c>
      <c r="D19" t="str">
        <f>Data2013!D10</f>
        <v>M</v>
      </c>
      <c r="E19" s="5">
        <f>Data2013!E10</f>
        <v>61281.89</v>
      </c>
      <c r="F19">
        <f t="shared" si="1"/>
        <v>61</v>
      </c>
      <c r="G19" s="28">
        <f t="shared" si="2"/>
        <v>26</v>
      </c>
      <c r="H19" s="5">
        <f>Data2013!E10</f>
        <v>61281.89</v>
      </c>
      <c r="I19" s="5">
        <f>Data2013!F10</f>
        <v>58924.89</v>
      </c>
      <c r="J19" s="5">
        <f>Data2013!G10</f>
        <v>58498.69</v>
      </c>
      <c r="K19" s="5">
        <f>Data2013!H10</f>
        <v>58379.14</v>
      </c>
      <c r="L19" s="5">
        <f>Data2013!I10</f>
        <v>56879.16</v>
      </c>
      <c r="M19" s="48">
        <f t="shared" si="3"/>
        <v>59568.49</v>
      </c>
      <c r="N19" s="48">
        <f>Data2012!$B$83</f>
        <v>51100</v>
      </c>
      <c r="O19" s="48">
        <f>Data2012!$B$82</f>
        <v>50100</v>
      </c>
      <c r="P19" s="48">
        <f>Data2012!$B$81</f>
        <v>48300</v>
      </c>
      <c r="Q19" s="48">
        <f>Data2012!$B$80</f>
        <v>47200</v>
      </c>
      <c r="R19" s="48">
        <f>Data2012!$B$79</f>
        <v>46300</v>
      </c>
      <c r="S19" s="48">
        <f t="shared" si="4"/>
        <v>49833.333333333336</v>
      </c>
      <c r="T19" s="57">
        <f t="shared" si="5"/>
        <v>19277.234357333335</v>
      </c>
      <c r="U19">
        <f t="shared" si="0"/>
        <v>1</v>
      </c>
      <c r="V19">
        <f t="shared" ca="1" si="6"/>
        <v>13.03044106179714</v>
      </c>
      <c r="W19" s="57">
        <f t="shared" ca="1" si="7"/>
        <v>251190.86612768288</v>
      </c>
      <c r="X19" s="27">
        <v>0</v>
      </c>
      <c r="Y19" s="57">
        <f t="shared" ca="1" si="9"/>
        <v>0</v>
      </c>
      <c r="Z19" s="54">
        <f t="shared" si="8"/>
        <v>0.12</v>
      </c>
    </row>
    <row r="20" spans="1:26" s="31" customFormat="1" x14ac:dyDescent="0.2">
      <c r="A20" t="str">
        <f>Data2013!A11</f>
        <v>A11</v>
      </c>
      <c r="B20" s="7">
        <f>Data2013!B11</f>
        <v>19981</v>
      </c>
      <c r="C20" s="7">
        <f>Data2013!C11</f>
        <v>33086</v>
      </c>
      <c r="D20" t="str">
        <f>Data2013!D11</f>
        <v>M</v>
      </c>
      <c r="E20" s="5">
        <f>Data2013!E11</f>
        <v>63297.29</v>
      </c>
      <c r="F20">
        <f t="shared" si="1"/>
        <v>59</v>
      </c>
      <c r="G20" s="28">
        <f t="shared" si="2"/>
        <v>23.416666666666668</v>
      </c>
      <c r="H20" s="48">
        <f t="shared" ref="H20:K35" si="10">I20*(1+$B$7)</f>
        <v>65829.181599999996</v>
      </c>
      <c r="I20" s="48">
        <f>Data2013!E11</f>
        <v>63297.29</v>
      </c>
      <c r="J20" s="48">
        <f>Data2013!F11</f>
        <v>61009.440000000002</v>
      </c>
      <c r="K20" s="48">
        <f>Data2013!G11</f>
        <v>60620.6</v>
      </c>
      <c r="L20" s="48">
        <f>Data2013!H11</f>
        <v>59078.34</v>
      </c>
      <c r="M20" s="48">
        <f t="shared" si="3"/>
        <v>63378.637199999997</v>
      </c>
      <c r="N20" s="48">
        <f>$F$7</f>
        <v>52500</v>
      </c>
      <c r="O20" s="48">
        <f>Data2012!B83</f>
        <v>51100</v>
      </c>
      <c r="P20" s="48">
        <f>Data2012!B82</f>
        <v>50100</v>
      </c>
      <c r="Q20" s="48">
        <f>Data2012!B81</f>
        <v>48300</v>
      </c>
      <c r="R20" s="48">
        <f>Data2012!B80</f>
        <v>47200</v>
      </c>
      <c r="S20" s="48">
        <f t="shared" si="4"/>
        <v>51233.333333333336</v>
      </c>
      <c r="T20" s="57">
        <f t="shared" si="5"/>
        <v>18091.681519811107</v>
      </c>
      <c r="U20">
        <f t="shared" si="0"/>
        <v>0.95238095238095233</v>
      </c>
      <c r="V20">
        <f t="shared" ca="1" si="6"/>
        <v>13.315690176276881</v>
      </c>
      <c r="W20" s="57">
        <f t="shared" ca="1" si="7"/>
        <v>229431.64370064644</v>
      </c>
      <c r="X20" s="27">
        <f t="shared" ref="X20:X54" si="11">T20/G20</f>
        <v>772.59849906666648</v>
      </c>
      <c r="Y20" s="57">
        <f t="shared" ca="1" si="9"/>
        <v>9797.7926135507369</v>
      </c>
      <c r="Z20" s="54">
        <f t="shared" si="8"/>
        <v>0.15</v>
      </c>
    </row>
    <row r="21" spans="1:26" s="31" customFormat="1" x14ac:dyDescent="0.2">
      <c r="A21" t="str">
        <f>Data2013!A12</f>
        <v>A12</v>
      </c>
      <c r="B21" s="7">
        <f>Data2013!B12</f>
        <v>20273</v>
      </c>
      <c r="C21" s="7">
        <f>Data2013!C12</f>
        <v>32021</v>
      </c>
      <c r="D21" t="str">
        <f>Data2013!D12</f>
        <v>M</v>
      </c>
      <c r="E21" s="5">
        <f>Data2013!E12</f>
        <v>60841.74</v>
      </c>
      <c r="F21">
        <f t="shared" si="1"/>
        <v>58</v>
      </c>
      <c r="G21" s="28">
        <f t="shared" si="2"/>
        <v>26.333333333333332</v>
      </c>
      <c r="H21" s="48">
        <f>I21*(1+$B$7)</f>
        <v>65806.425984000001</v>
      </c>
      <c r="I21" s="48">
        <f>J21*(1+$B$7)</f>
        <v>63275.409599999999</v>
      </c>
      <c r="J21" s="48">
        <f>Data2013!E12</f>
        <v>60841.74</v>
      </c>
      <c r="K21" s="48">
        <f>Data2013!F12</f>
        <v>59069.65</v>
      </c>
      <c r="L21" s="48">
        <f>Data2013!G12</f>
        <v>57243.15</v>
      </c>
      <c r="M21" s="48">
        <f t="shared" si="3"/>
        <v>63307.858528000004</v>
      </c>
      <c r="N21" s="48">
        <f>O21*(1 +$B$8)</f>
        <v>54075</v>
      </c>
      <c r="O21" s="48">
        <f>$F$7</f>
        <v>52500</v>
      </c>
      <c r="P21" s="48">
        <f>Data2012!B83</f>
        <v>51100</v>
      </c>
      <c r="Q21" s="48">
        <f>Data2012!B82</f>
        <v>50100</v>
      </c>
      <c r="R21" s="48">
        <f>Data2012!B81</f>
        <v>48300</v>
      </c>
      <c r="S21" s="48">
        <f t="shared" si="4"/>
        <v>52558.333333333336</v>
      </c>
      <c r="T21" s="57">
        <f t="shared" si="5"/>
        <v>20105.803139923555</v>
      </c>
      <c r="U21">
        <f t="shared" si="0"/>
        <v>0.90702947845804982</v>
      </c>
      <c r="V21">
        <f t="shared" ca="1" si="6"/>
        <v>13.315690176276881</v>
      </c>
      <c r="W21" s="57">
        <f t="shared" ca="1" si="7"/>
        <v>242832.33138905844</v>
      </c>
      <c r="X21" s="27">
        <f t="shared" si="11"/>
        <v>763.51151164266673</v>
      </c>
      <c r="Y21" s="57">
        <f t="shared" ca="1" si="9"/>
        <v>9221.4809388250051</v>
      </c>
      <c r="Z21" s="54">
        <f t="shared" si="8"/>
        <v>0.15</v>
      </c>
    </row>
    <row r="22" spans="1:26" s="31" customFormat="1" x14ac:dyDescent="0.2">
      <c r="A22" t="str">
        <f>Data2013!A13</f>
        <v>A13</v>
      </c>
      <c r="B22" s="7">
        <f>Data2013!B13</f>
        <v>20565</v>
      </c>
      <c r="C22" s="7">
        <f>Data2013!C13</f>
        <v>34060</v>
      </c>
      <c r="D22" t="str">
        <f>Data2013!D13</f>
        <v>M</v>
      </c>
      <c r="E22" s="5">
        <f>Data2013!E13</f>
        <v>56867.14</v>
      </c>
      <c r="F22">
        <f t="shared" si="1"/>
        <v>58</v>
      </c>
      <c r="G22" s="28">
        <f t="shared" si="2"/>
        <v>20.75</v>
      </c>
      <c r="H22" s="48">
        <f>I22*(1+$B$7)</f>
        <v>61507.498624000007</v>
      </c>
      <c r="I22" s="48">
        <f>J22*(1+$B$7)</f>
        <v>59141.825600000004</v>
      </c>
      <c r="J22" s="48">
        <f>Data2013!E13</f>
        <v>56867.14</v>
      </c>
      <c r="K22" s="48">
        <f>Data2013!F13</f>
        <v>54679.94</v>
      </c>
      <c r="L22" s="48">
        <f>Data2013!G13</f>
        <v>53812.93</v>
      </c>
      <c r="M22" s="48">
        <f t="shared" si="3"/>
        <v>59172.154741333332</v>
      </c>
      <c r="N22" s="48">
        <f>O22*(1 +$B$8)</f>
        <v>54075</v>
      </c>
      <c r="O22" s="48">
        <f>$F$7</f>
        <v>52500</v>
      </c>
      <c r="P22" s="48">
        <f>Data2012!B83</f>
        <v>51100</v>
      </c>
      <c r="Q22" s="48">
        <f>Data2012!B82</f>
        <v>50100</v>
      </c>
      <c r="R22" s="48">
        <f>Data2012!B81</f>
        <v>48300</v>
      </c>
      <c r="S22" s="48">
        <f t="shared" si="4"/>
        <v>52558.333333333336</v>
      </c>
      <c r="T22" s="57">
        <f t="shared" si="5"/>
        <v>14383.994355838664</v>
      </c>
      <c r="U22">
        <f t="shared" si="0"/>
        <v>0.90702947845804982</v>
      </c>
      <c r="V22">
        <f t="shared" ca="1" si="6"/>
        <v>13.315690176276881</v>
      </c>
      <c r="W22" s="57">
        <f t="shared" ca="1" si="7"/>
        <v>173725.90688404805</v>
      </c>
      <c r="X22" s="27">
        <f t="shared" si="11"/>
        <v>693.20454726933315</v>
      </c>
      <c r="Y22" s="57">
        <f t="shared" ca="1" si="9"/>
        <v>8372.3328618818323</v>
      </c>
      <c r="Z22" s="54">
        <f t="shared" si="8"/>
        <v>0.15</v>
      </c>
    </row>
    <row r="23" spans="1:26" s="31" customFormat="1" x14ac:dyDescent="0.2">
      <c r="A23" t="str">
        <f>Data2013!A14</f>
        <v>A15</v>
      </c>
      <c r="B23" s="7">
        <f>Data2013!B14</f>
        <v>21149</v>
      </c>
      <c r="C23" s="7">
        <f>Data2013!C14</f>
        <v>30407</v>
      </c>
      <c r="D23" t="str">
        <f>Data2013!D14</f>
        <v>M</v>
      </c>
      <c r="E23" s="5">
        <f>Data2013!E14</f>
        <v>63151.199999999997</v>
      </c>
      <c r="F23">
        <f t="shared" si="1"/>
        <v>56</v>
      </c>
      <c r="G23" s="28">
        <f t="shared" si="2"/>
        <v>30.75</v>
      </c>
      <c r="H23" s="48">
        <f t="shared" ref="H23:J23" si="12">I23*(1+$B$7)</f>
        <v>73877.971894271992</v>
      </c>
      <c r="I23" s="48">
        <f t="shared" si="12"/>
        <v>71036.511436799992</v>
      </c>
      <c r="J23" s="48">
        <f t="shared" si="12"/>
        <v>68304.337919999991</v>
      </c>
      <c r="K23" s="48">
        <f>L23*(1+$B$7)</f>
        <v>65677.247999999992</v>
      </c>
      <c r="L23" s="48">
        <f>Data2013!E14</f>
        <v>63151.199999999997</v>
      </c>
      <c r="M23" s="48">
        <f t="shared" si="3"/>
        <v>71072.940417023987</v>
      </c>
      <c r="N23" s="48">
        <f t="shared" ref="N23:Q38" si="13">O23*(1+$B$8)</f>
        <v>57368.167500000003</v>
      </c>
      <c r="O23" s="48">
        <f t="shared" si="13"/>
        <v>55697.25</v>
      </c>
      <c r="P23" s="48">
        <f t="shared" si="13"/>
        <v>54075</v>
      </c>
      <c r="Q23" s="48">
        <f>$F$7</f>
        <v>52500</v>
      </c>
      <c r="R23" s="48">
        <f>Data2012!B83</f>
        <v>51100</v>
      </c>
      <c r="S23" s="48">
        <f t="shared" si="4"/>
        <v>55713.472500000003</v>
      </c>
      <c r="T23" s="57">
        <f t="shared" si="5"/>
        <v>26959.903390718035</v>
      </c>
      <c r="U23">
        <f t="shared" si="0"/>
        <v>0.82270247479188197</v>
      </c>
      <c r="V23">
        <f t="shared" ca="1" si="6"/>
        <v>13.315690176276881</v>
      </c>
      <c r="W23" s="57">
        <f t="shared" ca="1" si="7"/>
        <v>295341.73167201562</v>
      </c>
      <c r="X23" s="27">
        <f t="shared" si="11"/>
        <v>876.74482571440763</v>
      </c>
      <c r="Y23" s="57">
        <f t="shared" ca="1" si="9"/>
        <v>9604.6091600655473</v>
      </c>
      <c r="Z23" s="54">
        <f t="shared" si="8"/>
        <v>0.15</v>
      </c>
    </row>
    <row r="24" spans="1:26" s="31" customFormat="1" x14ac:dyDescent="0.2">
      <c r="A24" t="str">
        <f>Data2013!A15</f>
        <v>A17</v>
      </c>
      <c r="B24" s="7">
        <f>Data2013!B15</f>
        <v>21733</v>
      </c>
      <c r="C24" s="7">
        <f>Data2013!C15</f>
        <v>31382</v>
      </c>
      <c r="D24" t="str">
        <f>Data2013!D15</f>
        <v>M</v>
      </c>
      <c r="E24" s="5">
        <f>Data2013!E15</f>
        <v>61581.58</v>
      </c>
      <c r="F24">
        <f>Active2013!F24</f>
        <v>55</v>
      </c>
      <c r="G24" s="28">
        <f t="shared" si="2"/>
        <v>28.083333333333332</v>
      </c>
      <c r="H24" s="48">
        <f t="shared" si="10"/>
        <v>74923.408041377814</v>
      </c>
      <c r="I24" s="48">
        <f t="shared" si="10"/>
        <v>72041.738501324813</v>
      </c>
      <c r="J24" s="48">
        <f t="shared" si="10"/>
        <v>69270.90240512001</v>
      </c>
      <c r="K24" s="48">
        <f>L24*(1+$B$7)</f>
        <v>66606.636928000007</v>
      </c>
      <c r="L24" s="48">
        <f>E24*(1+$B$7)^($B$9-$F24-4)</f>
        <v>64044.843200000003</v>
      </c>
      <c r="M24" s="48">
        <f t="shared" si="3"/>
        <v>72078.682982607555</v>
      </c>
      <c r="N24" s="48">
        <f t="shared" si="13"/>
        <v>59089.212525000003</v>
      </c>
      <c r="O24" s="48">
        <f t="shared" si="13"/>
        <v>57368.167500000003</v>
      </c>
      <c r="P24" s="48">
        <f t="shared" si="13"/>
        <v>55697.25</v>
      </c>
      <c r="Q24" s="48">
        <f>R24*(1+$B$8)</f>
        <v>54075</v>
      </c>
      <c r="R24" s="48">
        <f>$F$7*(1+$B$8)^($B$9-F24-5)</f>
        <v>52500</v>
      </c>
      <c r="S24" s="48">
        <f t="shared" si="4"/>
        <v>57384.876675000007</v>
      </c>
      <c r="T24" s="57">
        <f t="shared" si="5"/>
        <v>24822.790778540195</v>
      </c>
      <c r="U24">
        <f t="shared" si="0"/>
        <v>0.78352616646845896</v>
      </c>
      <c r="V24">
        <f t="shared" ca="1" si="6"/>
        <v>13.315690176276881</v>
      </c>
      <c r="W24" s="57">
        <f t="shared" ca="1" si="7"/>
        <v>258980.93416795245</v>
      </c>
      <c r="X24" s="27">
        <f t="shared" si="11"/>
        <v>883.8975944880782</v>
      </c>
      <c r="Y24" s="57">
        <f t="shared" ca="1" si="9"/>
        <v>9221.8730267520168</v>
      </c>
      <c r="Z24" s="54">
        <f t="shared" si="8"/>
        <v>0.15</v>
      </c>
    </row>
    <row r="25" spans="1:26" s="31" customFormat="1" x14ac:dyDescent="0.2">
      <c r="A25" t="str">
        <f>Data2013!A16</f>
        <v>A18</v>
      </c>
      <c r="B25" s="7">
        <f>Data2013!B16</f>
        <v>22025</v>
      </c>
      <c r="C25" s="7">
        <f>Data2013!C16</f>
        <v>30286</v>
      </c>
      <c r="D25" t="str">
        <f>Data2013!D16</f>
        <v>F</v>
      </c>
      <c r="E25" s="5">
        <f>Data2013!E16</f>
        <v>64364.37</v>
      </c>
      <c r="F25">
        <f t="shared" si="1"/>
        <v>54</v>
      </c>
      <c r="G25" s="28">
        <f t="shared" si="2"/>
        <v>31.083333333333332</v>
      </c>
      <c r="H25" s="48">
        <f t="shared" si="10"/>
        <v>81441.461474513402</v>
      </c>
      <c r="I25" s="48">
        <f t="shared" si="10"/>
        <v>78309.097571647493</v>
      </c>
      <c r="J25" s="48">
        <f t="shared" si="10"/>
        <v>75297.209203507198</v>
      </c>
      <c r="K25" s="48">
        <f t="shared" si="10"/>
        <v>72401.162695680003</v>
      </c>
      <c r="L25" s="48">
        <f t="shared" ref="L25:L54" si="14">E25*(1+$B$7)^($B$9-$F25-4)</f>
        <v>69616.502592000004</v>
      </c>
      <c r="M25" s="48">
        <f t="shared" si="3"/>
        <v>78349.256083222703</v>
      </c>
      <c r="N25" s="48">
        <f t="shared" si="13"/>
        <v>60861.888900750004</v>
      </c>
      <c r="O25" s="48">
        <f t="shared" si="13"/>
        <v>59089.212525000003</v>
      </c>
      <c r="P25" s="48">
        <f t="shared" si="13"/>
        <v>57368.167500000003</v>
      </c>
      <c r="Q25" s="48">
        <f t="shared" si="13"/>
        <v>55697.25</v>
      </c>
      <c r="R25" s="48">
        <f t="shared" ref="R25:R54" si="15">$F$7*(1+$B$8)^($B$9-F25-5)</f>
        <v>54075</v>
      </c>
      <c r="S25" s="48">
        <f t="shared" si="4"/>
        <v>59106.422975250003</v>
      </c>
      <c r="T25" s="57">
        <f t="shared" si="5"/>
        <v>30469.566082799505</v>
      </c>
      <c r="U25">
        <f t="shared" si="0"/>
        <v>0.74621539663662761</v>
      </c>
      <c r="V25">
        <f t="shared" ca="1" si="6"/>
        <v>14.093849875443256</v>
      </c>
      <c r="W25" s="57">
        <f t="shared" ca="1" si="7"/>
        <v>320449.88217452349</v>
      </c>
      <c r="X25" s="27">
        <f t="shared" si="11"/>
        <v>980.25413671204842</v>
      </c>
      <c r="Y25" s="57">
        <f t="shared" ca="1" si="9"/>
        <v>10309.379587384135</v>
      </c>
      <c r="Z25" s="54">
        <f t="shared" si="8"/>
        <v>0.15</v>
      </c>
    </row>
    <row r="26" spans="1:26" s="31" customFormat="1" x14ac:dyDescent="0.2">
      <c r="A26" t="str">
        <f>Data2013!A17</f>
        <v>A19</v>
      </c>
      <c r="B26" s="7">
        <f>Data2013!B17</f>
        <v>22317</v>
      </c>
      <c r="C26" s="7">
        <f>Data2013!C17</f>
        <v>32325</v>
      </c>
      <c r="D26" t="str">
        <f>Data2013!D17</f>
        <v>F</v>
      </c>
      <c r="E26" s="5">
        <f>Data2013!E17</f>
        <v>63347.33</v>
      </c>
      <c r="F26">
        <f t="shared" si="1"/>
        <v>53</v>
      </c>
      <c r="G26" s="28">
        <f t="shared" si="2"/>
        <v>25.5</v>
      </c>
      <c r="H26" s="48">
        <f t="shared" si="10"/>
        <v>83360.764676739927</v>
      </c>
      <c r="I26" s="48">
        <f t="shared" si="10"/>
        <v>80154.581419942231</v>
      </c>
      <c r="J26" s="48">
        <f t="shared" si="10"/>
        <v>77071.712903790598</v>
      </c>
      <c r="K26" s="48">
        <f t="shared" si="10"/>
        <v>74107.416253644798</v>
      </c>
      <c r="L26" s="48">
        <f t="shared" si="14"/>
        <v>71257.131013120001</v>
      </c>
      <c r="M26" s="48">
        <f t="shared" si="3"/>
        <v>80195.686333490929</v>
      </c>
      <c r="N26" s="48">
        <f t="shared" si="13"/>
        <v>62687.745567772508</v>
      </c>
      <c r="O26" s="48">
        <f t="shared" si="13"/>
        <v>60861.888900750004</v>
      </c>
      <c r="P26" s="48">
        <f t="shared" si="13"/>
        <v>59089.212525000003</v>
      </c>
      <c r="Q26" s="48">
        <f t="shared" si="13"/>
        <v>57368.167500000003</v>
      </c>
      <c r="R26" s="48">
        <f t="shared" si="15"/>
        <v>55697.25</v>
      </c>
      <c r="S26" s="48">
        <f t="shared" si="4"/>
        <v>60879.615664507503</v>
      </c>
      <c r="T26" s="57">
        <f t="shared" si="5"/>
        <v>25527.870338870918</v>
      </c>
      <c r="U26">
        <f t="shared" si="0"/>
        <v>0.71068133013012147</v>
      </c>
      <c r="V26">
        <f t="shared" ca="1" si="6"/>
        <v>14.093849875443256</v>
      </c>
      <c r="W26" s="57">
        <f t="shared" ca="1" si="7"/>
        <v>255693.17328228956</v>
      </c>
      <c r="X26" s="27">
        <f t="shared" si="11"/>
        <v>1001.0929544655262</v>
      </c>
      <c r="Y26" s="57">
        <f t="shared" ca="1" si="9"/>
        <v>10027.18326597214</v>
      </c>
      <c r="Z26" s="54">
        <f t="shared" si="8"/>
        <v>0.15</v>
      </c>
    </row>
    <row r="27" spans="1:26" s="31" customFormat="1" x14ac:dyDescent="0.2">
      <c r="A27" t="str">
        <f>Data2013!A18</f>
        <v>A20</v>
      </c>
      <c r="B27" s="7">
        <f>Data2013!B18</f>
        <v>22609</v>
      </c>
      <c r="C27" s="7">
        <f>Data2013!C18</f>
        <v>31229</v>
      </c>
      <c r="D27" t="str">
        <f>Data2013!D18</f>
        <v>M</v>
      </c>
      <c r="E27" s="5">
        <f>Data2013!E18</f>
        <v>61144.87</v>
      </c>
      <c r="F27">
        <f t="shared" si="1"/>
        <v>52</v>
      </c>
      <c r="G27" s="28">
        <f t="shared" si="2"/>
        <v>28.5</v>
      </c>
      <c r="H27" s="48">
        <f t="shared" si="10"/>
        <v>83680.976673053927</v>
      </c>
      <c r="I27" s="48">
        <f t="shared" si="10"/>
        <v>80462.477570244155</v>
      </c>
      <c r="J27" s="48">
        <f t="shared" si="10"/>
        <v>77367.766894465531</v>
      </c>
      <c r="K27" s="48">
        <f t="shared" si="10"/>
        <v>74392.083552370706</v>
      </c>
      <c r="L27" s="48">
        <f t="shared" si="14"/>
        <v>71530.849569587212</v>
      </c>
      <c r="M27" s="48">
        <f t="shared" si="3"/>
        <v>80503.740379254552</v>
      </c>
      <c r="N27" s="48">
        <f t="shared" si="13"/>
        <v>64568.377934805685</v>
      </c>
      <c r="O27" s="48">
        <f t="shared" si="13"/>
        <v>62687.745567772508</v>
      </c>
      <c r="P27" s="48">
        <f t="shared" si="13"/>
        <v>60861.888900750004</v>
      </c>
      <c r="Q27" s="48">
        <f t="shared" si="13"/>
        <v>59089.212525000003</v>
      </c>
      <c r="R27" s="48">
        <f t="shared" si="15"/>
        <v>57368.167500000003</v>
      </c>
      <c r="S27" s="48">
        <f t="shared" si="4"/>
        <v>62706.004134442737</v>
      </c>
      <c r="T27" s="57">
        <f t="shared" si="5"/>
        <v>28370.691562650703</v>
      </c>
      <c r="U27">
        <f t="shared" si="0"/>
        <v>0.67683936202868722</v>
      </c>
      <c r="V27">
        <f t="shared" ca="1" si="6"/>
        <v>13.315690176276881</v>
      </c>
      <c r="W27" s="57">
        <f t="shared" ca="1" si="7"/>
        <v>255693.21939491577</v>
      </c>
      <c r="X27" s="27">
        <f t="shared" si="11"/>
        <v>995.46286184739313</v>
      </c>
      <c r="Y27" s="57">
        <f t="shared" ca="1" si="9"/>
        <v>8971.6919085935351</v>
      </c>
      <c r="Z27" s="54">
        <f t="shared" si="8"/>
        <v>0.15</v>
      </c>
    </row>
    <row r="28" spans="1:26" s="31" customFormat="1" x14ac:dyDescent="0.2">
      <c r="A28" t="str">
        <f>Data2013!A19</f>
        <v>A21</v>
      </c>
      <c r="B28" s="7">
        <f>Data2013!B19</f>
        <v>22901</v>
      </c>
      <c r="C28" s="7">
        <f>Data2013!C19</f>
        <v>33270</v>
      </c>
      <c r="D28" t="str">
        <f>Data2013!D19</f>
        <v>M</v>
      </c>
      <c r="E28" s="5">
        <f>Data2013!E19</f>
        <v>57469.35</v>
      </c>
      <c r="F28">
        <f t="shared" si="1"/>
        <v>51</v>
      </c>
      <c r="G28" s="28">
        <f t="shared" si="2"/>
        <v>22.916666666666668</v>
      </c>
      <c r="H28" s="48">
        <f t="shared" si="10"/>
        <v>81796.804707184681</v>
      </c>
      <c r="I28" s="48">
        <f t="shared" si="10"/>
        <v>78650.77375690834</v>
      </c>
      <c r="J28" s="48">
        <f t="shared" si="10"/>
        <v>75625.743997027253</v>
      </c>
      <c r="K28" s="48">
        <f t="shared" si="10"/>
        <v>72717.061535603119</v>
      </c>
      <c r="L28" s="48">
        <f t="shared" si="14"/>
        <v>69920.251476541453</v>
      </c>
      <c r="M28" s="48">
        <f t="shared" si="3"/>
        <v>78691.107487040092</v>
      </c>
      <c r="N28" s="48">
        <f t="shared" si="13"/>
        <v>66505.429272849855</v>
      </c>
      <c r="O28" s="48">
        <f t="shared" si="13"/>
        <v>64568.377934805678</v>
      </c>
      <c r="P28" s="48">
        <f t="shared" si="13"/>
        <v>62687.745567772501</v>
      </c>
      <c r="Q28" s="48">
        <f t="shared" si="13"/>
        <v>60861.888900749997</v>
      </c>
      <c r="R28" s="48">
        <f t="shared" si="15"/>
        <v>59089.212524999995</v>
      </c>
      <c r="S28" s="48">
        <f t="shared" si="4"/>
        <v>64587.184258476016</v>
      </c>
      <c r="T28" s="57">
        <f t="shared" si="5"/>
        <v>21850.012271581756</v>
      </c>
      <c r="U28">
        <f t="shared" si="0"/>
        <v>0.64460891621779726</v>
      </c>
      <c r="V28">
        <f t="shared" ca="1" si="6"/>
        <v>13.315690176276881</v>
      </c>
      <c r="W28" s="57">
        <f t="shared" ca="1" si="7"/>
        <v>187547.67093094619</v>
      </c>
      <c r="X28" s="27">
        <f t="shared" si="11"/>
        <v>953.45508094174932</v>
      </c>
      <c r="Y28" s="57">
        <f t="shared" ca="1" si="9"/>
        <v>8183.898367895833</v>
      </c>
      <c r="Z28" s="54">
        <f t="shared" si="8"/>
        <v>0.15</v>
      </c>
    </row>
    <row r="29" spans="1:26" s="31" customFormat="1" x14ac:dyDescent="0.2">
      <c r="A29" t="str">
        <f>Data2013!A20</f>
        <v>A22</v>
      </c>
      <c r="B29" s="7">
        <f>Data2013!B20</f>
        <v>23193</v>
      </c>
      <c r="C29" s="7">
        <f>Data2013!C20</f>
        <v>32174</v>
      </c>
      <c r="D29" t="str">
        <f>Data2013!D20</f>
        <v>F</v>
      </c>
      <c r="E29" s="5">
        <f>Data2013!E20</f>
        <v>60681.05</v>
      </c>
      <c r="F29">
        <f t="shared" si="1"/>
        <v>51</v>
      </c>
      <c r="G29" s="28">
        <f t="shared" si="2"/>
        <v>25.916666666666668</v>
      </c>
      <c r="H29" s="48">
        <f t="shared" si="10"/>
        <v>86368.055255138766</v>
      </c>
      <c r="I29" s="48">
        <f t="shared" si="10"/>
        <v>83046.206976094967</v>
      </c>
      <c r="J29" s="48">
        <f t="shared" si="10"/>
        <v>79852.122092399004</v>
      </c>
      <c r="K29" s="48">
        <f t="shared" si="10"/>
        <v>76780.886627306725</v>
      </c>
      <c r="L29" s="48">
        <f t="shared" si="14"/>
        <v>73827.775603179543</v>
      </c>
      <c r="M29" s="48">
        <f t="shared" si="3"/>
        <v>83088.794774544251</v>
      </c>
      <c r="N29" s="48">
        <f t="shared" si="13"/>
        <v>66505.429272849855</v>
      </c>
      <c r="O29" s="48">
        <f t="shared" si="13"/>
        <v>64568.377934805678</v>
      </c>
      <c r="P29" s="48">
        <f t="shared" si="13"/>
        <v>62687.745567772501</v>
      </c>
      <c r="Q29" s="48">
        <f t="shared" si="13"/>
        <v>60861.888900749997</v>
      </c>
      <c r="R29" s="48">
        <f t="shared" si="15"/>
        <v>59089.212524999995</v>
      </c>
      <c r="S29" s="48">
        <f t="shared" si="4"/>
        <v>64587.184258476016</v>
      </c>
      <c r="T29" s="57">
        <f t="shared" si="5"/>
        <v>26647.925238493208</v>
      </c>
      <c r="U29">
        <f t="shared" si="0"/>
        <v>0.64460891621779726</v>
      </c>
      <c r="V29">
        <f t="shared" ca="1" si="6"/>
        <v>14.093849875443256</v>
      </c>
      <c r="W29" s="57">
        <f t="shared" ca="1" si="7"/>
        <v>242096.96822052772</v>
      </c>
      <c r="X29" s="27">
        <f t="shared" si="11"/>
        <v>1028.2157648293198</v>
      </c>
      <c r="Y29" s="57">
        <f t="shared" ca="1" si="9"/>
        <v>9341.3621178338653</v>
      </c>
      <c r="Z29" s="54">
        <f t="shared" si="8"/>
        <v>0.15</v>
      </c>
    </row>
    <row r="30" spans="1:26" s="31" customFormat="1" x14ac:dyDescent="0.2">
      <c r="A30" t="str">
        <f>Data2013!A21</f>
        <v>A23</v>
      </c>
      <c r="B30" s="7">
        <f>Data2013!B21</f>
        <v>23485</v>
      </c>
      <c r="C30" s="7">
        <f>Data2013!C21</f>
        <v>34213</v>
      </c>
      <c r="D30" t="str">
        <f>Data2013!D21</f>
        <v>M</v>
      </c>
      <c r="E30" s="5">
        <f>Data2013!E21</f>
        <v>49810.65</v>
      </c>
      <c r="F30">
        <f t="shared" si="1"/>
        <v>50</v>
      </c>
      <c r="G30" s="28">
        <f t="shared" si="2"/>
        <v>20.333333333333332</v>
      </c>
      <c r="H30" s="48">
        <f t="shared" si="10"/>
        <v>73731.929990567936</v>
      </c>
      <c r="I30" s="48">
        <f t="shared" si="10"/>
        <v>70896.08652939224</v>
      </c>
      <c r="J30" s="48">
        <f t="shared" si="10"/>
        <v>68169.313970569463</v>
      </c>
      <c r="K30" s="48">
        <f t="shared" si="10"/>
        <v>65547.417279393718</v>
      </c>
      <c r="L30" s="48">
        <f t="shared" si="14"/>
        <v>63026.362768647799</v>
      </c>
      <c r="M30" s="48">
        <f t="shared" si="3"/>
        <v>70932.443496843218</v>
      </c>
      <c r="N30" s="48">
        <f t="shared" si="13"/>
        <v>68500.592151035336</v>
      </c>
      <c r="O30" s="48">
        <f t="shared" si="13"/>
        <v>66505.42927284984</v>
      </c>
      <c r="P30" s="48">
        <f t="shared" si="13"/>
        <v>64568.377934805671</v>
      </c>
      <c r="Q30" s="48">
        <f t="shared" si="13"/>
        <v>62687.745567772494</v>
      </c>
      <c r="R30" s="48">
        <f t="shared" si="15"/>
        <v>60861.888900749989</v>
      </c>
      <c r="S30" s="48">
        <f t="shared" si="4"/>
        <v>66524.799786230287</v>
      </c>
      <c r="T30" s="57">
        <f t="shared" si="5"/>
        <v>16470.58927460471</v>
      </c>
      <c r="U30">
        <f t="shared" si="0"/>
        <v>0.61391325354075932</v>
      </c>
      <c r="V30">
        <f t="shared" ca="1" si="6"/>
        <v>13.315690176276881</v>
      </c>
      <c r="W30" s="57">
        <f t="shared" ca="1" si="7"/>
        <v>134641.77497794092</v>
      </c>
      <c r="X30" s="27">
        <f t="shared" si="11"/>
        <v>810.02898071826451</v>
      </c>
      <c r="Y30" s="57">
        <f t="shared" ca="1" si="9"/>
        <v>6621.7266382593889</v>
      </c>
      <c r="Z30" s="54">
        <f t="shared" si="8"/>
        <v>0.15</v>
      </c>
    </row>
    <row r="31" spans="1:26" s="31" customFormat="1" x14ac:dyDescent="0.2">
      <c r="A31" t="str">
        <f>Data2013!A22</f>
        <v>A24</v>
      </c>
      <c r="B31" s="7">
        <f>Data2013!B22</f>
        <v>23777</v>
      </c>
      <c r="C31" s="7">
        <f>Data2013!C22</f>
        <v>33147</v>
      </c>
      <c r="D31" t="str">
        <f>Data2013!D22</f>
        <v>M</v>
      </c>
      <c r="E31" s="5">
        <f>Data2013!E22</f>
        <v>61221.61</v>
      </c>
      <c r="F31">
        <f t="shared" si="1"/>
        <v>49</v>
      </c>
      <c r="G31" s="28">
        <f t="shared" si="2"/>
        <v>23.25</v>
      </c>
      <c r="H31" s="48">
        <f t="shared" si="10"/>
        <v>94247.855848639752</v>
      </c>
      <c r="I31" s="48">
        <f t="shared" si="10"/>
        <v>90622.938315999752</v>
      </c>
      <c r="J31" s="48">
        <f t="shared" si="10"/>
        <v>87137.440688461298</v>
      </c>
      <c r="K31" s="48">
        <f t="shared" si="10"/>
        <v>83786.00066198202</v>
      </c>
      <c r="L31" s="48">
        <f t="shared" si="14"/>
        <v>80563.462174982706</v>
      </c>
      <c r="M31" s="48">
        <f t="shared" si="3"/>
        <v>90669.411617700258</v>
      </c>
      <c r="N31" s="48">
        <f t="shared" si="13"/>
        <v>70555.609915566398</v>
      </c>
      <c r="O31" s="48">
        <f t="shared" si="13"/>
        <v>68500.592151035336</v>
      </c>
      <c r="P31" s="48">
        <f t="shared" si="13"/>
        <v>66505.42927284984</v>
      </c>
      <c r="Q31" s="48">
        <f t="shared" si="13"/>
        <v>64568.377934805671</v>
      </c>
      <c r="R31" s="48">
        <f t="shared" si="15"/>
        <v>62687.745567772494</v>
      </c>
      <c r="S31" s="48">
        <f t="shared" si="4"/>
        <v>68520.543779817192</v>
      </c>
      <c r="T31" s="57">
        <f t="shared" si="5"/>
        <v>26358.124216755565</v>
      </c>
      <c r="U31">
        <f t="shared" si="0"/>
        <v>0.5846792890864374</v>
      </c>
      <c r="V31">
        <f t="shared" ca="1" si="6"/>
        <v>13.315690176276881</v>
      </c>
      <c r="W31" s="57">
        <f t="shared" ca="1" si="7"/>
        <v>205208.75815235099</v>
      </c>
      <c r="X31" s="27">
        <f t="shared" si="11"/>
        <v>1133.6827620109921</v>
      </c>
      <c r="Y31" s="57">
        <f t="shared" ca="1" si="9"/>
        <v>8826.1831463376766</v>
      </c>
      <c r="Z31" s="54">
        <f t="shared" si="8"/>
        <v>0.15</v>
      </c>
    </row>
    <row r="32" spans="1:26" s="31" customFormat="1" x14ac:dyDescent="0.2">
      <c r="A32" t="str">
        <f>Data2013!A23</f>
        <v>A26</v>
      </c>
      <c r="B32" s="7">
        <f>Data2013!B23</f>
        <v>24361</v>
      </c>
      <c r="C32" s="7">
        <f>Data2013!C23</f>
        <v>34090</v>
      </c>
      <c r="D32" t="str">
        <f>Data2013!D23</f>
        <v>M</v>
      </c>
      <c r="E32" s="5">
        <f>Data2013!E23</f>
        <v>54648.29</v>
      </c>
      <c r="F32">
        <f t="shared" si="1"/>
        <v>47</v>
      </c>
      <c r="G32" s="28">
        <f t="shared" si="2"/>
        <v>20.666666666666668</v>
      </c>
      <c r="H32" s="48">
        <f t="shared" si="10"/>
        <v>90993.419898815264</v>
      </c>
      <c r="I32" s="48">
        <f t="shared" si="10"/>
        <v>87493.672979630064</v>
      </c>
      <c r="J32" s="48">
        <f t="shared" si="10"/>
        <v>84128.531711182746</v>
      </c>
      <c r="K32" s="48">
        <f t="shared" si="10"/>
        <v>80892.818953060327</v>
      </c>
      <c r="L32" s="48">
        <f t="shared" si="14"/>
        <v>77781.556685634932</v>
      </c>
      <c r="M32" s="48">
        <f t="shared" si="3"/>
        <v>87538.54152987602</v>
      </c>
      <c r="N32" s="48">
        <f t="shared" si="13"/>
        <v>74852.446559424396</v>
      </c>
      <c r="O32" s="48">
        <f t="shared" si="13"/>
        <v>72672.278213033394</v>
      </c>
      <c r="P32" s="48">
        <f t="shared" si="13"/>
        <v>70555.609915566398</v>
      </c>
      <c r="Q32" s="48">
        <f t="shared" si="13"/>
        <v>68500.592151035336</v>
      </c>
      <c r="R32" s="48">
        <f t="shared" si="15"/>
        <v>66505.42927284984</v>
      </c>
      <c r="S32" s="48">
        <f t="shared" si="4"/>
        <v>72693.444896008063</v>
      </c>
      <c r="T32" s="57">
        <f t="shared" si="5"/>
        <v>21816.336983450645</v>
      </c>
      <c r="U32">
        <f t="shared" si="0"/>
        <v>0.53032135064529462</v>
      </c>
      <c r="V32">
        <f t="shared" ca="1" si="6"/>
        <v>13.315690176276881</v>
      </c>
      <c r="W32" s="57">
        <f t="shared" ca="1" si="7"/>
        <v>154058.13177681947</v>
      </c>
      <c r="X32" s="27">
        <f t="shared" si="11"/>
        <v>1055.629208876644</v>
      </c>
      <c r="Y32" s="57">
        <f t="shared" ca="1" si="9"/>
        <v>7454.4257311364263</v>
      </c>
      <c r="Z32" s="54">
        <f t="shared" si="8"/>
        <v>0.15</v>
      </c>
    </row>
    <row r="33" spans="1:26" s="31" customFormat="1" x14ac:dyDescent="0.2">
      <c r="A33" t="str">
        <f>Data2013!A24</f>
        <v>A27</v>
      </c>
      <c r="B33" s="7">
        <f>Data2013!B24</f>
        <v>24653</v>
      </c>
      <c r="C33" s="7">
        <f>Data2013!C24</f>
        <v>36100</v>
      </c>
      <c r="D33" t="str">
        <f>Data2013!D24</f>
        <v>F</v>
      </c>
      <c r="E33" s="5">
        <f>Data2013!E24</f>
        <v>40322.620000000003</v>
      </c>
      <c r="F33">
        <f t="shared" si="1"/>
        <v>47</v>
      </c>
      <c r="G33" s="28">
        <f t="shared" si="2"/>
        <v>15.166666666666666</v>
      </c>
      <c r="H33" s="48">
        <f t="shared" si="10"/>
        <v>67140.12630734405</v>
      </c>
      <c r="I33" s="48">
        <f t="shared" si="10"/>
        <v>64557.81375706158</v>
      </c>
      <c r="J33" s="48">
        <f t="shared" si="10"/>
        <v>62074.820920251514</v>
      </c>
      <c r="K33" s="48">
        <f t="shared" si="10"/>
        <v>59687.327807934147</v>
      </c>
      <c r="L33" s="48">
        <f t="shared" si="14"/>
        <v>57391.661353782831</v>
      </c>
      <c r="M33" s="48">
        <f t="shared" si="3"/>
        <v>64590.920328219043</v>
      </c>
      <c r="N33" s="48">
        <f t="shared" si="13"/>
        <v>74852.446559424396</v>
      </c>
      <c r="O33" s="48">
        <f t="shared" si="13"/>
        <v>72672.278213033394</v>
      </c>
      <c r="P33" s="48">
        <f t="shared" si="13"/>
        <v>70555.609915566398</v>
      </c>
      <c r="Q33" s="48">
        <f t="shared" si="13"/>
        <v>68500.592151035336</v>
      </c>
      <c r="R33" s="48">
        <f t="shared" si="15"/>
        <v>66505.42927284984</v>
      </c>
      <c r="S33" s="48">
        <f t="shared" si="4"/>
        <v>72693.444896008063</v>
      </c>
      <c r="T33" s="57">
        <f t="shared" si="5"/>
        <v>10824.899989340109</v>
      </c>
      <c r="U33">
        <f t="shared" si="0"/>
        <v>0.53032135064529462</v>
      </c>
      <c r="V33">
        <f t="shared" ca="1" si="6"/>
        <v>14.093849875443256</v>
      </c>
      <c r="W33" s="57">
        <f t="shared" ca="1" si="7"/>
        <v>80908.219849678877</v>
      </c>
      <c r="X33" s="27">
        <f t="shared" si="11"/>
        <v>713.7296696268204</v>
      </c>
      <c r="Y33" s="57">
        <f t="shared" ca="1" si="9"/>
        <v>5334.6079021766291</v>
      </c>
      <c r="Z33" s="54">
        <f t="shared" si="8"/>
        <v>0.15</v>
      </c>
    </row>
    <row r="34" spans="1:26" s="31" customFormat="1" x14ac:dyDescent="0.2">
      <c r="A34" t="str">
        <f>Data2013!A25</f>
        <v>A28</v>
      </c>
      <c r="B34" s="7">
        <f>Data2013!B25</f>
        <v>24945</v>
      </c>
      <c r="C34" s="7">
        <f>Data2013!C25</f>
        <v>35034</v>
      </c>
      <c r="D34" t="str">
        <f>Data2013!D25</f>
        <v>M</v>
      </c>
      <c r="E34" s="5">
        <f>Data2013!E25</f>
        <v>45180.800000000003</v>
      </c>
      <c r="F34">
        <f t="shared" si="1"/>
        <v>46</v>
      </c>
      <c r="G34" s="28">
        <f t="shared" si="2"/>
        <v>18.083333333333332</v>
      </c>
      <c r="H34" s="48">
        <f t="shared" si="10"/>
        <v>78238.52724385279</v>
      </c>
      <c r="I34" s="48">
        <f t="shared" si="10"/>
        <v>75229.353119089224</v>
      </c>
      <c r="J34" s="48">
        <f t="shared" si="10"/>
        <v>72335.916460662716</v>
      </c>
      <c r="K34" s="48">
        <f t="shared" si="10"/>
        <v>69553.765827560303</v>
      </c>
      <c r="L34" s="48">
        <f t="shared" si="14"/>
        <v>66878.620988038747</v>
      </c>
      <c r="M34" s="48">
        <f t="shared" si="3"/>
        <v>75267.932274534905</v>
      </c>
      <c r="N34" s="48">
        <f t="shared" si="13"/>
        <v>77098.019956207136</v>
      </c>
      <c r="O34" s="48">
        <f t="shared" si="13"/>
        <v>74852.446559424396</v>
      </c>
      <c r="P34" s="48">
        <f t="shared" si="13"/>
        <v>72672.278213033394</v>
      </c>
      <c r="Q34" s="48">
        <f t="shared" si="13"/>
        <v>70555.609915566398</v>
      </c>
      <c r="R34" s="48">
        <f t="shared" si="15"/>
        <v>68500.592151035336</v>
      </c>
      <c r="S34" s="48">
        <f t="shared" si="4"/>
        <v>74874.248242888309</v>
      </c>
      <c r="T34" s="57">
        <f t="shared" si="5"/>
        <v>15082.459711829501</v>
      </c>
      <c r="U34">
        <f t="shared" si="0"/>
        <v>0.50506795299551888</v>
      </c>
      <c r="V34">
        <f t="shared" ca="1" si="6"/>
        <v>13.315690176276881</v>
      </c>
      <c r="W34" s="57">
        <f t="shared" ca="1" si="7"/>
        <v>101434.49434099864</v>
      </c>
      <c r="X34" s="27">
        <f t="shared" si="11"/>
        <v>834.05307162190786</v>
      </c>
      <c r="Y34" s="57">
        <f t="shared" ca="1" si="9"/>
        <v>5609.280793050616</v>
      </c>
      <c r="Z34" s="54">
        <f t="shared" si="8"/>
        <v>0.15</v>
      </c>
    </row>
    <row r="35" spans="1:26" s="31" customFormat="1" x14ac:dyDescent="0.2">
      <c r="A35" t="str">
        <f>Data2013!A26</f>
        <v>A29</v>
      </c>
      <c r="B35" s="7">
        <f>Data2013!B26</f>
        <v>25237</v>
      </c>
      <c r="C35" s="7">
        <f>Data2013!C26</f>
        <v>37073</v>
      </c>
      <c r="D35" t="str">
        <f>Data2013!D26</f>
        <v>M</v>
      </c>
      <c r="E35" s="5">
        <f>Data2013!E26</f>
        <v>39000.58</v>
      </c>
      <c r="F35">
        <f t="shared" si="1"/>
        <v>45</v>
      </c>
      <c r="G35" s="28">
        <f t="shared" si="2"/>
        <v>12.5</v>
      </c>
      <c r="H35" s="48">
        <f t="shared" si="10"/>
        <v>70237.841262002941</v>
      </c>
      <c r="I35" s="48">
        <f t="shared" si="10"/>
        <v>67536.385828848986</v>
      </c>
      <c r="J35" s="48">
        <f t="shared" si="10"/>
        <v>64938.832527739411</v>
      </c>
      <c r="K35" s="48">
        <f t="shared" si="10"/>
        <v>62441.185122826355</v>
      </c>
      <c r="L35" s="48">
        <f t="shared" si="14"/>
        <v>60039.601079640721</v>
      </c>
      <c r="M35" s="48">
        <f t="shared" si="3"/>
        <v>67571.019872863777</v>
      </c>
      <c r="N35" s="48">
        <f t="shared" si="13"/>
        <v>79410.960554893347</v>
      </c>
      <c r="O35" s="48">
        <f t="shared" si="13"/>
        <v>77098.019956207136</v>
      </c>
      <c r="P35" s="48">
        <f t="shared" si="13"/>
        <v>74852.446559424396</v>
      </c>
      <c r="Q35" s="48">
        <f t="shared" si="13"/>
        <v>72672.278213033394</v>
      </c>
      <c r="R35" s="48">
        <f t="shared" si="15"/>
        <v>70555.609915566398</v>
      </c>
      <c r="S35" s="48">
        <f t="shared" si="4"/>
        <v>77120.475690174964</v>
      </c>
      <c r="T35" s="57">
        <f t="shared" si="5"/>
        <v>9333.2471199393094</v>
      </c>
      <c r="U35">
        <f t="shared" si="0"/>
        <v>0.48101709809097021</v>
      </c>
      <c r="V35">
        <f t="shared" ca="1" si="6"/>
        <v>13.315690176276881</v>
      </c>
      <c r="W35" s="57">
        <f t="shared" ca="1" si="7"/>
        <v>59780.144508373</v>
      </c>
      <c r="X35" s="27">
        <f t="shared" si="11"/>
        <v>746.65976959514478</v>
      </c>
      <c r="Y35" s="57">
        <f t="shared" ca="1" si="9"/>
        <v>4782.4115606698397</v>
      </c>
      <c r="Z35" s="54">
        <f t="shared" si="8"/>
        <v>0.15</v>
      </c>
    </row>
    <row r="36" spans="1:26" s="31" customFormat="1" x14ac:dyDescent="0.2">
      <c r="A36" t="str">
        <f>Data2013!A27</f>
        <v>A30</v>
      </c>
      <c r="B36" s="7">
        <f>Data2013!B27</f>
        <v>25529</v>
      </c>
      <c r="C36" s="7">
        <f>Data2013!C27</f>
        <v>35977</v>
      </c>
      <c r="D36" t="str">
        <f>Data2013!D27</f>
        <v>M</v>
      </c>
      <c r="E36" s="5">
        <f>Data2013!E27</f>
        <v>42072.97</v>
      </c>
      <c r="F36">
        <f t="shared" si="1"/>
        <v>44</v>
      </c>
      <c r="G36" s="28">
        <f t="shared" si="2"/>
        <v>15.5</v>
      </c>
      <c r="H36" s="48">
        <f t="shared" ref="H36:K54" si="16">I36*(1+$B$7)</f>
        <v>78801.883762042838</v>
      </c>
      <c r="I36" s="48">
        <f t="shared" si="16"/>
        <v>75771.042078887345</v>
      </c>
      <c r="J36" s="48">
        <f t="shared" si="16"/>
        <v>72856.77122969937</v>
      </c>
      <c r="K36" s="48">
        <f t="shared" si="16"/>
        <v>70054.587720864773</v>
      </c>
      <c r="L36" s="48">
        <f t="shared" si="14"/>
        <v>67360.180500831513</v>
      </c>
      <c r="M36" s="48">
        <f t="shared" si="3"/>
        <v>75809.899023543185</v>
      </c>
      <c r="N36" s="48">
        <f t="shared" si="13"/>
        <v>81793.289371540144</v>
      </c>
      <c r="O36" s="48">
        <f t="shared" si="13"/>
        <v>79410.960554893347</v>
      </c>
      <c r="P36" s="48">
        <f t="shared" si="13"/>
        <v>77098.019956207136</v>
      </c>
      <c r="Q36" s="48">
        <f t="shared" si="13"/>
        <v>74852.446559424396</v>
      </c>
      <c r="R36" s="48">
        <f t="shared" si="15"/>
        <v>72672.278213033394</v>
      </c>
      <c r="S36" s="48">
        <f t="shared" si="4"/>
        <v>79434.089960880214</v>
      </c>
      <c r="T36" s="57">
        <f t="shared" si="5"/>
        <v>12984.340455257357</v>
      </c>
      <c r="U36">
        <f t="shared" si="0"/>
        <v>0.45811152199140021</v>
      </c>
      <c r="V36">
        <f t="shared" ca="1" si="6"/>
        <v>13.315690176276881</v>
      </c>
      <c r="W36" s="57">
        <f t="shared" ca="1" si="7"/>
        <v>79205.399873047339</v>
      </c>
      <c r="X36" s="27">
        <f t="shared" si="11"/>
        <v>837.69938421015206</v>
      </c>
      <c r="Y36" s="57">
        <f t="shared" ca="1" si="9"/>
        <v>5110.0257982611192</v>
      </c>
      <c r="Z36" s="54">
        <f t="shared" si="8"/>
        <v>0.15</v>
      </c>
    </row>
    <row r="37" spans="1:26" s="31" customFormat="1" x14ac:dyDescent="0.2">
      <c r="A37" t="str">
        <f>Data2013!A28</f>
        <v>A31</v>
      </c>
      <c r="B37" s="7">
        <f>Data2013!B28</f>
        <v>25821</v>
      </c>
      <c r="C37" s="7">
        <f>Data2013!C28</f>
        <v>38018</v>
      </c>
      <c r="D37" t="str">
        <f>Data2013!D28</f>
        <v>M</v>
      </c>
      <c r="E37" s="5">
        <f>Data2013!E28</f>
        <v>36250.51</v>
      </c>
      <c r="F37">
        <f t="shared" si="1"/>
        <v>43</v>
      </c>
      <c r="G37" s="28">
        <f t="shared" si="2"/>
        <v>9.9166666666666661</v>
      </c>
      <c r="H37" s="48">
        <f t="shared" si="16"/>
        <v>70612.386393167937</v>
      </c>
      <c r="I37" s="48">
        <f t="shared" si="16"/>
        <v>67896.525378046092</v>
      </c>
      <c r="J37" s="48">
        <f t="shared" si="16"/>
        <v>65285.120555813548</v>
      </c>
      <c r="K37" s="48">
        <f t="shared" si="16"/>
        <v>62774.154380589949</v>
      </c>
      <c r="L37" s="48">
        <f t="shared" si="14"/>
        <v>60359.763827490337</v>
      </c>
      <c r="M37" s="48">
        <f t="shared" si="3"/>
        <v>67931.344109009195</v>
      </c>
      <c r="N37" s="48">
        <f t="shared" si="13"/>
        <v>84247.088052686333</v>
      </c>
      <c r="O37" s="48">
        <f t="shared" si="13"/>
        <v>81793.28937154013</v>
      </c>
      <c r="P37" s="48">
        <f t="shared" si="13"/>
        <v>79410.960554893332</v>
      </c>
      <c r="Q37" s="48">
        <f t="shared" si="13"/>
        <v>77098.019956207121</v>
      </c>
      <c r="R37" s="48">
        <f t="shared" si="15"/>
        <v>74852.446559424381</v>
      </c>
      <c r="S37" s="48">
        <f t="shared" si="4"/>
        <v>81817.112659706603</v>
      </c>
      <c r="T37" s="57">
        <f t="shared" si="5"/>
        <v>7443.8600780118022</v>
      </c>
      <c r="U37">
        <f t="shared" si="0"/>
        <v>0.43629668761085727</v>
      </c>
      <c r="V37">
        <f t="shared" ca="1" si="6"/>
        <v>13.315690176276881</v>
      </c>
      <c r="W37" s="57">
        <f t="shared" ca="1" si="7"/>
        <v>43245.786364158492</v>
      </c>
      <c r="X37" s="27">
        <f t="shared" si="11"/>
        <v>750.64135240455153</v>
      </c>
      <c r="Y37" s="57">
        <f t="shared" ca="1" si="9"/>
        <v>4360.9196333605205</v>
      </c>
      <c r="Z37" s="54">
        <f t="shared" si="8"/>
        <v>0.15</v>
      </c>
    </row>
    <row r="38" spans="1:26" s="31" customFormat="1" x14ac:dyDescent="0.2">
      <c r="A38" t="str">
        <f>Data2013!A29</f>
        <v>A32</v>
      </c>
      <c r="B38" s="7">
        <f>Data2013!B29</f>
        <v>26113</v>
      </c>
      <c r="C38" s="7">
        <f>Data2013!C29</f>
        <v>36923</v>
      </c>
      <c r="D38" t="str">
        <f>Data2013!D29</f>
        <v>M</v>
      </c>
      <c r="E38" s="5">
        <f>Data2013!E29</f>
        <v>39362.01</v>
      </c>
      <c r="F38">
        <f t="shared" si="1"/>
        <v>43</v>
      </c>
      <c r="G38" s="28">
        <f t="shared" si="2"/>
        <v>12.916666666666666</v>
      </c>
      <c r="H38" s="48">
        <f t="shared" si="16"/>
        <v>76673.278785091301</v>
      </c>
      <c r="I38" s="48">
        <f t="shared" si="16"/>
        <v>73724.306524126252</v>
      </c>
      <c r="J38" s="48">
        <f t="shared" si="16"/>
        <v>70888.75627319832</v>
      </c>
      <c r="K38" s="48">
        <f t="shared" si="16"/>
        <v>68162.265647306078</v>
      </c>
      <c r="L38" s="48">
        <f t="shared" si="14"/>
        <v>65540.640045486609</v>
      </c>
      <c r="M38" s="48">
        <f t="shared" si="3"/>
        <v>73762.113860805301</v>
      </c>
      <c r="N38" s="48">
        <f t="shared" si="13"/>
        <v>84247.088052686333</v>
      </c>
      <c r="O38" s="48">
        <f t="shared" si="13"/>
        <v>81793.28937154013</v>
      </c>
      <c r="P38" s="48">
        <f t="shared" si="13"/>
        <v>79410.960554893332</v>
      </c>
      <c r="Q38" s="48">
        <f t="shared" si="13"/>
        <v>77098.019956207121</v>
      </c>
      <c r="R38" s="48">
        <f t="shared" si="15"/>
        <v>74852.446559424381</v>
      </c>
      <c r="S38" s="48">
        <f t="shared" si="4"/>
        <v>81817.112659706603</v>
      </c>
      <c r="T38" s="57">
        <f t="shared" si="5"/>
        <v>10528.005042924522</v>
      </c>
      <c r="U38">
        <f t="shared" si="0"/>
        <v>0.43629668761085727</v>
      </c>
      <c r="V38">
        <f t="shared" ca="1" si="6"/>
        <v>13.315690176276881</v>
      </c>
      <c r="W38" s="57">
        <f t="shared" ca="1" si="7"/>
        <v>61163.408790013433</v>
      </c>
      <c r="X38" s="27">
        <f t="shared" si="11"/>
        <v>815.0713581618985</v>
      </c>
      <c r="Y38" s="57">
        <f t="shared" ca="1" si="9"/>
        <v>4735.2316482591041</v>
      </c>
      <c r="Z38" s="54">
        <f t="shared" si="8"/>
        <v>0.15</v>
      </c>
    </row>
    <row r="39" spans="1:26" s="31" customFormat="1" x14ac:dyDescent="0.2">
      <c r="A39" t="str">
        <f>Data2013!A30</f>
        <v>A33</v>
      </c>
      <c r="B39" s="7">
        <f>Data2013!B30</f>
        <v>26405</v>
      </c>
      <c r="C39" s="7">
        <f>Data2013!C30</f>
        <v>38961</v>
      </c>
      <c r="D39" t="str">
        <f>Data2013!D30</f>
        <v>F</v>
      </c>
      <c r="E39" s="5">
        <f>Data2013!E30</f>
        <v>33335.71</v>
      </c>
      <c r="F39">
        <f t="shared" si="1"/>
        <v>42</v>
      </c>
      <c r="G39" s="28">
        <f t="shared" si="2"/>
        <v>7.333333333333333</v>
      </c>
      <c r="H39" s="48">
        <f t="shared" si="16"/>
        <v>67532.031869869301</v>
      </c>
      <c r="I39" s="48">
        <f t="shared" si="16"/>
        <v>64934.646028720475</v>
      </c>
      <c r="J39" s="48">
        <f t="shared" si="16"/>
        <v>62437.159643000457</v>
      </c>
      <c r="K39" s="48">
        <f t="shared" si="16"/>
        <v>60035.730425961978</v>
      </c>
      <c r="L39" s="48">
        <f t="shared" si="14"/>
        <v>57726.663871117285</v>
      </c>
      <c r="M39" s="48">
        <f t="shared" si="3"/>
        <v>64967.945847196745</v>
      </c>
      <c r="N39" s="48">
        <f t="shared" ref="N39:Q54" si="17">O39*(1+$B$8)</f>
        <v>86774.500694266913</v>
      </c>
      <c r="O39" s="48">
        <f t="shared" si="17"/>
        <v>84247.088052686318</v>
      </c>
      <c r="P39" s="48">
        <f t="shared" si="17"/>
        <v>81793.289371540115</v>
      </c>
      <c r="Q39" s="48">
        <f t="shared" si="17"/>
        <v>79410.960554893318</v>
      </c>
      <c r="R39" s="48">
        <f t="shared" si="15"/>
        <v>77098.019956207107</v>
      </c>
      <c r="S39" s="48">
        <f t="shared" si="4"/>
        <v>84271.626039497787</v>
      </c>
      <c r="T39" s="57">
        <f t="shared" si="5"/>
        <v>5264.5692118178422</v>
      </c>
      <c r="U39">
        <f t="shared" si="0"/>
        <v>0.41552065486748313</v>
      </c>
      <c r="V39">
        <f t="shared" ca="1" si="6"/>
        <v>14.093849875443256</v>
      </c>
      <c r="W39" s="57">
        <f t="shared" ca="1" si="7"/>
        <v>30830.821548966895</v>
      </c>
      <c r="X39" s="27">
        <f t="shared" si="11"/>
        <v>717.89580161152401</v>
      </c>
      <c r="Y39" s="57">
        <f t="shared" ca="1" si="9"/>
        <v>4204.2029384954858</v>
      </c>
      <c r="Z39" s="54">
        <f t="shared" si="8"/>
        <v>0.15</v>
      </c>
    </row>
    <row r="40" spans="1:26" s="31" customFormat="1" x14ac:dyDescent="0.2">
      <c r="A40" t="str">
        <f>Data2013!A31</f>
        <v>A34</v>
      </c>
      <c r="B40" s="7">
        <f>Data2013!B31</f>
        <v>26697</v>
      </c>
      <c r="C40" s="7">
        <f>Data2013!C31</f>
        <v>37895</v>
      </c>
      <c r="D40" t="str">
        <f>Data2013!D31</f>
        <v>F</v>
      </c>
      <c r="E40" s="5">
        <f>Data2013!E31</f>
        <v>38700.230000000003</v>
      </c>
      <c r="F40">
        <f t="shared" si="1"/>
        <v>41</v>
      </c>
      <c r="G40" s="28">
        <f t="shared" si="2"/>
        <v>10.25</v>
      </c>
      <c r="H40" s="48">
        <f t="shared" si="16"/>
        <v>81535.547686265665</v>
      </c>
      <c r="I40" s="48">
        <f t="shared" si="16"/>
        <v>78399.565082947753</v>
      </c>
      <c r="J40" s="48">
        <f t="shared" si="16"/>
        <v>75384.197195142071</v>
      </c>
      <c r="K40" s="48">
        <f t="shared" si="16"/>
        <v>72484.804995328916</v>
      </c>
      <c r="L40" s="48">
        <f t="shared" si="14"/>
        <v>69696.927880123956</v>
      </c>
      <c r="M40" s="48">
        <f t="shared" si="3"/>
        <v>78439.769988118496</v>
      </c>
      <c r="N40" s="48">
        <f t="shared" si="17"/>
        <v>89377.735715094939</v>
      </c>
      <c r="O40" s="48">
        <f t="shared" si="17"/>
        <v>86774.500694266928</v>
      </c>
      <c r="P40" s="48">
        <f t="shared" si="17"/>
        <v>84247.088052686333</v>
      </c>
      <c r="Q40" s="48">
        <f t="shared" si="17"/>
        <v>81793.28937154013</v>
      </c>
      <c r="R40" s="48">
        <f t="shared" si="15"/>
        <v>79410.960554893332</v>
      </c>
      <c r="S40" s="48">
        <f t="shared" si="4"/>
        <v>86799.774820682738</v>
      </c>
      <c r="T40" s="57">
        <f t="shared" si="5"/>
        <v>8884.2844482792698</v>
      </c>
      <c r="U40">
        <f t="shared" si="0"/>
        <v>0.39573395701665059</v>
      </c>
      <c r="V40">
        <f t="shared" ca="1" si="6"/>
        <v>14.093849875443256</v>
      </c>
      <c r="W40" s="57">
        <f t="shared" ca="1" si="7"/>
        <v>49551.341175590453</v>
      </c>
      <c r="X40" s="27">
        <f t="shared" si="11"/>
        <v>866.75945836870926</v>
      </c>
      <c r="Y40" s="57">
        <f t="shared" ca="1" si="9"/>
        <v>4834.2771878624835</v>
      </c>
      <c r="Z40" s="54">
        <f t="shared" si="8"/>
        <v>0.15</v>
      </c>
    </row>
    <row r="41" spans="1:26" s="31" customFormat="1" x14ac:dyDescent="0.2">
      <c r="A41" t="str">
        <f>Data2013!A32</f>
        <v>A35</v>
      </c>
      <c r="B41" s="7">
        <f>Data2013!B32</f>
        <v>26989</v>
      </c>
      <c r="C41" s="7">
        <f>Data2013!C32</f>
        <v>39904</v>
      </c>
      <c r="D41" t="str">
        <f>Data2013!D32</f>
        <v>F</v>
      </c>
      <c r="E41" s="5">
        <f>Data2013!E32</f>
        <v>31826.77</v>
      </c>
      <c r="F41">
        <f t="shared" si="1"/>
        <v>40</v>
      </c>
      <c r="G41" s="28">
        <f t="shared" si="2"/>
        <v>4.75</v>
      </c>
      <c r="H41" s="48">
        <f t="shared" si="16"/>
        <v>69736.372315001805</v>
      </c>
      <c r="I41" s="48">
        <f t="shared" si="16"/>
        <v>67054.20414904019</v>
      </c>
      <c r="J41" s="48">
        <f t="shared" si="16"/>
        <v>64475.19629715402</v>
      </c>
      <c r="K41" s="48">
        <f t="shared" si="16"/>
        <v>61995.381054955789</v>
      </c>
      <c r="L41" s="48">
        <f t="shared" si="14"/>
        <v>59610.943322072875</v>
      </c>
      <c r="M41" s="48">
        <f t="shared" si="3"/>
        <v>67088.590920398667</v>
      </c>
      <c r="N41" s="48">
        <f t="shared" si="17"/>
        <v>92059.067786547792</v>
      </c>
      <c r="O41" s="48">
        <f t="shared" si="17"/>
        <v>89377.735715094939</v>
      </c>
      <c r="P41" s="48">
        <f t="shared" si="17"/>
        <v>86774.500694266928</v>
      </c>
      <c r="Q41" s="48">
        <f t="shared" si="17"/>
        <v>84247.088052686333</v>
      </c>
      <c r="R41" s="48">
        <f t="shared" si="15"/>
        <v>81793.28937154013</v>
      </c>
      <c r="S41" s="48">
        <f t="shared" si="4"/>
        <v>89403.768065303215</v>
      </c>
      <c r="T41" s="57">
        <f t="shared" si="5"/>
        <v>3521.3124159344252</v>
      </c>
      <c r="U41">
        <f t="shared" si="0"/>
        <v>0.37688948287300061</v>
      </c>
      <c r="V41">
        <f t="shared" ca="1" si="6"/>
        <v>14.093849875443256</v>
      </c>
      <c r="W41" s="57">
        <f t="shared" ca="1" si="7"/>
        <v>18704.591067368696</v>
      </c>
      <c r="X41" s="27">
        <f t="shared" si="11"/>
        <v>741.32892967040527</v>
      </c>
      <c r="Y41" s="57">
        <f t="shared" ca="1" si="9"/>
        <v>3937.8086457618306</v>
      </c>
      <c r="Z41" s="54">
        <f t="shared" si="8"/>
        <v>0.15</v>
      </c>
    </row>
    <row r="42" spans="1:26" s="31" customFormat="1" x14ac:dyDescent="0.2">
      <c r="A42" t="str">
        <f>Data2013!A33</f>
        <v>A37</v>
      </c>
      <c r="B42" s="7">
        <f>Data2013!B33</f>
        <v>27573</v>
      </c>
      <c r="C42" s="7">
        <f>Data2013!C33</f>
        <v>40848</v>
      </c>
      <c r="D42" t="str">
        <f>Data2013!D33</f>
        <v>M</v>
      </c>
      <c r="E42" s="5">
        <f>Data2013!E33</f>
        <v>28591.96</v>
      </c>
      <c r="F42">
        <f t="shared" si="1"/>
        <v>39</v>
      </c>
      <c r="G42" s="28">
        <f t="shared" si="2"/>
        <v>2.1666666666666665</v>
      </c>
      <c r="H42" s="48">
        <f t="shared" si="16"/>
        <v>65154.445471113293</v>
      </c>
      <c r="I42" s="48">
        <f t="shared" si="16"/>
        <v>62648.505260685859</v>
      </c>
      <c r="J42" s="48">
        <f t="shared" si="16"/>
        <v>60238.947366044093</v>
      </c>
      <c r="K42" s="48">
        <f t="shared" si="16"/>
        <v>57922.064775042396</v>
      </c>
      <c r="L42" s="48">
        <f t="shared" si="14"/>
        <v>55694.293052925379</v>
      </c>
      <c r="M42" s="48">
        <f t="shared" si="3"/>
        <v>62680.632699281086</v>
      </c>
      <c r="N42" s="48">
        <f t="shared" si="17"/>
        <v>94820.839820144218</v>
      </c>
      <c r="O42" s="48">
        <f t="shared" si="17"/>
        <v>92059.067786547777</v>
      </c>
      <c r="P42" s="48">
        <f t="shared" si="17"/>
        <v>89377.735715094925</v>
      </c>
      <c r="Q42" s="48">
        <f t="shared" si="17"/>
        <v>86774.500694266913</v>
      </c>
      <c r="R42" s="48">
        <f t="shared" si="15"/>
        <v>84247.088052686318</v>
      </c>
      <c r="S42" s="48">
        <f t="shared" si="4"/>
        <v>92085.881107262292</v>
      </c>
      <c r="T42" s="57">
        <f t="shared" si="5"/>
        <v>1500.6788145419546</v>
      </c>
      <c r="U42">
        <f t="shared" si="0"/>
        <v>0.35894236464095297</v>
      </c>
      <c r="V42">
        <f t="shared" ca="1" si="6"/>
        <v>13.315690176276881</v>
      </c>
      <c r="W42" s="57">
        <f t="shared" ca="1" si="7"/>
        <v>7172.5924164912522</v>
      </c>
      <c r="X42" s="27">
        <f t="shared" si="11"/>
        <v>692.620991327056</v>
      </c>
      <c r="Y42" s="57">
        <f t="shared" ca="1" si="9"/>
        <v>3310.4272691498086</v>
      </c>
      <c r="Z42" s="54">
        <f t="shared" si="8"/>
        <v>0.15</v>
      </c>
    </row>
    <row r="43" spans="1:26" s="31" customFormat="1" x14ac:dyDescent="0.2">
      <c r="A43" t="str">
        <f>Data2013!A34</f>
        <v>A38</v>
      </c>
      <c r="B43" s="7">
        <f>Data2013!B34</f>
        <v>27865</v>
      </c>
      <c r="C43" s="7">
        <f>Data2013!C34</f>
        <v>38322</v>
      </c>
      <c r="D43" t="str">
        <f>Data2013!D34</f>
        <v>F</v>
      </c>
      <c r="E43" s="5">
        <f>Data2013!E34</f>
        <v>34994.660000000003</v>
      </c>
      <c r="F43">
        <f t="shared" si="1"/>
        <v>38</v>
      </c>
      <c r="G43" s="28">
        <f t="shared" si="2"/>
        <v>9.0833333333333339</v>
      </c>
      <c r="H43" s="48">
        <f t="shared" si="16"/>
        <v>82934.502336326594</v>
      </c>
      <c r="I43" s="48">
        <f t="shared" si="16"/>
        <v>79744.713784929409</v>
      </c>
      <c r="J43" s="48">
        <f t="shared" si="16"/>
        <v>76677.609408585966</v>
      </c>
      <c r="K43" s="48">
        <f t="shared" si="16"/>
        <v>73728.470585178817</v>
      </c>
      <c r="L43" s="48">
        <f t="shared" si="14"/>
        <v>70892.760178056546</v>
      </c>
      <c r="M43" s="48">
        <f t="shared" si="3"/>
        <v>79785.608509947328</v>
      </c>
      <c r="N43" s="48">
        <f t="shared" si="17"/>
        <v>97665.465014748552</v>
      </c>
      <c r="O43" s="48">
        <f t="shared" si="17"/>
        <v>94820.839820144218</v>
      </c>
      <c r="P43" s="48">
        <f t="shared" si="17"/>
        <v>92059.067786547777</v>
      </c>
      <c r="Q43" s="48">
        <f t="shared" si="17"/>
        <v>89377.735715094925</v>
      </c>
      <c r="R43" s="48">
        <f t="shared" si="15"/>
        <v>86774.500694266913</v>
      </c>
      <c r="S43" s="48">
        <f t="shared" si="4"/>
        <v>94848.457540480187</v>
      </c>
      <c r="T43" s="57">
        <f t="shared" si="5"/>
        <v>8008.1480141505053</v>
      </c>
      <c r="U43">
        <f t="shared" si="0"/>
        <v>0.3418498710866219</v>
      </c>
      <c r="V43">
        <f t="shared" ca="1" si="6"/>
        <v>14.093849875443256</v>
      </c>
      <c r="W43" s="57">
        <f t="shared" ca="1" si="7"/>
        <v>38583.103079709901</v>
      </c>
      <c r="X43" s="27">
        <f t="shared" si="11"/>
        <v>881.63097403491793</v>
      </c>
      <c r="Y43" s="57">
        <f t="shared" ca="1" si="9"/>
        <v>4247.6810729955851</v>
      </c>
      <c r="Z43" s="54">
        <f t="shared" si="8"/>
        <v>0.15</v>
      </c>
    </row>
    <row r="44" spans="1:26" s="31" customFormat="1" x14ac:dyDescent="0.2">
      <c r="A44" t="str">
        <f>Data2013!A35</f>
        <v>A39</v>
      </c>
      <c r="B44" s="7">
        <f>Data2013!B35</f>
        <v>28157</v>
      </c>
      <c r="C44" s="7">
        <f>Data2013!C35</f>
        <v>39995</v>
      </c>
      <c r="D44" t="str">
        <f>Data2013!D35</f>
        <v>M</v>
      </c>
      <c r="E44" s="5">
        <f>Data2013!E35</f>
        <v>31368.16</v>
      </c>
      <c r="F44">
        <f t="shared" si="1"/>
        <v>37</v>
      </c>
      <c r="G44" s="28">
        <f t="shared" si="2"/>
        <v>4.5</v>
      </c>
      <c r="H44" s="48">
        <f t="shared" si="16"/>
        <v>77313.591512491214</v>
      </c>
      <c r="I44" s="48">
        <f t="shared" si="16"/>
        <v>74339.991838933856</v>
      </c>
      <c r="J44" s="48">
        <f t="shared" si="16"/>
        <v>71480.761383590245</v>
      </c>
      <c r="K44" s="48">
        <f t="shared" si="16"/>
        <v>68731.501330375235</v>
      </c>
      <c r="L44" s="48">
        <f t="shared" si="14"/>
        <v>66087.982048437727</v>
      </c>
      <c r="M44" s="48">
        <f t="shared" si="3"/>
        <v>74378.114911671772</v>
      </c>
      <c r="N44" s="48">
        <f t="shared" si="17"/>
        <v>100595.42896519101</v>
      </c>
      <c r="O44" s="48">
        <f t="shared" si="17"/>
        <v>97665.465014748552</v>
      </c>
      <c r="P44" s="48">
        <f t="shared" si="17"/>
        <v>94820.839820144218</v>
      </c>
      <c r="Q44" s="48">
        <f t="shared" si="17"/>
        <v>92059.067786547777</v>
      </c>
      <c r="R44" s="48">
        <f t="shared" si="15"/>
        <v>89377.735715094925</v>
      </c>
      <c r="S44" s="48">
        <f t="shared" si="4"/>
        <v>97693.911266694602</v>
      </c>
      <c r="T44" s="57">
        <f t="shared" si="5"/>
        <v>3698.4517639828782</v>
      </c>
      <c r="U44">
        <f t="shared" si="0"/>
        <v>0.32557130579678267</v>
      </c>
      <c r="V44">
        <f t="shared" ca="1" si="6"/>
        <v>13.315690176276881</v>
      </c>
      <c r="W44" s="57">
        <f t="shared" ca="1" si="7"/>
        <v>16033.552638561621</v>
      </c>
      <c r="X44" s="27">
        <f t="shared" si="11"/>
        <v>821.8781697739729</v>
      </c>
      <c r="Y44" s="57">
        <f t="shared" ca="1" si="9"/>
        <v>3563.0116974581374</v>
      </c>
      <c r="Z44" s="54">
        <f t="shared" si="8"/>
        <v>0.15</v>
      </c>
    </row>
    <row r="45" spans="1:26" s="31" customFormat="1" x14ac:dyDescent="0.2">
      <c r="A45" t="str">
        <f>Data2013!A36</f>
        <v>A40</v>
      </c>
      <c r="B45" s="7">
        <f>Data2013!B36</f>
        <v>28449</v>
      </c>
      <c r="C45" s="7">
        <f>Data2013!C36</f>
        <v>38534</v>
      </c>
      <c r="D45" t="str">
        <f>Data2013!D36</f>
        <v>M</v>
      </c>
      <c r="E45" s="5">
        <f>Data2013!E36</f>
        <v>31763.29</v>
      </c>
      <c r="F45">
        <f t="shared" si="1"/>
        <v>36</v>
      </c>
      <c r="G45" s="28">
        <f t="shared" si="2"/>
        <v>8.5</v>
      </c>
      <c r="H45" s="48">
        <f t="shared" si="16"/>
        <v>81418.973547664544</v>
      </c>
      <c r="I45" s="48">
        <f t="shared" si="16"/>
        <v>78287.474565062061</v>
      </c>
      <c r="J45" s="48">
        <f t="shared" si="16"/>
        <v>75276.417851021208</v>
      </c>
      <c r="K45" s="48">
        <f t="shared" si="16"/>
        <v>72381.171010597318</v>
      </c>
      <c r="L45" s="48">
        <f t="shared" si="14"/>
        <v>69597.279817882038</v>
      </c>
      <c r="M45" s="48">
        <f t="shared" si="3"/>
        <v>78327.621987915947</v>
      </c>
      <c r="N45" s="48">
        <f t="shared" si="17"/>
        <v>103613.29183414673</v>
      </c>
      <c r="O45" s="48">
        <f t="shared" si="17"/>
        <v>100595.42896519099</v>
      </c>
      <c r="P45" s="48">
        <f t="shared" si="17"/>
        <v>97665.465014748537</v>
      </c>
      <c r="Q45" s="48">
        <f t="shared" si="17"/>
        <v>94820.839820144203</v>
      </c>
      <c r="R45" s="48">
        <f t="shared" si="15"/>
        <v>92059.067786547763</v>
      </c>
      <c r="S45" s="48">
        <f t="shared" si="4"/>
        <v>100624.72860469541</v>
      </c>
      <c r="T45" s="57">
        <f t="shared" si="5"/>
        <v>7356.921895215005</v>
      </c>
      <c r="U45">
        <f t="shared" si="0"/>
        <v>0.31006791028265024</v>
      </c>
      <c r="V45">
        <f t="shared" ca="1" si="6"/>
        <v>13.315690176276881</v>
      </c>
      <c r="W45" s="57">
        <f t="shared" ca="1" si="7"/>
        <v>30375.025368964845</v>
      </c>
      <c r="X45" s="27">
        <f t="shared" si="11"/>
        <v>865.52022296647112</v>
      </c>
      <c r="Y45" s="57">
        <f t="shared" ca="1" si="9"/>
        <v>3573.5323963488045</v>
      </c>
      <c r="Z45" s="54">
        <f t="shared" si="8"/>
        <v>0.15</v>
      </c>
    </row>
    <row r="46" spans="1:26" s="31" customFormat="1" x14ac:dyDescent="0.2">
      <c r="A46" t="str">
        <f>Data2013!A37</f>
        <v>A41</v>
      </c>
      <c r="B46" s="7">
        <f>Data2013!B37</f>
        <v>28741</v>
      </c>
      <c r="C46" s="7">
        <f>Data2013!C37</f>
        <v>40210</v>
      </c>
      <c r="D46" t="str">
        <f>Data2013!D37</f>
        <v>M</v>
      </c>
      <c r="E46" s="5">
        <f>Data2013!E37</f>
        <v>41136.25</v>
      </c>
      <c r="F46">
        <f t="shared" si="1"/>
        <v>35</v>
      </c>
      <c r="G46" s="28">
        <f t="shared" si="2"/>
        <v>3.9166666666666665</v>
      </c>
      <c r="H46" s="48">
        <f t="shared" si="16"/>
        <v>109662.50979114951</v>
      </c>
      <c r="I46" s="48">
        <f t="shared" si="16"/>
        <v>105444.72095302837</v>
      </c>
      <c r="J46" s="48">
        <f t="shared" si="16"/>
        <v>101389.15476252728</v>
      </c>
      <c r="K46" s="48">
        <f t="shared" si="16"/>
        <v>97489.571887045458</v>
      </c>
      <c r="L46" s="48">
        <f t="shared" si="14"/>
        <v>93739.972968312941</v>
      </c>
      <c r="M46" s="48">
        <f t="shared" si="3"/>
        <v>105498.79516890172</v>
      </c>
      <c r="N46" s="48">
        <f t="shared" si="17"/>
        <v>106721.69058917114</v>
      </c>
      <c r="O46" s="48">
        <f t="shared" si="17"/>
        <v>103613.29183414673</v>
      </c>
      <c r="P46" s="48">
        <f t="shared" si="17"/>
        <v>100595.42896519099</v>
      </c>
      <c r="Q46" s="48">
        <f t="shared" si="17"/>
        <v>97665.465014748537</v>
      </c>
      <c r="R46" s="48">
        <f t="shared" si="15"/>
        <v>94820.839820144203</v>
      </c>
      <c r="S46" s="48">
        <f t="shared" si="4"/>
        <v>103643.47046283628</v>
      </c>
      <c r="T46" s="57">
        <f t="shared" si="5"/>
        <v>4609.1367354183576</v>
      </c>
      <c r="U46">
        <f t="shared" si="0"/>
        <v>0.29530277169776209</v>
      </c>
      <c r="V46">
        <f t="shared" ca="1" si="6"/>
        <v>13.315690176276881</v>
      </c>
      <c r="W46" s="57">
        <f t="shared" ca="1" si="7"/>
        <v>18123.864101684147</v>
      </c>
      <c r="X46" s="27">
        <f t="shared" si="11"/>
        <v>1176.800868617453</v>
      </c>
      <c r="Y46" s="57">
        <f t="shared" ca="1" si="9"/>
        <v>4627.3695578768029</v>
      </c>
      <c r="Z46" s="54">
        <f t="shared" si="8"/>
        <v>0.15</v>
      </c>
    </row>
    <row r="47" spans="1:26" s="31" customFormat="1" x14ac:dyDescent="0.2">
      <c r="A47" t="str">
        <f>Data2013!A38</f>
        <v>A43</v>
      </c>
      <c r="B47" s="7">
        <f>Data2013!B38</f>
        <v>29325</v>
      </c>
      <c r="C47" s="7">
        <f>Data2013!C38</f>
        <v>40422</v>
      </c>
      <c r="D47" t="str">
        <f>Data2013!D38</f>
        <v>F</v>
      </c>
      <c r="E47" s="5">
        <f>Data2013!E38</f>
        <v>34477.42</v>
      </c>
      <c r="F47">
        <f t="shared" si="1"/>
        <v>34</v>
      </c>
      <c r="G47" s="28">
        <f t="shared" si="2"/>
        <v>3.3333333333333335</v>
      </c>
      <c r="H47" s="48">
        <f t="shared" si="16"/>
        <v>95587.605206029155</v>
      </c>
      <c r="I47" s="48">
        <f t="shared" si="16"/>
        <v>91911.158851951113</v>
      </c>
      <c r="J47" s="48">
        <f t="shared" si="16"/>
        <v>88376.11428072222</v>
      </c>
      <c r="K47" s="48">
        <f t="shared" si="16"/>
        <v>84977.032962232901</v>
      </c>
      <c r="L47" s="48">
        <f t="shared" si="14"/>
        <v>81708.685540608552</v>
      </c>
      <c r="M47" s="48">
        <f t="shared" si="3"/>
        <v>91958.292779567491</v>
      </c>
      <c r="N47" s="48">
        <f t="shared" si="17"/>
        <v>109923.34130684624</v>
      </c>
      <c r="O47" s="48">
        <f t="shared" si="17"/>
        <v>106721.69058917111</v>
      </c>
      <c r="P47" s="48">
        <f t="shared" si="17"/>
        <v>103613.2918341467</v>
      </c>
      <c r="Q47" s="48">
        <f t="shared" si="17"/>
        <v>100595.42896519096</v>
      </c>
      <c r="R47" s="48">
        <f t="shared" si="15"/>
        <v>97665.465014748508</v>
      </c>
      <c r="S47" s="48">
        <f t="shared" si="4"/>
        <v>106752.77457672135</v>
      </c>
      <c r="T47" s="57">
        <f t="shared" si="5"/>
        <v>3387.130450714069</v>
      </c>
      <c r="U47">
        <f t="shared" si="0"/>
        <v>0.28124073495024959</v>
      </c>
      <c r="V47">
        <f t="shared" ca="1" si="6"/>
        <v>14.093849875443256</v>
      </c>
      <c r="W47" s="57">
        <f t="shared" ca="1" si="7"/>
        <v>13425.788105514624</v>
      </c>
      <c r="X47" s="27">
        <f t="shared" si="11"/>
        <v>1016.1391352142207</v>
      </c>
      <c r="Y47" s="57">
        <f t="shared" ca="1" si="9"/>
        <v>4027.7364316543876</v>
      </c>
      <c r="Z47" s="54">
        <f t="shared" si="8"/>
        <v>0.15</v>
      </c>
    </row>
    <row r="48" spans="1:26" s="31" customFormat="1" x14ac:dyDescent="0.2">
      <c r="A48" t="str">
        <f>Data2013!A39</f>
        <v>A44</v>
      </c>
      <c r="B48" s="7">
        <f>Data2013!B39</f>
        <v>29617</v>
      </c>
      <c r="C48" s="7">
        <f>Data2013!C39</f>
        <v>38991</v>
      </c>
      <c r="D48" t="str">
        <f>Data2013!D39</f>
        <v>F</v>
      </c>
      <c r="E48" s="5">
        <f>Data2013!E39</f>
        <v>32250.14</v>
      </c>
      <c r="F48">
        <f t="shared" si="1"/>
        <v>33</v>
      </c>
      <c r="G48" s="28">
        <f t="shared" si="2"/>
        <v>7.25</v>
      </c>
      <c r="H48" s="48">
        <f t="shared" si="16"/>
        <v>92989.040252012346</v>
      </c>
      <c r="I48" s="48">
        <f t="shared" si="16"/>
        <v>89412.538703858023</v>
      </c>
      <c r="J48" s="48">
        <f t="shared" si="16"/>
        <v>85973.594907555787</v>
      </c>
      <c r="K48" s="48">
        <f t="shared" si="16"/>
        <v>82666.918180342094</v>
      </c>
      <c r="L48" s="48">
        <f t="shared" si="14"/>
        <v>79487.421327252014</v>
      </c>
      <c r="M48" s="48">
        <f t="shared" si="3"/>
        <v>89458.391287808714</v>
      </c>
      <c r="N48" s="48">
        <f t="shared" si="17"/>
        <v>113221.04154605164</v>
      </c>
      <c r="O48" s="48">
        <f t="shared" si="17"/>
        <v>109923.34130684625</v>
      </c>
      <c r="P48" s="48">
        <f t="shared" si="17"/>
        <v>106721.69058917112</v>
      </c>
      <c r="Q48" s="48">
        <f t="shared" si="17"/>
        <v>103613.29183414672</v>
      </c>
      <c r="R48" s="48">
        <f t="shared" si="15"/>
        <v>100595.42896519098</v>
      </c>
      <c r="S48" s="48">
        <f t="shared" si="4"/>
        <v>109955.35781402299</v>
      </c>
      <c r="T48" s="57">
        <f t="shared" si="5"/>
        <v>7166.7353720445753</v>
      </c>
      <c r="U48">
        <f t="shared" si="0"/>
        <v>0.2678483190002377</v>
      </c>
      <c r="V48">
        <f t="shared" ca="1" si="6"/>
        <v>14.093849875443256</v>
      </c>
      <c r="W48" s="57">
        <f t="shared" ca="1" si="7"/>
        <v>27054.526344980801</v>
      </c>
      <c r="X48" s="27">
        <f t="shared" si="11"/>
        <v>988.51522373028627</v>
      </c>
      <c r="Y48" s="57">
        <f t="shared" ca="1" si="9"/>
        <v>3731.6588062042479</v>
      </c>
      <c r="Z48" s="54">
        <f t="shared" si="8"/>
        <v>0.15</v>
      </c>
    </row>
    <row r="49" spans="1:26" s="31" customFormat="1" x14ac:dyDescent="0.2">
      <c r="A49" t="str">
        <f>Data2013!A40</f>
        <v>A45</v>
      </c>
      <c r="B49" s="7">
        <f>Data2013!B40</f>
        <v>29909</v>
      </c>
      <c r="C49" s="7">
        <f>Data2013!C40</f>
        <v>40634</v>
      </c>
      <c r="D49" t="str">
        <f>Data2013!D40</f>
        <v>M</v>
      </c>
      <c r="E49" s="5">
        <f>Data2013!E40</f>
        <v>36154.720000000001</v>
      </c>
      <c r="F49">
        <f t="shared" si="1"/>
        <v>32</v>
      </c>
      <c r="G49" s="28">
        <f t="shared" si="2"/>
        <v>2.75</v>
      </c>
      <c r="H49" s="48">
        <f t="shared" si="16"/>
        <v>108417.27886810557</v>
      </c>
      <c r="I49" s="48">
        <f t="shared" si="16"/>
        <v>104247.38352702458</v>
      </c>
      <c r="J49" s="48">
        <f t="shared" si="16"/>
        <v>100237.86877598516</v>
      </c>
      <c r="K49" s="48">
        <f t="shared" si="16"/>
        <v>96382.56613075496</v>
      </c>
      <c r="L49" s="48">
        <f t="shared" si="14"/>
        <v>92675.544356495157</v>
      </c>
      <c r="M49" s="48">
        <f t="shared" si="3"/>
        <v>104300.8437237051</v>
      </c>
      <c r="N49" s="48">
        <f t="shared" si="17"/>
        <v>116617.67279243319</v>
      </c>
      <c r="O49" s="48">
        <f t="shared" si="17"/>
        <v>113221.04154605164</v>
      </c>
      <c r="P49" s="48">
        <f t="shared" si="17"/>
        <v>109923.34130684625</v>
      </c>
      <c r="Q49" s="48">
        <f t="shared" si="17"/>
        <v>106721.69058917112</v>
      </c>
      <c r="R49" s="48">
        <f t="shared" si="15"/>
        <v>103613.29183414672</v>
      </c>
      <c r="S49" s="48">
        <f t="shared" si="4"/>
        <v>113254.0185484437</v>
      </c>
      <c r="T49" s="57">
        <f t="shared" si="5"/>
        <v>3169.4418886540884</v>
      </c>
      <c r="U49">
        <f t="shared" si="0"/>
        <v>0.25509363714308358</v>
      </c>
      <c r="V49">
        <f t="shared" ca="1" si="6"/>
        <v>13.315690176276881</v>
      </c>
      <c r="W49" s="57">
        <f t="shared" ca="1" si="7"/>
        <v>10765.794883386301</v>
      </c>
      <c r="X49" s="27">
        <f t="shared" si="11"/>
        <v>1152.5243231469412</v>
      </c>
      <c r="Y49" s="57">
        <f t="shared" ca="1" si="9"/>
        <v>3914.8345030495634</v>
      </c>
      <c r="Z49" s="54">
        <f t="shared" si="8"/>
        <v>0.15</v>
      </c>
    </row>
    <row r="50" spans="1:26" s="31" customFormat="1" x14ac:dyDescent="0.2">
      <c r="A50" t="str">
        <f>Data2013!A41</f>
        <v>A46</v>
      </c>
      <c r="B50" s="7">
        <f>Data2013!B41</f>
        <v>28395</v>
      </c>
      <c r="C50" s="7">
        <f>Data2013!C41</f>
        <v>41275</v>
      </c>
      <c r="D50" t="str">
        <f>Data2013!D41</f>
        <v>M</v>
      </c>
      <c r="E50" s="5">
        <f>Data2013!E41</f>
        <v>52280.56</v>
      </c>
      <c r="F50">
        <f t="shared" si="1"/>
        <v>36</v>
      </c>
      <c r="G50" s="28">
        <f t="shared" si="2"/>
        <v>1</v>
      </c>
      <c r="H50" s="48">
        <f t="shared" si="16"/>
        <v>134010.97719087318</v>
      </c>
      <c r="I50" s="48">
        <f t="shared" si="16"/>
        <v>128856.70883737804</v>
      </c>
      <c r="J50" s="48">
        <f t="shared" si="16"/>
        <v>123900.68157440196</v>
      </c>
      <c r="K50" s="48">
        <f t="shared" si="16"/>
        <v>119135.27074461726</v>
      </c>
      <c r="L50" s="48">
        <f t="shared" si="14"/>
        <v>114553.14494674736</v>
      </c>
      <c r="M50" s="48">
        <f t="shared" si="3"/>
        <v>128922.78920088439</v>
      </c>
      <c r="N50" s="48">
        <f t="shared" si="17"/>
        <v>103613.29183414673</v>
      </c>
      <c r="O50" s="48">
        <f t="shared" si="17"/>
        <v>100595.42896519099</v>
      </c>
      <c r="P50" s="48">
        <f t="shared" si="17"/>
        <v>97665.465014748537</v>
      </c>
      <c r="Q50" s="48">
        <f t="shared" si="17"/>
        <v>94820.839820144203</v>
      </c>
      <c r="R50" s="48">
        <f t="shared" si="15"/>
        <v>92059.067786547763</v>
      </c>
      <c r="S50" s="48">
        <f t="shared" si="4"/>
        <v>100624.72860469541</v>
      </c>
      <c r="T50" s="57">
        <f t="shared" si="5"/>
        <v>1592.970281217097</v>
      </c>
      <c r="U50">
        <f t="shared" si="0"/>
        <v>0.31006791028265024</v>
      </c>
      <c r="V50">
        <f t="shared" ca="1" si="6"/>
        <v>13.315690176276881</v>
      </c>
      <c r="W50" s="57">
        <f t="shared" ca="1" si="7"/>
        <v>6577.0050835319207</v>
      </c>
      <c r="X50" s="27">
        <f t="shared" si="11"/>
        <v>1592.970281217097</v>
      </c>
      <c r="Y50" s="57">
        <f t="shared" ca="1" si="9"/>
        <v>6577.0050835319198</v>
      </c>
      <c r="Z50" s="54">
        <f t="shared" si="8"/>
        <v>0.15</v>
      </c>
    </row>
    <row r="51" spans="1:26" s="31" customFormat="1" x14ac:dyDescent="0.2">
      <c r="A51" t="str">
        <f>Data2013!A42</f>
        <v>A47</v>
      </c>
      <c r="B51" s="7">
        <f>Data2013!B42</f>
        <v>31050</v>
      </c>
      <c r="C51" s="7">
        <f>Data2013!C42</f>
        <v>41365</v>
      </c>
      <c r="D51" t="str">
        <f>Data2013!D42</f>
        <v>F</v>
      </c>
      <c r="E51" s="5">
        <f>Data2013!E42</f>
        <v>21763.5</v>
      </c>
      <c r="F51">
        <f t="shared" si="1"/>
        <v>29</v>
      </c>
      <c r="G51" s="28">
        <f t="shared" si="2"/>
        <v>0.75</v>
      </c>
      <c r="H51" s="48">
        <f t="shared" si="16"/>
        <v>73411.1889778638</v>
      </c>
      <c r="I51" s="48">
        <f t="shared" si="16"/>
        <v>70587.681709484415</v>
      </c>
      <c r="J51" s="48">
        <f t="shared" si="16"/>
        <v>67872.770874504247</v>
      </c>
      <c r="K51" s="48">
        <f t="shared" si="16"/>
        <v>65262.279687023307</v>
      </c>
      <c r="L51" s="48">
        <f t="shared" si="14"/>
        <v>62752.192006753176</v>
      </c>
      <c r="M51" s="48">
        <f t="shared" si="3"/>
        <v>70623.880520617487</v>
      </c>
      <c r="N51" s="48">
        <f t="shared" si="17"/>
        <v>127431.27973745714</v>
      </c>
      <c r="O51" s="48">
        <f t="shared" si="17"/>
        <v>123719.68906549236</v>
      </c>
      <c r="P51" s="48">
        <f t="shared" si="17"/>
        <v>120116.20297620617</v>
      </c>
      <c r="Q51" s="48">
        <f t="shared" si="17"/>
        <v>116617.67279243318</v>
      </c>
      <c r="R51" s="48">
        <f t="shared" si="15"/>
        <v>113221.04154605162</v>
      </c>
      <c r="S51" s="48">
        <f t="shared" si="4"/>
        <v>123755.72392638522</v>
      </c>
      <c r="T51" s="57">
        <f t="shared" si="5"/>
        <v>585.29540981461741</v>
      </c>
      <c r="U51">
        <f t="shared" si="0"/>
        <v>0.220359474910341</v>
      </c>
      <c r="V51">
        <f t="shared" ca="1" si="6"/>
        <v>14.093849875443256</v>
      </c>
      <c r="W51" s="57">
        <f t="shared" ca="1" si="7"/>
        <v>1817.7597726477895</v>
      </c>
      <c r="X51" s="27">
        <f t="shared" si="11"/>
        <v>780.39387975282318</v>
      </c>
      <c r="Y51" s="57">
        <f t="shared" ca="1" si="9"/>
        <v>2423.6796968637195</v>
      </c>
      <c r="Z51" s="54">
        <f t="shared" si="8"/>
        <v>0.15</v>
      </c>
    </row>
    <row r="52" spans="1:26" s="31" customFormat="1" x14ac:dyDescent="0.2">
      <c r="A52" t="str">
        <f>Data2013!A43</f>
        <v>A48</v>
      </c>
      <c r="B52" s="7">
        <f>Data2013!B43</f>
        <v>21975</v>
      </c>
      <c r="C52" s="7">
        <f>Data2013!C43</f>
        <v>41456</v>
      </c>
      <c r="D52" t="str">
        <f>Data2013!D43</f>
        <v>F</v>
      </c>
      <c r="E52" s="5">
        <f>Data2013!E43</f>
        <v>33413.64</v>
      </c>
      <c r="F52">
        <f t="shared" si="1"/>
        <v>54</v>
      </c>
      <c r="G52" s="28">
        <f t="shared" si="2"/>
        <v>0.5</v>
      </c>
      <c r="H52" s="48">
        <f t="shared" si="16"/>
        <v>42278.914169178694</v>
      </c>
      <c r="I52" s="48">
        <f t="shared" si="16"/>
        <v>40652.802085748743</v>
      </c>
      <c r="J52" s="48">
        <f t="shared" si="16"/>
        <v>39089.232774758406</v>
      </c>
      <c r="K52" s="48">
        <f t="shared" si="16"/>
        <v>37585.800744960005</v>
      </c>
      <c r="L52" s="48">
        <f t="shared" si="14"/>
        <v>36140.193024</v>
      </c>
      <c r="M52" s="48">
        <f t="shared" si="3"/>
        <v>40673.649676561945</v>
      </c>
      <c r="N52" s="48">
        <f t="shared" si="17"/>
        <v>60861.888900750004</v>
      </c>
      <c r="O52" s="48">
        <f t="shared" si="17"/>
        <v>59089.212525000003</v>
      </c>
      <c r="P52" s="48">
        <f t="shared" si="17"/>
        <v>57368.167500000003</v>
      </c>
      <c r="Q52" s="48">
        <f t="shared" si="17"/>
        <v>55697.25</v>
      </c>
      <c r="R52" s="48">
        <f t="shared" si="15"/>
        <v>54075</v>
      </c>
      <c r="S52" s="48">
        <f t="shared" si="4"/>
        <v>59106.422975250003</v>
      </c>
      <c r="T52" s="57">
        <f t="shared" si="5"/>
        <v>224.72191446300471</v>
      </c>
      <c r="U52">
        <f t="shared" si="0"/>
        <v>0.74621539663662761</v>
      </c>
      <c r="V52">
        <f t="shared" ca="1" si="6"/>
        <v>14.093849875443256</v>
      </c>
      <c r="W52" s="57">
        <f t="shared" ca="1" si="7"/>
        <v>2363.4111104836193</v>
      </c>
      <c r="X52" s="27">
        <f t="shared" si="11"/>
        <v>449.44382892600942</v>
      </c>
      <c r="Y52" s="57">
        <f t="shared" ca="1" si="9"/>
        <v>4726.8222209672394</v>
      </c>
      <c r="Z52" s="54">
        <f t="shared" si="8"/>
        <v>0.15</v>
      </c>
    </row>
    <row r="53" spans="1:26" s="31" customFormat="1" x14ac:dyDescent="0.2">
      <c r="A53" t="str">
        <f>Data2013!A44</f>
        <v>A49</v>
      </c>
      <c r="B53" s="7">
        <f>Data2013!B44</f>
        <v>21167</v>
      </c>
      <c r="C53" s="7">
        <f>Data2013!C44</f>
        <v>41334</v>
      </c>
      <c r="D53" t="str">
        <f>Data2013!D44</f>
        <v>M</v>
      </c>
      <c r="E53" s="5">
        <f>Data2013!E44</f>
        <v>41886.300000000003</v>
      </c>
      <c r="F53">
        <f t="shared" si="1"/>
        <v>56</v>
      </c>
      <c r="G53" s="28">
        <f t="shared" si="2"/>
        <v>0.83333333333333337</v>
      </c>
      <c r="H53" s="48">
        <f t="shared" si="16"/>
        <v>49001.046601728012</v>
      </c>
      <c r="I53" s="48">
        <f t="shared" si="16"/>
        <v>47116.390963200007</v>
      </c>
      <c r="J53" s="48">
        <f t="shared" si="16"/>
        <v>45304.222080000007</v>
      </c>
      <c r="K53" s="48">
        <f t="shared" si="16"/>
        <v>43561.752000000008</v>
      </c>
      <c r="L53" s="48">
        <f t="shared" si="14"/>
        <v>41886.300000000003</v>
      </c>
      <c r="M53" s="48">
        <f t="shared" si="3"/>
        <v>47140.553214976011</v>
      </c>
      <c r="N53" s="48">
        <f t="shared" si="17"/>
        <v>57368.16750000001</v>
      </c>
      <c r="O53" s="48">
        <f t="shared" si="17"/>
        <v>55697.250000000007</v>
      </c>
      <c r="P53" s="48">
        <f t="shared" si="17"/>
        <v>54075.000000000007</v>
      </c>
      <c r="Q53" s="48">
        <f t="shared" si="17"/>
        <v>52500.000000000007</v>
      </c>
      <c r="R53" s="48">
        <f t="shared" si="15"/>
        <v>50970.87378640777</v>
      </c>
      <c r="S53" s="48">
        <f t="shared" si="4"/>
        <v>55713.472500000003</v>
      </c>
      <c r="T53" s="57">
        <f t="shared" si="5"/>
        <v>434.08592752123747</v>
      </c>
      <c r="U53">
        <f t="shared" si="0"/>
        <v>0.82270247479188197</v>
      </c>
      <c r="V53">
        <f t="shared" ca="1" si="6"/>
        <v>13.315690176276881</v>
      </c>
      <c r="W53" s="57">
        <f t="shared" ca="1" si="7"/>
        <v>4755.3467707422978</v>
      </c>
      <c r="X53" s="27">
        <f t="shared" si="11"/>
        <v>520.90311302548491</v>
      </c>
      <c r="Y53" s="57">
        <f t="shared" ca="1" si="9"/>
        <v>5706.4161248907567</v>
      </c>
      <c r="Z53" s="54">
        <f t="shared" si="8"/>
        <v>0.15</v>
      </c>
    </row>
    <row r="54" spans="1:26" s="31" customFormat="1" ht="13.5" thickBot="1" x14ac:dyDescent="0.25">
      <c r="A54" t="str">
        <f>Data2013!A45</f>
        <v>A50</v>
      </c>
      <c r="B54" s="7">
        <f>Data2013!B45</f>
        <v>27960</v>
      </c>
      <c r="C54" s="7">
        <f>Data2013!C45</f>
        <v>41306</v>
      </c>
      <c r="D54" t="str">
        <f>Data2013!D45</f>
        <v>M</v>
      </c>
      <c r="E54" s="5">
        <f>Data2013!E45</f>
        <v>38136.92</v>
      </c>
      <c r="F54">
        <f t="shared" si="1"/>
        <v>37</v>
      </c>
      <c r="G54" s="28">
        <f t="shared" si="2"/>
        <v>0.91666666666666663</v>
      </c>
      <c r="H54" s="48">
        <f t="shared" si="16"/>
        <v>93996.659492445746</v>
      </c>
      <c r="I54" s="48">
        <f t="shared" si="16"/>
        <v>90381.403358120908</v>
      </c>
      <c r="J54" s="48">
        <f t="shared" si="16"/>
        <v>86905.195536654719</v>
      </c>
      <c r="K54" s="48">
        <f t="shared" si="16"/>
        <v>83562.688016014145</v>
      </c>
      <c r="L54" s="48">
        <f t="shared" si="14"/>
        <v>80348.738476936676</v>
      </c>
      <c r="M54" s="48">
        <f t="shared" si="3"/>
        <v>90427.752795740453</v>
      </c>
      <c r="N54" s="48">
        <f t="shared" si="17"/>
        <v>100595.42896519101</v>
      </c>
      <c r="O54" s="48">
        <f t="shared" si="17"/>
        <v>97665.465014748552</v>
      </c>
      <c r="P54" s="48">
        <f t="shared" si="17"/>
        <v>94820.839820144218</v>
      </c>
      <c r="Q54" s="48">
        <f t="shared" si="17"/>
        <v>92059.067786547777</v>
      </c>
      <c r="R54" s="48">
        <f t="shared" si="15"/>
        <v>89377.735715094925</v>
      </c>
      <c r="S54" s="48">
        <f t="shared" si="4"/>
        <v>97693.911266694602</v>
      </c>
      <c r="T54" s="57">
        <f t="shared" si="5"/>
        <v>915.95777936018749</v>
      </c>
      <c r="U54">
        <f t="shared" si="0"/>
        <v>0.32557130579678267</v>
      </c>
      <c r="V54">
        <f t="shared" ca="1" si="6"/>
        <v>13.315690176276881</v>
      </c>
      <c r="W54" s="57">
        <f t="shared" ca="1" si="7"/>
        <v>3970.8662454626965</v>
      </c>
      <c r="X54" s="27">
        <f t="shared" si="11"/>
        <v>999.22666839293186</v>
      </c>
      <c r="Y54" s="57">
        <f t="shared" ca="1" si="9"/>
        <v>4331.8540859593049</v>
      </c>
      <c r="Z54" s="54">
        <f t="shared" si="8"/>
        <v>0.15</v>
      </c>
    </row>
    <row r="55" spans="1:26" s="31" customFormat="1" ht="13.5" thickBot="1" x14ac:dyDescent="0.25">
      <c r="F55"/>
      <c r="G55"/>
      <c r="H55" s="95"/>
      <c r="I55" s="94"/>
      <c r="J55" s="94"/>
      <c r="M55" s="48"/>
      <c r="R55" s="94"/>
      <c r="S55" s="48"/>
      <c r="T55" s="45"/>
      <c r="U55"/>
      <c r="V55"/>
      <c r="W55" s="82">
        <f ca="1">SUM(W14:W54)</f>
        <v>6135111.5460756421</v>
      </c>
      <c r="X55" s="59" t="s">
        <v>144</v>
      </c>
      <c r="Y55" s="61">
        <f ca="1">SUM(Y14:Y54)</f>
        <v>213624.73441933608</v>
      </c>
      <c r="Z55" s="54"/>
    </row>
    <row r="56" spans="1:26" s="31" customFormat="1" ht="13.5" thickBot="1" x14ac:dyDescent="0.25">
      <c r="F56"/>
      <c r="G56"/>
      <c r="H56"/>
      <c r="S56" s="48"/>
      <c r="T56"/>
      <c r="X56" s="60" t="s">
        <v>145</v>
      </c>
      <c r="Y56" s="61">
        <f ca="1">Y55*(1+B6)^0.5</f>
        <v>218900.21359861319</v>
      </c>
    </row>
  </sheetData>
  <pageMargins left="0.7" right="0.7" top="0.75" bottom="0.75" header="0.3" footer="0.3"/>
  <pageSetup orientation="portrait" verticalDpi="0" r:id="rId1"/>
  <ignoredErrors>
    <ignoredError sqref="F2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zoomScaleNormal="100" workbookViewId="0">
      <selection activeCell="W55" sqref="W55"/>
    </sheetView>
  </sheetViews>
  <sheetFormatPr defaultColWidth="8.7109375" defaultRowHeight="12.75" x14ac:dyDescent="0.2"/>
  <cols>
    <col min="1" max="1" width="13.7109375" customWidth="1"/>
    <col min="2" max="2" width="18" bestFit="1" customWidth="1"/>
    <col min="3" max="3" width="16.85546875" bestFit="1" customWidth="1"/>
    <col min="4" max="4" width="12.5703125" customWidth="1"/>
    <col min="5" max="5" width="13.28515625" bestFit="1" customWidth="1"/>
    <col min="6" max="6" width="10.28515625" customWidth="1"/>
    <col min="7" max="7" width="9.7109375" customWidth="1"/>
    <col min="8" max="10" width="12.85546875" bestFit="1" customWidth="1"/>
    <col min="11" max="12" width="12" bestFit="1" customWidth="1"/>
    <col min="13" max="13" width="12.85546875" bestFit="1" customWidth="1"/>
    <col min="14" max="17" width="12.5703125" bestFit="1" customWidth="1"/>
    <col min="18" max="19" width="12.85546875" bestFit="1" customWidth="1"/>
    <col min="20" max="22" width="12" bestFit="1" customWidth="1"/>
    <col min="23" max="23" width="17.7109375" bestFit="1" customWidth="1"/>
    <col min="24" max="24" width="12" bestFit="1" customWidth="1"/>
    <col min="25" max="26" width="10.7109375" bestFit="1" customWidth="1"/>
  </cols>
  <sheetData>
    <row r="1" spans="1:26" s="31" customFormat="1" ht="15" x14ac:dyDescent="0.3">
      <c r="A1" s="30" t="s">
        <v>109</v>
      </c>
      <c r="C1" s="109" t="s">
        <v>195</v>
      </c>
    </row>
    <row r="2" spans="1:26" s="31" customFormat="1" x14ac:dyDescent="0.2">
      <c r="C2" s="136" t="s">
        <v>223</v>
      </c>
    </row>
    <row r="3" spans="1:26" s="31" customFormat="1" x14ac:dyDescent="0.2">
      <c r="A3" s="34" t="s">
        <v>130</v>
      </c>
      <c r="B3" s="51">
        <v>41639</v>
      </c>
    </row>
    <row r="4" spans="1:26" s="31" customFormat="1" x14ac:dyDescent="0.2"/>
    <row r="5" spans="1:26" s="53" customFormat="1" x14ac:dyDescent="0.2">
      <c r="A5" s="52" t="s">
        <v>131</v>
      </c>
    </row>
    <row r="6" spans="1:26" s="31" customFormat="1" x14ac:dyDescent="0.2">
      <c r="A6" s="34" t="s">
        <v>132</v>
      </c>
      <c r="B6" s="54">
        <v>0.05</v>
      </c>
      <c r="C6" s="78" t="s">
        <v>169</v>
      </c>
      <c r="D6" s="31" t="str">
        <f>"'"&amp;"Male"&amp;B10&amp;"'!"</f>
        <v>'Male2015'!</v>
      </c>
      <c r="E6" s="78" t="s">
        <v>180</v>
      </c>
      <c r="F6" s="54">
        <v>0.03</v>
      </c>
    </row>
    <row r="7" spans="1:26" s="31" customFormat="1" x14ac:dyDescent="0.2">
      <c r="A7" s="34" t="s">
        <v>133</v>
      </c>
      <c r="B7" s="54">
        <v>0.04</v>
      </c>
      <c r="C7" s="78" t="s">
        <v>170</v>
      </c>
      <c r="D7" s="31" t="str">
        <f>"'"&amp;"Female"&amp;B10&amp;"'!"</f>
        <v>'Female2015'!</v>
      </c>
      <c r="E7" s="78" t="s">
        <v>189</v>
      </c>
      <c r="F7" s="48">
        <f>Data2012!B84</f>
        <v>52500</v>
      </c>
    </row>
    <row r="8" spans="1:26" s="31" customFormat="1" x14ac:dyDescent="0.2">
      <c r="A8" s="68" t="s">
        <v>157</v>
      </c>
      <c r="B8" s="54">
        <v>0.03</v>
      </c>
      <c r="C8" s="79" t="s">
        <v>172</v>
      </c>
      <c r="D8" s="31" t="s">
        <v>171</v>
      </c>
      <c r="E8" s="78" t="s">
        <v>111</v>
      </c>
      <c r="F8" s="108">
        <f ca="1">W55</f>
        <v>6075987.4696504371</v>
      </c>
      <c r="N8" s="96"/>
    </row>
    <row r="9" spans="1:26" s="31" customFormat="1" x14ac:dyDescent="0.2">
      <c r="A9" s="34" t="s">
        <v>134</v>
      </c>
      <c r="B9" s="31">
        <v>60</v>
      </c>
      <c r="C9" s="79" t="s">
        <v>174</v>
      </c>
      <c r="D9" s="31" t="s">
        <v>175</v>
      </c>
      <c r="E9" s="78" t="s">
        <v>190</v>
      </c>
      <c r="F9" s="108">
        <f ca="1">F8-Active2013DR!F8</f>
        <v>-59124.076425204985</v>
      </c>
    </row>
    <row r="10" spans="1:26" s="31" customFormat="1" x14ac:dyDescent="0.2">
      <c r="A10" s="68" t="s">
        <v>156</v>
      </c>
      <c r="B10" s="69">
        <v>2015</v>
      </c>
      <c r="C10" s="80" t="s">
        <v>173</v>
      </c>
      <c r="D10" s="81">
        <f ca="1">IF(B6=0.05,8,HLOOKUP(B6,INDIRECT(D6&amp;D8),2)+4)</f>
        <v>8</v>
      </c>
    </row>
    <row r="11" spans="1:26" s="31" customFormat="1" x14ac:dyDescent="0.2"/>
    <row r="12" spans="1:26" s="53" customFormat="1" x14ac:dyDescent="0.2">
      <c r="A12" s="52" t="s">
        <v>135</v>
      </c>
    </row>
    <row r="13" spans="1:26" s="31" customFormat="1" ht="63.75" x14ac:dyDescent="0.2">
      <c r="A13" s="55" t="s">
        <v>4</v>
      </c>
      <c r="B13" s="55" t="s">
        <v>6</v>
      </c>
      <c r="C13" s="55" t="s">
        <v>7</v>
      </c>
      <c r="D13" s="55" t="s">
        <v>5</v>
      </c>
      <c r="E13" s="55" t="s">
        <v>87</v>
      </c>
      <c r="F13" s="55" t="s">
        <v>136</v>
      </c>
      <c r="G13" s="55" t="s">
        <v>137</v>
      </c>
      <c r="H13" s="55" t="s">
        <v>159</v>
      </c>
      <c r="I13" s="55" t="s">
        <v>160</v>
      </c>
      <c r="J13" s="55" t="s">
        <v>161</v>
      </c>
      <c r="K13" s="55" t="s">
        <v>162</v>
      </c>
      <c r="L13" s="55" t="s">
        <v>163</v>
      </c>
      <c r="M13" s="55" t="s">
        <v>178</v>
      </c>
      <c r="N13" s="55" t="s">
        <v>164</v>
      </c>
      <c r="O13" s="55" t="s">
        <v>165</v>
      </c>
      <c r="P13" s="55" t="s">
        <v>166</v>
      </c>
      <c r="Q13" s="55" t="s">
        <v>167</v>
      </c>
      <c r="R13" s="55" t="s">
        <v>168</v>
      </c>
      <c r="S13" s="55" t="s">
        <v>179</v>
      </c>
      <c r="T13" s="56" t="s">
        <v>139</v>
      </c>
      <c r="U13" s="55" t="s">
        <v>100</v>
      </c>
      <c r="V13" s="55" t="s">
        <v>104</v>
      </c>
      <c r="W13" s="56" t="s">
        <v>140</v>
      </c>
      <c r="X13" s="55" t="s">
        <v>141</v>
      </c>
      <c r="Y13" s="56" t="s">
        <v>142</v>
      </c>
      <c r="Z13" s="78" t="s">
        <v>180</v>
      </c>
    </row>
    <row r="14" spans="1:26" s="31" customFormat="1" x14ac:dyDescent="0.2">
      <c r="A14" t="str">
        <f>Data2013!A5</f>
        <v>A02</v>
      </c>
      <c r="B14" s="7">
        <f>Data2013!B5</f>
        <v>16987</v>
      </c>
      <c r="C14" s="7">
        <f>Data2013!C5</f>
        <v>27273</v>
      </c>
      <c r="D14" t="str">
        <f>Data2013!D5</f>
        <v>F</v>
      </c>
      <c r="E14" s="5">
        <f>Data2013!E5</f>
        <v>96510.15</v>
      </c>
      <c r="F14">
        <f>ROUND(($B$3-B14)/365.25, 0)</f>
        <v>67</v>
      </c>
      <c r="G14" s="28">
        <f>YEARFRAC(C14,$B$3,)</f>
        <v>39.333333333333336</v>
      </c>
      <c r="H14" s="5">
        <f>Data2013!E5</f>
        <v>96510.15</v>
      </c>
      <c r="I14" s="5">
        <f>Data2013!F5</f>
        <v>93246.52</v>
      </c>
      <c r="J14" s="5">
        <f>Data2013!G5</f>
        <v>90952.82</v>
      </c>
      <c r="K14" s="5">
        <f>Data2013!H5</f>
        <v>89994.91</v>
      </c>
      <c r="L14" s="5">
        <f>Data2013!I5</f>
        <v>87872.25</v>
      </c>
      <c r="M14" s="48">
        <f>AVERAGE(H14:J14)</f>
        <v>93569.83</v>
      </c>
      <c r="N14" s="48">
        <f>Data2012!B83</f>
        <v>51100</v>
      </c>
      <c r="O14" s="48">
        <f>Data2012!B82</f>
        <v>50100</v>
      </c>
      <c r="P14" s="48">
        <f>Data2012!B81</f>
        <v>48300</v>
      </c>
      <c r="Q14" s="48">
        <f>Data2012!B80</f>
        <v>47200</v>
      </c>
      <c r="R14" s="48">
        <f>Data2012!B79</f>
        <v>46300</v>
      </c>
      <c r="S14" s="48">
        <f>AVERAGE(N14:P14)</f>
        <v>49833.333333333336</v>
      </c>
      <c r="T14" s="57">
        <f>(0.013*MIN(S14,M14) + 0.02*MAX(0,M14-S14))*G14*(1-Z14)</f>
        <v>59887.488488888885</v>
      </c>
      <c r="U14">
        <f t="shared" ref="U14:U54" si="0">(1+$B$6)^(-MAX(0, $B$9-F14))</f>
        <v>1</v>
      </c>
      <c r="V14">
        <f ca="1">IF(D14="M", VLOOKUP(MAX(F14,$B$9),INDIRECT($D$6&amp;$D$9),$D$10), VLOOKUP(MAX(F14,$B$9),INDIRECT($D$7&amp;$D$9),$D$10))</f>
        <v>12.075373549819766</v>
      </c>
      <c r="W14" s="57">
        <f ca="1">V14*U14*T14</f>
        <v>723163.79446386453</v>
      </c>
      <c r="X14" s="27">
        <v>0</v>
      </c>
      <c r="Y14" s="57">
        <f ca="1">X14*V14*U14</f>
        <v>0</v>
      </c>
      <c r="Z14" s="54">
        <f>IF(F14&gt;$B$9, $F$6*MAX(0, 65-F14), $F$6*(65-$B$9))</f>
        <v>0</v>
      </c>
    </row>
    <row r="15" spans="1:26" s="31" customFormat="1" x14ac:dyDescent="0.2">
      <c r="A15" t="str">
        <f>Data2013!A6</f>
        <v>A05</v>
      </c>
      <c r="B15" s="7">
        <f>Data2013!B6</f>
        <v>18229</v>
      </c>
      <c r="C15" s="7">
        <f>Data2013!C6</f>
        <v>30225</v>
      </c>
      <c r="D15" t="str">
        <f>Data2013!D6</f>
        <v>M</v>
      </c>
      <c r="E15" s="5">
        <f>Data2013!E6</f>
        <v>64818.37</v>
      </c>
      <c r="F15">
        <f t="shared" ref="F15:F54" si="1">ROUND(($B$3-B15)/365.25, 0)</f>
        <v>64</v>
      </c>
      <c r="G15" s="28">
        <f t="shared" ref="G15:G54" si="2">YEARFRAC(C15,$B$3,)</f>
        <v>31.25</v>
      </c>
      <c r="H15" s="5">
        <f>Data2013!E6</f>
        <v>64818.37</v>
      </c>
      <c r="I15" s="5">
        <f>Data2013!F6</f>
        <v>62475.54</v>
      </c>
      <c r="J15" s="5">
        <f>Data2013!G6</f>
        <v>60648.99</v>
      </c>
      <c r="K15" s="5">
        <f>Data2013!H6</f>
        <v>59989.52</v>
      </c>
      <c r="L15" s="5">
        <f>Data2013!I6</f>
        <v>59198.77</v>
      </c>
      <c r="M15" s="48">
        <f t="shared" ref="M15:M54" si="3">AVERAGE(H15:J15)</f>
        <v>62647.633333333331</v>
      </c>
      <c r="N15" s="48">
        <f>Data2012!$B$83</f>
        <v>51100</v>
      </c>
      <c r="O15" s="48">
        <f>Data2012!$B$82</f>
        <v>50100</v>
      </c>
      <c r="P15" s="48">
        <f>Data2012!$B$81</f>
        <v>48300</v>
      </c>
      <c r="Q15" s="48">
        <f>Data2012!$B$80</f>
        <v>47200</v>
      </c>
      <c r="R15" s="48">
        <f>Data2012!$B$79</f>
        <v>46300</v>
      </c>
      <c r="S15" s="48">
        <f t="shared" ref="S15:S54" si="4">AVERAGE(N15:P15)</f>
        <v>49833.333333333336</v>
      </c>
      <c r="T15" s="57">
        <f t="shared" ref="T15:T54" si="5">(0.013*MIN(S15,M15) + 0.02*MAX(0,M15-S15))*G15*(1-Z15)</f>
        <v>27406.117291666666</v>
      </c>
      <c r="U15">
        <f t="shared" si="0"/>
        <v>1</v>
      </c>
      <c r="V15">
        <f t="shared" ref="V15:V54" ca="1" si="6">IF(D15="M", VLOOKUP(MAX(F15,$B$9),INDIRECT($D$6&amp;$D$9),$D$10), VLOOKUP(MAX(F15,$B$9),INDIRECT($D$7&amp;$D$9),$D$10))</f>
        <v>11.983508924817789</v>
      </c>
      <c r="W15" s="57">
        <f t="shared" ref="W15:W54" ca="1" si="7">V15*U15*T15</f>
        <v>328421.45115929062</v>
      </c>
      <c r="X15" s="27">
        <v>0</v>
      </c>
      <c r="Y15" s="57">
        <f ca="1">X15*V15*U15</f>
        <v>0</v>
      </c>
      <c r="Z15" s="54">
        <f t="shared" ref="Z15:Z54" si="8">IF(F15&gt;$B$9, $F$6*MAX(0, 65-F15), $F$6*(65-$B$9))</f>
        <v>0.03</v>
      </c>
    </row>
    <row r="16" spans="1:26" s="31" customFormat="1" x14ac:dyDescent="0.2">
      <c r="A16" t="str">
        <f>Data2013!A7</f>
        <v>A06</v>
      </c>
      <c r="B16" s="7">
        <f>Data2013!B7</f>
        <v>18521</v>
      </c>
      <c r="C16" s="7">
        <f>Data2013!C7</f>
        <v>29160</v>
      </c>
      <c r="D16" t="str">
        <f>Data2013!D7</f>
        <v>F</v>
      </c>
      <c r="E16" s="5">
        <f>Data2013!E7</f>
        <v>77495.960000000006</v>
      </c>
      <c r="F16">
        <f t="shared" si="1"/>
        <v>63</v>
      </c>
      <c r="G16" s="28">
        <f t="shared" si="2"/>
        <v>34.166666666666664</v>
      </c>
      <c r="H16" s="5">
        <f>Data2013!E7</f>
        <v>77495.960000000006</v>
      </c>
      <c r="I16" s="5">
        <f>Data2013!F7</f>
        <v>75238.8</v>
      </c>
      <c r="J16" s="5">
        <f>Data2013!G7</f>
        <v>74724.87</v>
      </c>
      <c r="K16" s="5">
        <f>Data2013!H7</f>
        <v>72668.73</v>
      </c>
      <c r="L16" s="5">
        <f>Data2013!I7</f>
        <v>71973.399999999994</v>
      </c>
      <c r="M16" s="48">
        <f t="shared" si="3"/>
        <v>75819.876666666663</v>
      </c>
      <c r="N16" s="48">
        <f>Data2012!$B$83</f>
        <v>51100</v>
      </c>
      <c r="O16" s="48">
        <f>Data2012!$B$82</f>
        <v>50100</v>
      </c>
      <c r="P16" s="48">
        <f>Data2012!$B$81</f>
        <v>48300</v>
      </c>
      <c r="Q16" s="48">
        <f>Data2012!$B$80</f>
        <v>47200</v>
      </c>
      <c r="R16" s="48">
        <f>Data2012!$B$79</f>
        <v>46300</v>
      </c>
      <c r="S16" s="48">
        <f t="shared" si="4"/>
        <v>49833.333333333336</v>
      </c>
      <c r="T16" s="57">
        <f t="shared" si="5"/>
        <v>37498.270223333318</v>
      </c>
      <c r="U16">
        <f t="shared" si="0"/>
        <v>1</v>
      </c>
      <c r="V16">
        <f t="shared" ca="1" si="6"/>
        <v>13.216937263615307</v>
      </c>
      <c r="W16" s="57">
        <f t="shared" ca="1" si="7"/>
        <v>495612.28503589041</v>
      </c>
      <c r="X16" s="27">
        <v>0</v>
      </c>
      <c r="Y16" s="57">
        <f t="shared" ref="Y16:Y54" ca="1" si="9">X16*V16*U16</f>
        <v>0</v>
      </c>
      <c r="Z16" s="54">
        <f t="shared" si="8"/>
        <v>0.06</v>
      </c>
    </row>
    <row r="17" spans="1:26" s="31" customFormat="1" x14ac:dyDescent="0.2">
      <c r="A17" t="str">
        <f>Data2013!A8</f>
        <v>A07</v>
      </c>
      <c r="B17" s="7">
        <f>Data2013!B8</f>
        <v>18813</v>
      </c>
      <c r="C17" s="7">
        <f>Data2013!C8</f>
        <v>31199</v>
      </c>
      <c r="D17" t="str">
        <f>Data2013!D8</f>
        <v>M</v>
      </c>
      <c r="E17" s="5">
        <f>Data2013!E8</f>
        <v>61897.29</v>
      </c>
      <c r="F17">
        <f t="shared" si="1"/>
        <v>62</v>
      </c>
      <c r="G17" s="28">
        <f t="shared" si="2"/>
        <v>28.583333333333332</v>
      </c>
      <c r="H17" s="5">
        <f>Data2013!E8</f>
        <v>61897.29</v>
      </c>
      <c r="I17" s="5">
        <f>Data2013!F8</f>
        <v>59660.04</v>
      </c>
      <c r="J17" s="5">
        <f>Data2013!G8</f>
        <v>58053.34</v>
      </c>
      <c r="K17" s="5">
        <f>Data2013!H8</f>
        <v>56266.41</v>
      </c>
      <c r="L17" s="5">
        <f>Data2013!I8</f>
        <v>54578.06</v>
      </c>
      <c r="M17" s="48">
        <f t="shared" si="3"/>
        <v>59870.223333333328</v>
      </c>
      <c r="N17" s="48">
        <f>Data2012!$B$83</f>
        <v>51100</v>
      </c>
      <c r="O17" s="48">
        <f>Data2012!$B$82</f>
        <v>50100</v>
      </c>
      <c r="P17" s="48">
        <f>Data2012!$B$81</f>
        <v>48300</v>
      </c>
      <c r="Q17" s="48">
        <f>Data2012!$B$80</f>
        <v>47200</v>
      </c>
      <c r="R17" s="48">
        <f>Data2012!$B$79</f>
        <v>46300</v>
      </c>
      <c r="S17" s="48">
        <f t="shared" si="4"/>
        <v>49833.333333333336</v>
      </c>
      <c r="T17" s="57">
        <f t="shared" si="5"/>
        <v>22072.042320611108</v>
      </c>
      <c r="U17">
        <f t="shared" si="0"/>
        <v>1</v>
      </c>
      <c r="V17">
        <f t="shared" ca="1" si="6"/>
        <v>12.57924339423246</v>
      </c>
      <c r="W17" s="57">
        <f t="shared" ca="1" si="7"/>
        <v>277649.5925587666</v>
      </c>
      <c r="X17" s="27">
        <v>0</v>
      </c>
      <c r="Y17" s="57">
        <f t="shared" ca="1" si="9"/>
        <v>0</v>
      </c>
      <c r="Z17" s="54">
        <f t="shared" si="8"/>
        <v>0.09</v>
      </c>
    </row>
    <row r="18" spans="1:26" s="31" customFormat="1" x14ac:dyDescent="0.2">
      <c r="A18" t="str">
        <f>Data2013!A9</f>
        <v>A08</v>
      </c>
      <c r="B18" s="7">
        <f>Data2013!B9</f>
        <v>19105</v>
      </c>
      <c r="C18" s="7">
        <f>Data2013!C9</f>
        <v>30103</v>
      </c>
      <c r="D18" t="str">
        <f>Data2013!D9</f>
        <v>M</v>
      </c>
      <c r="E18" s="5">
        <f>Data2013!E9</f>
        <v>71851.75</v>
      </c>
      <c r="F18">
        <f t="shared" si="1"/>
        <v>62</v>
      </c>
      <c r="G18" s="28">
        <f t="shared" si="2"/>
        <v>31.583333333333332</v>
      </c>
      <c r="H18" s="5">
        <f>Data2013!E9</f>
        <v>71851.75</v>
      </c>
      <c r="I18" s="5">
        <f>Data2013!F9</f>
        <v>69254.7</v>
      </c>
      <c r="J18" s="5">
        <f>Data2013!G9</f>
        <v>67639.570000000007</v>
      </c>
      <c r="K18" s="5">
        <f>Data2013!H9</f>
        <v>65391.06</v>
      </c>
      <c r="L18" s="5">
        <f>Data2013!I9</f>
        <v>64420.68</v>
      </c>
      <c r="M18" s="48">
        <f t="shared" si="3"/>
        <v>69582.006666666668</v>
      </c>
      <c r="N18" s="48">
        <f>Data2012!$B$83</f>
        <v>51100</v>
      </c>
      <c r="O18" s="48">
        <f>Data2012!$B$82</f>
        <v>50100</v>
      </c>
      <c r="P18" s="48">
        <f>Data2012!$B$81</f>
        <v>48300</v>
      </c>
      <c r="Q18" s="48">
        <f>Data2012!$B$80</f>
        <v>47200</v>
      </c>
      <c r="R18" s="48">
        <f>Data2012!$B$79</f>
        <v>46300</v>
      </c>
      <c r="S18" s="48">
        <f t="shared" si="4"/>
        <v>49833.333333333336</v>
      </c>
      <c r="T18" s="57">
        <f t="shared" si="5"/>
        <v>29971.136437666672</v>
      </c>
      <c r="U18">
        <f t="shared" si="0"/>
        <v>1</v>
      </c>
      <c r="V18">
        <f t="shared" ca="1" si="6"/>
        <v>12.57924339423246</v>
      </c>
      <c r="W18" s="57">
        <f t="shared" ca="1" si="7"/>
        <v>377014.22005115828</v>
      </c>
      <c r="X18" s="27">
        <v>0</v>
      </c>
      <c r="Y18" s="57">
        <f t="shared" ca="1" si="9"/>
        <v>0</v>
      </c>
      <c r="Z18" s="54">
        <f t="shared" si="8"/>
        <v>0.09</v>
      </c>
    </row>
    <row r="19" spans="1:26" s="31" customFormat="1" x14ac:dyDescent="0.2">
      <c r="A19" t="str">
        <f>Data2013!A10</f>
        <v>A09</v>
      </c>
      <c r="B19" s="7">
        <f>Data2013!B10</f>
        <v>19397</v>
      </c>
      <c r="C19" s="7">
        <f>Data2013!C10</f>
        <v>32143</v>
      </c>
      <c r="D19" t="str">
        <f>Data2013!D10</f>
        <v>M</v>
      </c>
      <c r="E19" s="5">
        <f>Data2013!E10</f>
        <v>61281.89</v>
      </c>
      <c r="F19">
        <f t="shared" si="1"/>
        <v>61</v>
      </c>
      <c r="G19" s="28">
        <f t="shared" si="2"/>
        <v>26</v>
      </c>
      <c r="H19" s="5">
        <f>Data2013!E10</f>
        <v>61281.89</v>
      </c>
      <c r="I19" s="5">
        <f>Data2013!F10</f>
        <v>58924.89</v>
      </c>
      <c r="J19" s="5">
        <f>Data2013!G10</f>
        <v>58498.69</v>
      </c>
      <c r="K19" s="5">
        <f>Data2013!H10</f>
        <v>58379.14</v>
      </c>
      <c r="L19" s="5">
        <f>Data2013!I10</f>
        <v>56879.16</v>
      </c>
      <c r="M19" s="48">
        <f t="shared" si="3"/>
        <v>59568.49</v>
      </c>
      <c r="N19" s="48">
        <f>Data2012!$B$83</f>
        <v>51100</v>
      </c>
      <c r="O19" s="48">
        <f>Data2012!$B$82</f>
        <v>50100</v>
      </c>
      <c r="P19" s="48">
        <f>Data2012!$B$81</f>
        <v>48300</v>
      </c>
      <c r="Q19" s="48">
        <f>Data2012!$B$80</f>
        <v>47200</v>
      </c>
      <c r="R19" s="48">
        <f>Data2012!$B$79</f>
        <v>46300</v>
      </c>
      <c r="S19" s="48">
        <f t="shared" si="4"/>
        <v>49833.333333333336</v>
      </c>
      <c r="T19" s="57">
        <f t="shared" si="5"/>
        <v>19277.234357333335</v>
      </c>
      <c r="U19">
        <f t="shared" si="0"/>
        <v>1</v>
      </c>
      <c r="V19">
        <f t="shared" ca="1" si="6"/>
        <v>12.871054643130835</v>
      </c>
      <c r="W19" s="57">
        <f t="shared" ca="1" si="7"/>
        <v>248118.33678167648</v>
      </c>
      <c r="X19" s="27">
        <v>0</v>
      </c>
      <c r="Y19" s="57">
        <f t="shared" ca="1" si="9"/>
        <v>0</v>
      </c>
      <c r="Z19" s="54">
        <f t="shared" si="8"/>
        <v>0.12</v>
      </c>
    </row>
    <row r="20" spans="1:26" s="31" customFormat="1" x14ac:dyDescent="0.2">
      <c r="A20" t="str">
        <f>Data2013!A11</f>
        <v>A11</v>
      </c>
      <c r="B20" s="7">
        <f>Data2013!B11</f>
        <v>19981</v>
      </c>
      <c r="C20" s="7">
        <f>Data2013!C11</f>
        <v>33086</v>
      </c>
      <c r="D20" t="str">
        <f>Data2013!D11</f>
        <v>M</v>
      </c>
      <c r="E20" s="5">
        <f>Data2013!E11</f>
        <v>63297.29</v>
      </c>
      <c r="F20">
        <f t="shared" si="1"/>
        <v>59</v>
      </c>
      <c r="G20" s="28">
        <f t="shared" si="2"/>
        <v>23.416666666666668</v>
      </c>
      <c r="H20" s="48">
        <f t="shared" ref="H20:K35" si="10">I20*(1+$B$7)</f>
        <v>65829.181599999996</v>
      </c>
      <c r="I20" s="48">
        <f>Data2013!E11</f>
        <v>63297.29</v>
      </c>
      <c r="J20" s="48">
        <f>Data2013!F11</f>
        <v>61009.440000000002</v>
      </c>
      <c r="K20" s="48">
        <f>Data2013!G11</f>
        <v>60620.6</v>
      </c>
      <c r="L20" s="48">
        <f>Data2013!H11</f>
        <v>59078.34</v>
      </c>
      <c r="M20" s="48">
        <f t="shared" si="3"/>
        <v>63378.637199999997</v>
      </c>
      <c r="N20" s="48">
        <f>$F$7</f>
        <v>52500</v>
      </c>
      <c r="O20" s="48">
        <f>Data2012!B83</f>
        <v>51100</v>
      </c>
      <c r="P20" s="48">
        <f>Data2012!B82</f>
        <v>50100</v>
      </c>
      <c r="Q20" s="48">
        <f>Data2012!B81</f>
        <v>48300</v>
      </c>
      <c r="R20" s="48">
        <f>Data2012!B80</f>
        <v>47200</v>
      </c>
      <c r="S20" s="48">
        <f t="shared" si="4"/>
        <v>51233.333333333336</v>
      </c>
      <c r="T20" s="57">
        <f t="shared" si="5"/>
        <v>18091.681519811107</v>
      </c>
      <c r="U20">
        <f t="shared" si="0"/>
        <v>0.95238095238095233</v>
      </c>
      <c r="V20">
        <f t="shared" ca="1" si="6"/>
        <v>13.158732149668582</v>
      </c>
      <c r="W20" s="57">
        <f t="shared" ca="1" si="7"/>
        <v>226727.22976790793</v>
      </c>
      <c r="X20" s="27">
        <f t="shared" ref="X20:X54" si="11">T20/G20</f>
        <v>772.59849906666648</v>
      </c>
      <c r="Y20" s="57">
        <f t="shared" ca="1" si="9"/>
        <v>9682.3016270992721</v>
      </c>
      <c r="Z20" s="54">
        <f t="shared" si="8"/>
        <v>0.15</v>
      </c>
    </row>
    <row r="21" spans="1:26" s="31" customFormat="1" x14ac:dyDescent="0.2">
      <c r="A21" t="str">
        <f>Data2013!A12</f>
        <v>A12</v>
      </c>
      <c r="B21" s="7">
        <f>Data2013!B12</f>
        <v>20273</v>
      </c>
      <c r="C21" s="7">
        <f>Data2013!C12</f>
        <v>32021</v>
      </c>
      <c r="D21" t="str">
        <f>Data2013!D12</f>
        <v>M</v>
      </c>
      <c r="E21" s="5">
        <f>Data2013!E12</f>
        <v>60841.74</v>
      </c>
      <c r="F21">
        <f t="shared" si="1"/>
        <v>58</v>
      </c>
      <c r="G21" s="28">
        <f t="shared" si="2"/>
        <v>26.333333333333332</v>
      </c>
      <c r="H21" s="48">
        <f>I21*(1+$B$7)</f>
        <v>65806.425984000001</v>
      </c>
      <c r="I21" s="48">
        <f>J21*(1+$B$7)</f>
        <v>63275.409599999999</v>
      </c>
      <c r="J21" s="48">
        <f>Data2013!E12</f>
        <v>60841.74</v>
      </c>
      <c r="K21" s="48">
        <f>Data2013!F12</f>
        <v>59069.65</v>
      </c>
      <c r="L21" s="48">
        <f>Data2013!G12</f>
        <v>57243.15</v>
      </c>
      <c r="M21" s="48">
        <f t="shared" si="3"/>
        <v>63307.858528000004</v>
      </c>
      <c r="N21" s="48">
        <f>O21*(1 +$B$8)</f>
        <v>54075</v>
      </c>
      <c r="O21" s="48">
        <f>$F$7</f>
        <v>52500</v>
      </c>
      <c r="P21" s="48">
        <f>Data2012!B83</f>
        <v>51100</v>
      </c>
      <c r="Q21" s="48">
        <f>Data2012!B82</f>
        <v>50100</v>
      </c>
      <c r="R21" s="48">
        <f>Data2012!B81</f>
        <v>48300</v>
      </c>
      <c r="S21" s="48">
        <f t="shared" si="4"/>
        <v>52558.333333333336</v>
      </c>
      <c r="T21" s="57">
        <f t="shared" si="5"/>
        <v>20105.803139923555</v>
      </c>
      <c r="U21">
        <f t="shared" si="0"/>
        <v>0.90702947845804982</v>
      </c>
      <c r="V21">
        <f t="shared" ca="1" si="6"/>
        <v>13.158732149668582</v>
      </c>
      <c r="W21" s="57">
        <f t="shared" ca="1" si="7"/>
        <v>239969.95752582277</v>
      </c>
      <c r="X21" s="27">
        <f t="shared" si="11"/>
        <v>763.51151164266673</v>
      </c>
      <c r="Y21" s="57">
        <f t="shared" ca="1" si="9"/>
        <v>9112.7831971831438</v>
      </c>
      <c r="Z21" s="54">
        <f t="shared" si="8"/>
        <v>0.15</v>
      </c>
    </row>
    <row r="22" spans="1:26" s="31" customFormat="1" x14ac:dyDescent="0.2">
      <c r="A22" t="str">
        <f>Data2013!A13</f>
        <v>A13</v>
      </c>
      <c r="B22" s="7">
        <f>Data2013!B13</f>
        <v>20565</v>
      </c>
      <c r="C22" s="7">
        <f>Data2013!C13</f>
        <v>34060</v>
      </c>
      <c r="D22" t="str">
        <f>Data2013!D13</f>
        <v>M</v>
      </c>
      <c r="E22" s="5">
        <f>Data2013!E13</f>
        <v>56867.14</v>
      </c>
      <c r="F22">
        <f t="shared" si="1"/>
        <v>58</v>
      </c>
      <c r="G22" s="28">
        <f t="shared" si="2"/>
        <v>20.75</v>
      </c>
      <c r="H22" s="48">
        <f>I22*(1+$B$7)</f>
        <v>61507.498624000007</v>
      </c>
      <c r="I22" s="48">
        <f>J22*(1+$B$7)</f>
        <v>59141.825600000004</v>
      </c>
      <c r="J22" s="48">
        <f>Data2013!E13</f>
        <v>56867.14</v>
      </c>
      <c r="K22" s="48">
        <f>Data2013!F13</f>
        <v>54679.94</v>
      </c>
      <c r="L22" s="48">
        <f>Data2013!G13</f>
        <v>53812.93</v>
      </c>
      <c r="M22" s="48">
        <f t="shared" si="3"/>
        <v>59172.154741333332</v>
      </c>
      <c r="N22" s="48">
        <f>O22*(1 +$B$8)</f>
        <v>54075</v>
      </c>
      <c r="O22" s="48">
        <f>$F$7</f>
        <v>52500</v>
      </c>
      <c r="P22" s="48">
        <f>Data2012!B83</f>
        <v>51100</v>
      </c>
      <c r="Q22" s="48">
        <f>Data2012!B82</f>
        <v>50100</v>
      </c>
      <c r="R22" s="48">
        <f>Data2012!B81</f>
        <v>48300</v>
      </c>
      <c r="S22" s="48">
        <f t="shared" si="4"/>
        <v>52558.333333333336</v>
      </c>
      <c r="T22" s="57">
        <f t="shared" si="5"/>
        <v>14383.994355838664</v>
      </c>
      <c r="U22">
        <f t="shared" si="0"/>
        <v>0.90702947845804982</v>
      </c>
      <c r="V22">
        <f t="shared" ca="1" si="6"/>
        <v>13.158732149668582</v>
      </c>
      <c r="W22" s="57">
        <f t="shared" ca="1" si="7"/>
        <v>171678.12151548811</v>
      </c>
      <c r="X22" s="27">
        <f t="shared" si="11"/>
        <v>693.20454726933315</v>
      </c>
      <c r="Y22" s="57">
        <f t="shared" ca="1" si="9"/>
        <v>8273.6444103849681</v>
      </c>
      <c r="Z22" s="54">
        <f t="shared" si="8"/>
        <v>0.15</v>
      </c>
    </row>
    <row r="23" spans="1:26" s="31" customFormat="1" x14ac:dyDescent="0.2">
      <c r="A23" t="str">
        <f>Data2013!A14</f>
        <v>A15</v>
      </c>
      <c r="B23" s="7">
        <f>Data2013!B14</f>
        <v>21149</v>
      </c>
      <c r="C23" s="7">
        <f>Data2013!C14</f>
        <v>30407</v>
      </c>
      <c r="D23" t="str">
        <f>Data2013!D14</f>
        <v>M</v>
      </c>
      <c r="E23" s="5">
        <f>Data2013!E14</f>
        <v>63151.199999999997</v>
      </c>
      <c r="F23">
        <f t="shared" si="1"/>
        <v>56</v>
      </c>
      <c r="G23" s="28">
        <f t="shared" si="2"/>
        <v>30.75</v>
      </c>
      <c r="H23" s="48">
        <f t="shared" ref="H23:J23" si="12">I23*(1+$B$7)</f>
        <v>73877.971894271992</v>
      </c>
      <c r="I23" s="48">
        <f t="shared" si="12"/>
        <v>71036.511436799992</v>
      </c>
      <c r="J23" s="48">
        <f t="shared" si="12"/>
        <v>68304.337919999991</v>
      </c>
      <c r="K23" s="48">
        <f>L23*(1+$B$7)</f>
        <v>65677.247999999992</v>
      </c>
      <c r="L23" s="48">
        <f>Data2013!E14</f>
        <v>63151.199999999997</v>
      </c>
      <c r="M23" s="48">
        <f t="shared" si="3"/>
        <v>71072.940417023987</v>
      </c>
      <c r="N23" s="48">
        <f t="shared" ref="N23:Q38" si="13">O23*(1+$B$8)</f>
        <v>57368.167500000003</v>
      </c>
      <c r="O23" s="48">
        <f t="shared" si="13"/>
        <v>55697.25</v>
      </c>
      <c r="P23" s="48">
        <f t="shared" si="13"/>
        <v>54075</v>
      </c>
      <c r="Q23" s="48">
        <f>$F$7</f>
        <v>52500</v>
      </c>
      <c r="R23" s="48">
        <f>Data2012!B83</f>
        <v>51100</v>
      </c>
      <c r="S23" s="48">
        <f t="shared" si="4"/>
        <v>55713.472500000003</v>
      </c>
      <c r="T23" s="57">
        <f t="shared" si="5"/>
        <v>26959.903390718035</v>
      </c>
      <c r="U23">
        <f t="shared" si="0"/>
        <v>0.82270247479188197</v>
      </c>
      <c r="V23">
        <f t="shared" ca="1" si="6"/>
        <v>13.158732149668582</v>
      </c>
      <c r="W23" s="57">
        <f t="shared" ca="1" si="7"/>
        <v>291860.40590034024</v>
      </c>
      <c r="X23" s="27">
        <f t="shared" si="11"/>
        <v>876.74482571440763</v>
      </c>
      <c r="Y23" s="57">
        <f t="shared" ca="1" si="9"/>
        <v>9491.3953138322031</v>
      </c>
      <c r="Z23" s="54">
        <f t="shared" si="8"/>
        <v>0.15</v>
      </c>
    </row>
    <row r="24" spans="1:26" s="31" customFormat="1" x14ac:dyDescent="0.2">
      <c r="A24" t="str">
        <f>Data2013!A15</f>
        <v>A17</v>
      </c>
      <c r="B24" s="7">
        <f>Data2013!B15</f>
        <v>21733</v>
      </c>
      <c r="C24" s="7">
        <f>Data2013!C15</f>
        <v>31382</v>
      </c>
      <c r="D24" t="str">
        <f>Data2013!D15</f>
        <v>M</v>
      </c>
      <c r="E24" s="5">
        <f>Data2013!E15</f>
        <v>61581.58</v>
      </c>
      <c r="F24">
        <f>Active2013DR!F24</f>
        <v>55</v>
      </c>
      <c r="G24" s="28">
        <f t="shared" si="2"/>
        <v>28.083333333333332</v>
      </c>
      <c r="H24" s="48">
        <f t="shared" si="10"/>
        <v>74923.408041377814</v>
      </c>
      <c r="I24" s="48">
        <f t="shared" si="10"/>
        <v>72041.738501324813</v>
      </c>
      <c r="J24" s="48">
        <f t="shared" si="10"/>
        <v>69270.90240512001</v>
      </c>
      <c r="K24" s="48">
        <f>L24*(1+$B$7)</f>
        <v>66606.636928000007</v>
      </c>
      <c r="L24" s="48">
        <f>E24*(1+$B$7)^($B$9-$F24-4)</f>
        <v>64044.843200000003</v>
      </c>
      <c r="M24" s="48">
        <f t="shared" si="3"/>
        <v>72078.682982607555</v>
      </c>
      <c r="N24" s="48">
        <f t="shared" si="13"/>
        <v>59089.212525000003</v>
      </c>
      <c r="O24" s="48">
        <f t="shared" si="13"/>
        <v>57368.167500000003</v>
      </c>
      <c r="P24" s="48">
        <f t="shared" si="13"/>
        <v>55697.25</v>
      </c>
      <c r="Q24" s="48">
        <f>R24*(1+$B$8)</f>
        <v>54075</v>
      </c>
      <c r="R24" s="48">
        <f>$F$7*(1+$B$8)^($B$9-F24-5)</f>
        <v>52500</v>
      </c>
      <c r="S24" s="48">
        <f t="shared" si="4"/>
        <v>57384.876675000007</v>
      </c>
      <c r="T24" s="57">
        <f t="shared" si="5"/>
        <v>24822.790778540195</v>
      </c>
      <c r="U24">
        <f t="shared" si="0"/>
        <v>0.78352616646845896</v>
      </c>
      <c r="V24">
        <f t="shared" ca="1" si="6"/>
        <v>13.158732149668582</v>
      </c>
      <c r="W24" s="57">
        <f t="shared" ca="1" si="7"/>
        <v>255928.20946363368</v>
      </c>
      <c r="X24" s="27">
        <f t="shared" si="11"/>
        <v>883.8975944880782</v>
      </c>
      <c r="Y24" s="57">
        <f t="shared" ca="1" si="9"/>
        <v>9113.1706633934828</v>
      </c>
      <c r="Z24" s="54">
        <f t="shared" si="8"/>
        <v>0.15</v>
      </c>
    </row>
    <row r="25" spans="1:26" s="31" customFormat="1" x14ac:dyDescent="0.2">
      <c r="A25" t="str">
        <f>Data2013!A16</f>
        <v>A18</v>
      </c>
      <c r="B25" s="7">
        <f>Data2013!B16</f>
        <v>22025</v>
      </c>
      <c r="C25" s="7">
        <f>Data2013!C16</f>
        <v>30286</v>
      </c>
      <c r="D25" t="str">
        <f>Data2013!D16</f>
        <v>F</v>
      </c>
      <c r="E25" s="5">
        <f>Data2013!E16</f>
        <v>64364.37</v>
      </c>
      <c r="F25">
        <f t="shared" si="1"/>
        <v>54</v>
      </c>
      <c r="G25" s="28">
        <f t="shared" si="2"/>
        <v>31.083333333333332</v>
      </c>
      <c r="H25" s="48">
        <f t="shared" si="10"/>
        <v>81441.461474513402</v>
      </c>
      <c r="I25" s="48">
        <f t="shared" si="10"/>
        <v>78309.097571647493</v>
      </c>
      <c r="J25" s="48">
        <f t="shared" si="10"/>
        <v>75297.209203507198</v>
      </c>
      <c r="K25" s="48">
        <f t="shared" si="10"/>
        <v>72401.162695680003</v>
      </c>
      <c r="L25" s="48">
        <f t="shared" ref="L25:L54" si="14">E25*(1+$B$7)^($B$9-$F25-4)</f>
        <v>69616.502592000004</v>
      </c>
      <c r="M25" s="48">
        <f t="shared" si="3"/>
        <v>78349.256083222703</v>
      </c>
      <c r="N25" s="48">
        <f t="shared" si="13"/>
        <v>60861.888900750004</v>
      </c>
      <c r="O25" s="48">
        <f t="shared" si="13"/>
        <v>59089.212525000003</v>
      </c>
      <c r="P25" s="48">
        <f t="shared" si="13"/>
        <v>57368.167500000003</v>
      </c>
      <c r="Q25" s="48">
        <f t="shared" si="13"/>
        <v>55697.25</v>
      </c>
      <c r="R25" s="48">
        <f t="shared" ref="R25:R54" si="15">$F$7*(1+$B$8)^($B$9-F25-5)</f>
        <v>54075</v>
      </c>
      <c r="S25" s="48">
        <f t="shared" si="4"/>
        <v>59106.422975250003</v>
      </c>
      <c r="T25" s="57">
        <f t="shared" si="5"/>
        <v>30469.566082799505</v>
      </c>
      <c r="U25">
        <f t="shared" si="0"/>
        <v>0.74621539663662761</v>
      </c>
      <c r="V25">
        <f t="shared" ca="1" si="6"/>
        <v>14.027063575622208</v>
      </c>
      <c r="W25" s="57">
        <f t="shared" ca="1" si="7"/>
        <v>318931.37146966514</v>
      </c>
      <c r="X25" s="27">
        <f t="shared" si="11"/>
        <v>980.25413671204842</v>
      </c>
      <c r="Y25" s="57">
        <f t="shared" ca="1" si="9"/>
        <v>10260.526696075018</v>
      </c>
      <c r="Z25" s="54">
        <f t="shared" si="8"/>
        <v>0.15</v>
      </c>
    </row>
    <row r="26" spans="1:26" s="31" customFormat="1" x14ac:dyDescent="0.2">
      <c r="A26" t="str">
        <f>Data2013!A17</f>
        <v>A19</v>
      </c>
      <c r="B26" s="7">
        <f>Data2013!B17</f>
        <v>22317</v>
      </c>
      <c r="C26" s="7">
        <f>Data2013!C17</f>
        <v>32325</v>
      </c>
      <c r="D26" t="str">
        <f>Data2013!D17</f>
        <v>F</v>
      </c>
      <c r="E26" s="5">
        <f>Data2013!E17</f>
        <v>63347.33</v>
      </c>
      <c r="F26">
        <f t="shared" si="1"/>
        <v>53</v>
      </c>
      <c r="G26" s="28">
        <f t="shared" si="2"/>
        <v>25.5</v>
      </c>
      <c r="H26" s="48">
        <f t="shared" si="10"/>
        <v>83360.764676739927</v>
      </c>
      <c r="I26" s="48">
        <f t="shared" si="10"/>
        <v>80154.581419942231</v>
      </c>
      <c r="J26" s="48">
        <f t="shared" si="10"/>
        <v>77071.712903790598</v>
      </c>
      <c r="K26" s="48">
        <f t="shared" si="10"/>
        <v>74107.416253644798</v>
      </c>
      <c r="L26" s="48">
        <f t="shared" si="14"/>
        <v>71257.131013120001</v>
      </c>
      <c r="M26" s="48">
        <f t="shared" si="3"/>
        <v>80195.686333490929</v>
      </c>
      <c r="N26" s="48">
        <f t="shared" si="13"/>
        <v>62687.745567772508</v>
      </c>
      <c r="O26" s="48">
        <f t="shared" si="13"/>
        <v>60861.888900750004</v>
      </c>
      <c r="P26" s="48">
        <f t="shared" si="13"/>
        <v>59089.212525000003</v>
      </c>
      <c r="Q26" s="48">
        <f t="shared" si="13"/>
        <v>57368.167500000003</v>
      </c>
      <c r="R26" s="48">
        <f t="shared" si="15"/>
        <v>55697.25</v>
      </c>
      <c r="S26" s="48">
        <f t="shared" si="4"/>
        <v>60879.615664507503</v>
      </c>
      <c r="T26" s="57">
        <f t="shared" si="5"/>
        <v>25527.870338870918</v>
      </c>
      <c r="U26">
        <f t="shared" si="0"/>
        <v>0.71068133013012147</v>
      </c>
      <c r="V26">
        <f t="shared" ca="1" si="6"/>
        <v>14.027063575622208</v>
      </c>
      <c r="W26" s="57">
        <f t="shared" ca="1" si="7"/>
        <v>254481.52415277952</v>
      </c>
      <c r="X26" s="27">
        <f t="shared" si="11"/>
        <v>1001.0929544655262</v>
      </c>
      <c r="Y26" s="57">
        <f t="shared" ca="1" si="9"/>
        <v>9979.6676138344901</v>
      </c>
      <c r="Z26" s="54">
        <f t="shared" si="8"/>
        <v>0.15</v>
      </c>
    </row>
    <row r="27" spans="1:26" s="31" customFormat="1" x14ac:dyDescent="0.2">
      <c r="A27" t="str">
        <f>Data2013!A18</f>
        <v>A20</v>
      </c>
      <c r="B27" s="7">
        <f>Data2013!B18</f>
        <v>22609</v>
      </c>
      <c r="C27" s="7">
        <f>Data2013!C18</f>
        <v>31229</v>
      </c>
      <c r="D27" t="str">
        <f>Data2013!D18</f>
        <v>M</v>
      </c>
      <c r="E27" s="5">
        <f>Data2013!E18</f>
        <v>61144.87</v>
      </c>
      <c r="F27">
        <f t="shared" si="1"/>
        <v>52</v>
      </c>
      <c r="G27" s="28">
        <f t="shared" si="2"/>
        <v>28.5</v>
      </c>
      <c r="H27" s="48">
        <f t="shared" si="10"/>
        <v>83680.976673053927</v>
      </c>
      <c r="I27" s="48">
        <f t="shared" si="10"/>
        <v>80462.477570244155</v>
      </c>
      <c r="J27" s="48">
        <f t="shared" si="10"/>
        <v>77367.766894465531</v>
      </c>
      <c r="K27" s="48">
        <f t="shared" si="10"/>
        <v>74392.083552370706</v>
      </c>
      <c r="L27" s="48">
        <f t="shared" si="14"/>
        <v>71530.849569587212</v>
      </c>
      <c r="M27" s="48">
        <f t="shared" si="3"/>
        <v>80503.740379254552</v>
      </c>
      <c r="N27" s="48">
        <f t="shared" si="13"/>
        <v>64568.377934805685</v>
      </c>
      <c r="O27" s="48">
        <f t="shared" si="13"/>
        <v>62687.745567772508</v>
      </c>
      <c r="P27" s="48">
        <f t="shared" si="13"/>
        <v>60861.888900750004</v>
      </c>
      <c r="Q27" s="48">
        <f t="shared" si="13"/>
        <v>59089.212525000003</v>
      </c>
      <c r="R27" s="48">
        <f t="shared" si="15"/>
        <v>57368.167500000003</v>
      </c>
      <c r="S27" s="48">
        <f t="shared" si="4"/>
        <v>62706.004134442737</v>
      </c>
      <c r="T27" s="57">
        <f t="shared" si="5"/>
        <v>28370.691562650703</v>
      </c>
      <c r="U27">
        <f t="shared" si="0"/>
        <v>0.67683936202868722</v>
      </c>
      <c r="V27">
        <f t="shared" ca="1" si="6"/>
        <v>13.158732149668582</v>
      </c>
      <c r="W27" s="57">
        <f t="shared" ca="1" si="7"/>
        <v>252679.24846272558</v>
      </c>
      <c r="X27" s="27">
        <f t="shared" si="11"/>
        <v>995.46286184739313</v>
      </c>
      <c r="Y27" s="57">
        <f t="shared" ca="1" si="9"/>
        <v>8865.9385425517739</v>
      </c>
      <c r="Z27" s="54">
        <f t="shared" si="8"/>
        <v>0.15</v>
      </c>
    </row>
    <row r="28" spans="1:26" s="31" customFormat="1" x14ac:dyDescent="0.2">
      <c r="A28" t="str">
        <f>Data2013!A19</f>
        <v>A21</v>
      </c>
      <c r="B28" s="7">
        <f>Data2013!B19</f>
        <v>22901</v>
      </c>
      <c r="C28" s="7">
        <f>Data2013!C19</f>
        <v>33270</v>
      </c>
      <c r="D28" t="str">
        <f>Data2013!D19</f>
        <v>M</v>
      </c>
      <c r="E28" s="5">
        <f>Data2013!E19</f>
        <v>57469.35</v>
      </c>
      <c r="F28">
        <f t="shared" si="1"/>
        <v>51</v>
      </c>
      <c r="G28" s="28">
        <f t="shared" si="2"/>
        <v>22.916666666666668</v>
      </c>
      <c r="H28" s="48">
        <f t="shared" si="10"/>
        <v>81796.804707184681</v>
      </c>
      <c r="I28" s="48">
        <f t="shared" si="10"/>
        <v>78650.77375690834</v>
      </c>
      <c r="J28" s="48">
        <f t="shared" si="10"/>
        <v>75625.743997027253</v>
      </c>
      <c r="K28" s="48">
        <f t="shared" si="10"/>
        <v>72717.061535603119</v>
      </c>
      <c r="L28" s="48">
        <f t="shared" si="14"/>
        <v>69920.251476541453</v>
      </c>
      <c r="M28" s="48">
        <f t="shared" si="3"/>
        <v>78691.107487040092</v>
      </c>
      <c r="N28" s="48">
        <f t="shared" si="13"/>
        <v>66505.429272849855</v>
      </c>
      <c r="O28" s="48">
        <f t="shared" si="13"/>
        <v>64568.377934805678</v>
      </c>
      <c r="P28" s="48">
        <f t="shared" si="13"/>
        <v>62687.745567772501</v>
      </c>
      <c r="Q28" s="48">
        <f t="shared" si="13"/>
        <v>60861.888900749997</v>
      </c>
      <c r="R28" s="48">
        <f t="shared" si="15"/>
        <v>59089.212524999995</v>
      </c>
      <c r="S28" s="48">
        <f t="shared" si="4"/>
        <v>64587.184258476016</v>
      </c>
      <c r="T28" s="57">
        <f t="shared" si="5"/>
        <v>21850.012271581756</v>
      </c>
      <c r="U28">
        <f t="shared" si="0"/>
        <v>0.64460891621779726</v>
      </c>
      <c r="V28">
        <f t="shared" ca="1" si="6"/>
        <v>13.158732149668582</v>
      </c>
      <c r="W28" s="57">
        <f t="shared" ca="1" si="7"/>
        <v>185336.96221554297</v>
      </c>
      <c r="X28" s="27">
        <f t="shared" si="11"/>
        <v>953.45508094174932</v>
      </c>
      <c r="Y28" s="57">
        <f t="shared" ca="1" si="9"/>
        <v>8087.4310784964209</v>
      </c>
      <c r="Z28" s="54">
        <f t="shared" si="8"/>
        <v>0.15</v>
      </c>
    </row>
    <row r="29" spans="1:26" s="31" customFormat="1" x14ac:dyDescent="0.2">
      <c r="A29" t="str">
        <f>Data2013!A20</f>
        <v>A22</v>
      </c>
      <c r="B29" s="7">
        <f>Data2013!B20</f>
        <v>23193</v>
      </c>
      <c r="C29" s="7">
        <f>Data2013!C20</f>
        <v>32174</v>
      </c>
      <c r="D29" t="str">
        <f>Data2013!D20</f>
        <v>F</v>
      </c>
      <c r="E29" s="5">
        <f>Data2013!E20</f>
        <v>60681.05</v>
      </c>
      <c r="F29">
        <f t="shared" si="1"/>
        <v>51</v>
      </c>
      <c r="G29" s="28">
        <f t="shared" si="2"/>
        <v>25.916666666666668</v>
      </c>
      <c r="H29" s="48">
        <f t="shared" si="10"/>
        <v>86368.055255138766</v>
      </c>
      <c r="I29" s="48">
        <f t="shared" si="10"/>
        <v>83046.206976094967</v>
      </c>
      <c r="J29" s="48">
        <f t="shared" si="10"/>
        <v>79852.122092399004</v>
      </c>
      <c r="K29" s="48">
        <f t="shared" si="10"/>
        <v>76780.886627306725</v>
      </c>
      <c r="L29" s="48">
        <f t="shared" si="14"/>
        <v>73827.775603179543</v>
      </c>
      <c r="M29" s="48">
        <f t="shared" si="3"/>
        <v>83088.794774544251</v>
      </c>
      <c r="N29" s="48">
        <f t="shared" si="13"/>
        <v>66505.429272849855</v>
      </c>
      <c r="O29" s="48">
        <f t="shared" si="13"/>
        <v>64568.377934805678</v>
      </c>
      <c r="P29" s="48">
        <f t="shared" si="13"/>
        <v>62687.745567772501</v>
      </c>
      <c r="Q29" s="48">
        <f t="shared" si="13"/>
        <v>60861.888900749997</v>
      </c>
      <c r="R29" s="48">
        <f t="shared" si="15"/>
        <v>59089.212524999995</v>
      </c>
      <c r="S29" s="48">
        <f t="shared" si="4"/>
        <v>64587.184258476016</v>
      </c>
      <c r="T29" s="57">
        <f t="shared" si="5"/>
        <v>26647.925238493208</v>
      </c>
      <c r="U29">
        <f t="shared" si="0"/>
        <v>0.64460891621779726</v>
      </c>
      <c r="V29">
        <f t="shared" ca="1" si="6"/>
        <v>14.027063575622208</v>
      </c>
      <c r="W29" s="57">
        <f t="shared" ca="1" si="7"/>
        <v>240949.74720936065</v>
      </c>
      <c r="X29" s="27">
        <f t="shared" si="11"/>
        <v>1028.2157648293198</v>
      </c>
      <c r="Y29" s="57">
        <f t="shared" ca="1" si="9"/>
        <v>9297.0963553451038</v>
      </c>
      <c r="Z29" s="54">
        <f t="shared" si="8"/>
        <v>0.15</v>
      </c>
    </row>
    <row r="30" spans="1:26" s="31" customFormat="1" x14ac:dyDescent="0.2">
      <c r="A30" t="str">
        <f>Data2013!A21</f>
        <v>A23</v>
      </c>
      <c r="B30" s="7">
        <f>Data2013!B21</f>
        <v>23485</v>
      </c>
      <c r="C30" s="7">
        <f>Data2013!C21</f>
        <v>34213</v>
      </c>
      <c r="D30" t="str">
        <f>Data2013!D21</f>
        <v>M</v>
      </c>
      <c r="E30" s="5">
        <f>Data2013!E21</f>
        <v>49810.65</v>
      </c>
      <c r="F30">
        <f t="shared" si="1"/>
        <v>50</v>
      </c>
      <c r="G30" s="28">
        <f t="shared" si="2"/>
        <v>20.333333333333332</v>
      </c>
      <c r="H30" s="48">
        <f t="shared" si="10"/>
        <v>73731.929990567936</v>
      </c>
      <c r="I30" s="48">
        <f t="shared" si="10"/>
        <v>70896.08652939224</v>
      </c>
      <c r="J30" s="48">
        <f t="shared" si="10"/>
        <v>68169.313970569463</v>
      </c>
      <c r="K30" s="48">
        <f t="shared" si="10"/>
        <v>65547.417279393718</v>
      </c>
      <c r="L30" s="48">
        <f t="shared" si="14"/>
        <v>63026.362768647799</v>
      </c>
      <c r="M30" s="48">
        <f t="shared" si="3"/>
        <v>70932.443496843218</v>
      </c>
      <c r="N30" s="48">
        <f t="shared" si="13"/>
        <v>68500.592151035336</v>
      </c>
      <c r="O30" s="48">
        <f t="shared" si="13"/>
        <v>66505.42927284984</v>
      </c>
      <c r="P30" s="48">
        <f t="shared" si="13"/>
        <v>64568.377934805671</v>
      </c>
      <c r="Q30" s="48">
        <f t="shared" si="13"/>
        <v>62687.745567772494</v>
      </c>
      <c r="R30" s="48">
        <f t="shared" si="15"/>
        <v>60861.888900749989</v>
      </c>
      <c r="S30" s="48">
        <f t="shared" si="4"/>
        <v>66524.799786230287</v>
      </c>
      <c r="T30" s="57">
        <f t="shared" si="5"/>
        <v>16470.58927460471</v>
      </c>
      <c r="U30">
        <f t="shared" si="0"/>
        <v>0.61391325354075932</v>
      </c>
      <c r="V30">
        <f t="shared" ca="1" si="6"/>
        <v>13.158732149668582</v>
      </c>
      <c r="W30" s="57">
        <f t="shared" ca="1" si="7"/>
        <v>133054.69184369774</v>
      </c>
      <c r="X30" s="27">
        <f t="shared" si="11"/>
        <v>810.02898071826451</v>
      </c>
      <c r="Y30" s="57">
        <f t="shared" ca="1" si="9"/>
        <v>6543.6733693621845</v>
      </c>
      <c r="Z30" s="54">
        <f t="shared" si="8"/>
        <v>0.15</v>
      </c>
    </row>
    <row r="31" spans="1:26" s="31" customFormat="1" x14ac:dyDescent="0.2">
      <c r="A31" t="str">
        <f>Data2013!A22</f>
        <v>A24</v>
      </c>
      <c r="B31" s="7">
        <f>Data2013!B22</f>
        <v>23777</v>
      </c>
      <c r="C31" s="7">
        <f>Data2013!C22</f>
        <v>33147</v>
      </c>
      <c r="D31" t="str">
        <f>Data2013!D22</f>
        <v>M</v>
      </c>
      <c r="E31" s="5">
        <f>Data2013!E22</f>
        <v>61221.61</v>
      </c>
      <c r="F31">
        <f t="shared" si="1"/>
        <v>49</v>
      </c>
      <c r="G31" s="28">
        <f t="shared" si="2"/>
        <v>23.25</v>
      </c>
      <c r="H31" s="48">
        <f t="shared" si="10"/>
        <v>94247.855848639752</v>
      </c>
      <c r="I31" s="48">
        <f t="shared" si="10"/>
        <v>90622.938315999752</v>
      </c>
      <c r="J31" s="48">
        <f t="shared" si="10"/>
        <v>87137.440688461298</v>
      </c>
      <c r="K31" s="48">
        <f t="shared" si="10"/>
        <v>83786.00066198202</v>
      </c>
      <c r="L31" s="48">
        <f t="shared" si="14"/>
        <v>80563.462174982706</v>
      </c>
      <c r="M31" s="48">
        <f t="shared" si="3"/>
        <v>90669.411617700258</v>
      </c>
      <c r="N31" s="48">
        <f t="shared" si="13"/>
        <v>70555.609915566398</v>
      </c>
      <c r="O31" s="48">
        <f t="shared" si="13"/>
        <v>68500.592151035336</v>
      </c>
      <c r="P31" s="48">
        <f t="shared" si="13"/>
        <v>66505.42927284984</v>
      </c>
      <c r="Q31" s="48">
        <f t="shared" si="13"/>
        <v>64568.377934805671</v>
      </c>
      <c r="R31" s="48">
        <f t="shared" si="15"/>
        <v>62687.745567772494</v>
      </c>
      <c r="S31" s="48">
        <f t="shared" si="4"/>
        <v>68520.543779817192</v>
      </c>
      <c r="T31" s="57">
        <f t="shared" si="5"/>
        <v>26358.124216755565</v>
      </c>
      <c r="U31">
        <f t="shared" si="0"/>
        <v>0.5846792890864374</v>
      </c>
      <c r="V31">
        <f t="shared" ca="1" si="6"/>
        <v>13.158732149668582</v>
      </c>
      <c r="W31" s="57">
        <f t="shared" ca="1" si="7"/>
        <v>202789.87026175435</v>
      </c>
      <c r="X31" s="27">
        <f t="shared" si="11"/>
        <v>1133.6827620109921</v>
      </c>
      <c r="Y31" s="57">
        <f t="shared" ca="1" si="9"/>
        <v>8722.144957494811</v>
      </c>
      <c r="Z31" s="54">
        <f t="shared" si="8"/>
        <v>0.15</v>
      </c>
    </row>
    <row r="32" spans="1:26" s="31" customFormat="1" x14ac:dyDescent="0.2">
      <c r="A32" t="str">
        <f>Data2013!A23</f>
        <v>A26</v>
      </c>
      <c r="B32" s="7">
        <f>Data2013!B23</f>
        <v>24361</v>
      </c>
      <c r="C32" s="7">
        <f>Data2013!C23</f>
        <v>34090</v>
      </c>
      <c r="D32" t="str">
        <f>Data2013!D23</f>
        <v>M</v>
      </c>
      <c r="E32" s="5">
        <f>Data2013!E23</f>
        <v>54648.29</v>
      </c>
      <c r="F32">
        <f t="shared" si="1"/>
        <v>47</v>
      </c>
      <c r="G32" s="28">
        <f t="shared" si="2"/>
        <v>20.666666666666668</v>
      </c>
      <c r="H32" s="48">
        <f t="shared" si="10"/>
        <v>90993.419898815264</v>
      </c>
      <c r="I32" s="48">
        <f t="shared" si="10"/>
        <v>87493.672979630064</v>
      </c>
      <c r="J32" s="48">
        <f t="shared" si="10"/>
        <v>84128.531711182746</v>
      </c>
      <c r="K32" s="48">
        <f t="shared" si="10"/>
        <v>80892.818953060327</v>
      </c>
      <c r="L32" s="48">
        <f t="shared" si="14"/>
        <v>77781.556685634932</v>
      </c>
      <c r="M32" s="48">
        <f t="shared" si="3"/>
        <v>87538.54152987602</v>
      </c>
      <c r="N32" s="48">
        <f t="shared" si="13"/>
        <v>74852.446559424396</v>
      </c>
      <c r="O32" s="48">
        <f t="shared" si="13"/>
        <v>72672.278213033394</v>
      </c>
      <c r="P32" s="48">
        <f t="shared" si="13"/>
        <v>70555.609915566398</v>
      </c>
      <c r="Q32" s="48">
        <f t="shared" si="13"/>
        <v>68500.592151035336</v>
      </c>
      <c r="R32" s="48">
        <f t="shared" si="15"/>
        <v>66505.42927284984</v>
      </c>
      <c r="S32" s="48">
        <f t="shared" si="4"/>
        <v>72693.444896008063</v>
      </c>
      <c r="T32" s="57">
        <f t="shared" si="5"/>
        <v>21816.336983450645</v>
      </c>
      <c r="U32">
        <f t="shared" si="0"/>
        <v>0.53032135064529462</v>
      </c>
      <c r="V32">
        <f t="shared" ca="1" si="6"/>
        <v>13.158732149668582</v>
      </c>
      <c r="W32" s="57">
        <f t="shared" ca="1" si="7"/>
        <v>152242.17931573483</v>
      </c>
      <c r="X32" s="27">
        <f t="shared" si="11"/>
        <v>1055.629208876644</v>
      </c>
      <c r="Y32" s="57">
        <f t="shared" ca="1" si="9"/>
        <v>7366.5570636645871</v>
      </c>
      <c r="Z32" s="54">
        <f t="shared" si="8"/>
        <v>0.15</v>
      </c>
    </row>
    <row r="33" spans="1:26" s="31" customFormat="1" x14ac:dyDescent="0.2">
      <c r="A33" t="str">
        <f>Data2013!A24</f>
        <v>A27</v>
      </c>
      <c r="B33" s="7">
        <f>Data2013!B24</f>
        <v>24653</v>
      </c>
      <c r="C33" s="7">
        <f>Data2013!C24</f>
        <v>36100</v>
      </c>
      <c r="D33" t="str">
        <f>Data2013!D24</f>
        <v>F</v>
      </c>
      <c r="E33" s="5">
        <f>Data2013!E24</f>
        <v>40322.620000000003</v>
      </c>
      <c r="F33">
        <f t="shared" si="1"/>
        <v>47</v>
      </c>
      <c r="G33" s="28">
        <f t="shared" si="2"/>
        <v>15.166666666666666</v>
      </c>
      <c r="H33" s="48">
        <f t="shared" si="10"/>
        <v>67140.12630734405</v>
      </c>
      <c r="I33" s="48">
        <f t="shared" si="10"/>
        <v>64557.81375706158</v>
      </c>
      <c r="J33" s="48">
        <f t="shared" si="10"/>
        <v>62074.820920251514</v>
      </c>
      <c r="K33" s="48">
        <f t="shared" si="10"/>
        <v>59687.327807934147</v>
      </c>
      <c r="L33" s="48">
        <f t="shared" si="14"/>
        <v>57391.661353782831</v>
      </c>
      <c r="M33" s="48">
        <f t="shared" si="3"/>
        <v>64590.920328219043</v>
      </c>
      <c r="N33" s="48">
        <f t="shared" si="13"/>
        <v>74852.446559424396</v>
      </c>
      <c r="O33" s="48">
        <f t="shared" si="13"/>
        <v>72672.278213033394</v>
      </c>
      <c r="P33" s="48">
        <f t="shared" si="13"/>
        <v>70555.609915566398</v>
      </c>
      <c r="Q33" s="48">
        <f t="shared" si="13"/>
        <v>68500.592151035336</v>
      </c>
      <c r="R33" s="48">
        <f t="shared" si="15"/>
        <v>66505.42927284984</v>
      </c>
      <c r="S33" s="48">
        <f t="shared" si="4"/>
        <v>72693.444896008063</v>
      </c>
      <c r="T33" s="57">
        <f t="shared" si="5"/>
        <v>10824.899989340109</v>
      </c>
      <c r="U33">
        <f t="shared" si="0"/>
        <v>0.53032135064529462</v>
      </c>
      <c r="V33">
        <f t="shared" ca="1" si="6"/>
        <v>14.027063575622208</v>
      </c>
      <c r="W33" s="57">
        <f t="shared" ca="1" si="7"/>
        <v>80524.821369020792</v>
      </c>
      <c r="X33" s="27">
        <f t="shared" si="11"/>
        <v>713.7296696268204</v>
      </c>
      <c r="Y33" s="57">
        <f t="shared" ca="1" si="9"/>
        <v>5309.3288814738989</v>
      </c>
      <c r="Z33" s="54">
        <f t="shared" si="8"/>
        <v>0.15</v>
      </c>
    </row>
    <row r="34" spans="1:26" s="31" customFormat="1" x14ac:dyDescent="0.2">
      <c r="A34" t="str">
        <f>Data2013!A25</f>
        <v>A28</v>
      </c>
      <c r="B34" s="7">
        <f>Data2013!B25</f>
        <v>24945</v>
      </c>
      <c r="C34" s="7">
        <f>Data2013!C25</f>
        <v>35034</v>
      </c>
      <c r="D34" t="str">
        <f>Data2013!D25</f>
        <v>M</v>
      </c>
      <c r="E34" s="5">
        <f>Data2013!E25</f>
        <v>45180.800000000003</v>
      </c>
      <c r="F34">
        <f t="shared" si="1"/>
        <v>46</v>
      </c>
      <c r="G34" s="28">
        <f t="shared" si="2"/>
        <v>18.083333333333332</v>
      </c>
      <c r="H34" s="48">
        <f t="shared" si="10"/>
        <v>78238.52724385279</v>
      </c>
      <c r="I34" s="48">
        <f t="shared" si="10"/>
        <v>75229.353119089224</v>
      </c>
      <c r="J34" s="48">
        <f t="shared" si="10"/>
        <v>72335.916460662716</v>
      </c>
      <c r="K34" s="48">
        <f t="shared" si="10"/>
        <v>69553.765827560303</v>
      </c>
      <c r="L34" s="48">
        <f t="shared" si="14"/>
        <v>66878.620988038747</v>
      </c>
      <c r="M34" s="48">
        <f t="shared" si="3"/>
        <v>75267.932274534905</v>
      </c>
      <c r="N34" s="48">
        <f t="shared" si="13"/>
        <v>77098.019956207136</v>
      </c>
      <c r="O34" s="48">
        <f t="shared" si="13"/>
        <v>74852.446559424396</v>
      </c>
      <c r="P34" s="48">
        <f t="shared" si="13"/>
        <v>72672.278213033394</v>
      </c>
      <c r="Q34" s="48">
        <f t="shared" si="13"/>
        <v>70555.609915566398</v>
      </c>
      <c r="R34" s="48">
        <f t="shared" si="15"/>
        <v>68500.592151035336</v>
      </c>
      <c r="S34" s="48">
        <f t="shared" si="4"/>
        <v>74874.248242888309</v>
      </c>
      <c r="T34" s="57">
        <f t="shared" si="5"/>
        <v>15082.459711829501</v>
      </c>
      <c r="U34">
        <f t="shared" si="0"/>
        <v>0.50506795299551888</v>
      </c>
      <c r="V34">
        <f t="shared" ca="1" si="6"/>
        <v>13.158732149668582</v>
      </c>
      <c r="W34" s="57">
        <f t="shared" ca="1" si="7"/>
        <v>100238.84035303349</v>
      </c>
      <c r="X34" s="27">
        <f t="shared" si="11"/>
        <v>834.05307162190786</v>
      </c>
      <c r="Y34" s="57">
        <f t="shared" ca="1" si="9"/>
        <v>5543.1616785087635</v>
      </c>
      <c r="Z34" s="54">
        <f t="shared" si="8"/>
        <v>0.15</v>
      </c>
    </row>
    <row r="35" spans="1:26" s="31" customFormat="1" x14ac:dyDescent="0.2">
      <c r="A35" t="str">
        <f>Data2013!A26</f>
        <v>A29</v>
      </c>
      <c r="B35" s="7">
        <f>Data2013!B26</f>
        <v>25237</v>
      </c>
      <c r="C35" s="7">
        <f>Data2013!C26</f>
        <v>37073</v>
      </c>
      <c r="D35" t="str">
        <f>Data2013!D26</f>
        <v>M</v>
      </c>
      <c r="E35" s="5">
        <f>Data2013!E26</f>
        <v>39000.58</v>
      </c>
      <c r="F35">
        <f t="shared" si="1"/>
        <v>45</v>
      </c>
      <c r="G35" s="28">
        <f t="shared" si="2"/>
        <v>12.5</v>
      </c>
      <c r="H35" s="48">
        <f t="shared" si="10"/>
        <v>70237.841262002941</v>
      </c>
      <c r="I35" s="48">
        <f t="shared" si="10"/>
        <v>67536.385828848986</v>
      </c>
      <c r="J35" s="48">
        <f t="shared" si="10"/>
        <v>64938.832527739411</v>
      </c>
      <c r="K35" s="48">
        <f t="shared" si="10"/>
        <v>62441.185122826355</v>
      </c>
      <c r="L35" s="48">
        <f t="shared" si="14"/>
        <v>60039.601079640721</v>
      </c>
      <c r="M35" s="48">
        <f t="shared" si="3"/>
        <v>67571.019872863777</v>
      </c>
      <c r="N35" s="48">
        <f t="shared" si="13"/>
        <v>79410.960554893347</v>
      </c>
      <c r="O35" s="48">
        <f t="shared" si="13"/>
        <v>77098.019956207136</v>
      </c>
      <c r="P35" s="48">
        <f t="shared" si="13"/>
        <v>74852.446559424396</v>
      </c>
      <c r="Q35" s="48">
        <f t="shared" si="13"/>
        <v>72672.278213033394</v>
      </c>
      <c r="R35" s="48">
        <f t="shared" si="15"/>
        <v>70555.609915566398</v>
      </c>
      <c r="S35" s="48">
        <f t="shared" si="4"/>
        <v>77120.475690174964</v>
      </c>
      <c r="T35" s="57">
        <f t="shared" si="5"/>
        <v>9333.2471199393094</v>
      </c>
      <c r="U35">
        <f t="shared" si="0"/>
        <v>0.48101709809097021</v>
      </c>
      <c r="V35">
        <f t="shared" ca="1" si="6"/>
        <v>13.158732149668582</v>
      </c>
      <c r="W35" s="57">
        <f t="shared" ca="1" si="7"/>
        <v>59075.489068949377</v>
      </c>
      <c r="X35" s="27">
        <f t="shared" si="11"/>
        <v>746.65976959514478</v>
      </c>
      <c r="Y35" s="57">
        <f t="shared" ca="1" si="9"/>
        <v>4726.0391255159511</v>
      </c>
      <c r="Z35" s="54">
        <f t="shared" si="8"/>
        <v>0.15</v>
      </c>
    </row>
    <row r="36" spans="1:26" s="31" customFormat="1" x14ac:dyDescent="0.2">
      <c r="A36" t="str">
        <f>Data2013!A27</f>
        <v>A30</v>
      </c>
      <c r="B36" s="7">
        <f>Data2013!B27</f>
        <v>25529</v>
      </c>
      <c r="C36" s="7">
        <f>Data2013!C27</f>
        <v>35977</v>
      </c>
      <c r="D36" t="str">
        <f>Data2013!D27</f>
        <v>M</v>
      </c>
      <c r="E36" s="5">
        <f>Data2013!E27</f>
        <v>42072.97</v>
      </c>
      <c r="F36">
        <f t="shared" si="1"/>
        <v>44</v>
      </c>
      <c r="G36" s="28">
        <f t="shared" si="2"/>
        <v>15.5</v>
      </c>
      <c r="H36" s="48">
        <f t="shared" ref="H36:K54" si="16">I36*(1+$B$7)</f>
        <v>78801.883762042838</v>
      </c>
      <c r="I36" s="48">
        <f t="shared" si="16"/>
        <v>75771.042078887345</v>
      </c>
      <c r="J36" s="48">
        <f t="shared" si="16"/>
        <v>72856.77122969937</v>
      </c>
      <c r="K36" s="48">
        <f t="shared" si="16"/>
        <v>70054.587720864773</v>
      </c>
      <c r="L36" s="48">
        <f t="shared" si="14"/>
        <v>67360.180500831513</v>
      </c>
      <c r="M36" s="48">
        <f t="shared" si="3"/>
        <v>75809.899023543185</v>
      </c>
      <c r="N36" s="48">
        <f t="shared" si="13"/>
        <v>81793.289371540144</v>
      </c>
      <c r="O36" s="48">
        <f t="shared" si="13"/>
        <v>79410.960554893347</v>
      </c>
      <c r="P36" s="48">
        <f t="shared" si="13"/>
        <v>77098.019956207136</v>
      </c>
      <c r="Q36" s="48">
        <f t="shared" si="13"/>
        <v>74852.446559424396</v>
      </c>
      <c r="R36" s="48">
        <f t="shared" si="15"/>
        <v>72672.278213033394</v>
      </c>
      <c r="S36" s="48">
        <f t="shared" si="4"/>
        <v>79434.089960880214</v>
      </c>
      <c r="T36" s="57">
        <f t="shared" si="5"/>
        <v>12984.340455257357</v>
      </c>
      <c r="U36">
        <f t="shared" si="0"/>
        <v>0.45811152199140021</v>
      </c>
      <c r="V36">
        <f t="shared" ca="1" si="6"/>
        <v>13.158732149668582</v>
      </c>
      <c r="W36" s="57">
        <f t="shared" ca="1" si="7"/>
        <v>78271.770215386539</v>
      </c>
      <c r="X36" s="27">
        <f t="shared" si="11"/>
        <v>837.69938421015206</v>
      </c>
      <c r="Y36" s="57">
        <f t="shared" ca="1" si="9"/>
        <v>5049.7916267991313</v>
      </c>
      <c r="Z36" s="54">
        <f t="shared" si="8"/>
        <v>0.15</v>
      </c>
    </row>
    <row r="37" spans="1:26" s="31" customFormat="1" x14ac:dyDescent="0.2">
      <c r="A37" t="str">
        <f>Data2013!A28</f>
        <v>A31</v>
      </c>
      <c r="B37" s="7">
        <f>Data2013!B28</f>
        <v>25821</v>
      </c>
      <c r="C37" s="7">
        <f>Data2013!C28</f>
        <v>38018</v>
      </c>
      <c r="D37" t="str">
        <f>Data2013!D28</f>
        <v>M</v>
      </c>
      <c r="E37" s="5">
        <f>Data2013!E28</f>
        <v>36250.51</v>
      </c>
      <c r="F37">
        <f t="shared" si="1"/>
        <v>43</v>
      </c>
      <c r="G37" s="28">
        <f t="shared" si="2"/>
        <v>9.9166666666666661</v>
      </c>
      <c r="H37" s="48">
        <f t="shared" si="16"/>
        <v>70612.386393167937</v>
      </c>
      <c r="I37" s="48">
        <f t="shared" si="16"/>
        <v>67896.525378046092</v>
      </c>
      <c r="J37" s="48">
        <f t="shared" si="16"/>
        <v>65285.120555813548</v>
      </c>
      <c r="K37" s="48">
        <f t="shared" si="16"/>
        <v>62774.154380589949</v>
      </c>
      <c r="L37" s="48">
        <f t="shared" si="14"/>
        <v>60359.763827490337</v>
      </c>
      <c r="M37" s="48">
        <f t="shared" si="3"/>
        <v>67931.344109009195</v>
      </c>
      <c r="N37" s="48">
        <f t="shared" si="13"/>
        <v>84247.088052686333</v>
      </c>
      <c r="O37" s="48">
        <f t="shared" si="13"/>
        <v>81793.28937154013</v>
      </c>
      <c r="P37" s="48">
        <f t="shared" si="13"/>
        <v>79410.960554893332</v>
      </c>
      <c r="Q37" s="48">
        <f t="shared" si="13"/>
        <v>77098.019956207121</v>
      </c>
      <c r="R37" s="48">
        <f t="shared" si="15"/>
        <v>74852.446559424381</v>
      </c>
      <c r="S37" s="48">
        <f t="shared" si="4"/>
        <v>81817.112659706603</v>
      </c>
      <c r="T37" s="57">
        <f t="shared" si="5"/>
        <v>7443.8600780118022</v>
      </c>
      <c r="U37">
        <f t="shared" si="0"/>
        <v>0.43629668761085727</v>
      </c>
      <c r="V37">
        <f t="shared" ca="1" si="6"/>
        <v>13.158732149668582</v>
      </c>
      <c r="W37" s="57">
        <f t="shared" ca="1" si="7"/>
        <v>42736.028837737867</v>
      </c>
      <c r="X37" s="27">
        <f t="shared" si="11"/>
        <v>750.64135240455153</v>
      </c>
      <c r="Y37" s="57">
        <f t="shared" ca="1" si="9"/>
        <v>4309.5155130491967</v>
      </c>
      <c r="Z37" s="54">
        <f t="shared" si="8"/>
        <v>0.15</v>
      </c>
    </row>
    <row r="38" spans="1:26" s="31" customFormat="1" x14ac:dyDescent="0.2">
      <c r="A38" t="str">
        <f>Data2013!A29</f>
        <v>A32</v>
      </c>
      <c r="B38" s="7">
        <f>Data2013!B29</f>
        <v>26113</v>
      </c>
      <c r="C38" s="7">
        <f>Data2013!C29</f>
        <v>36923</v>
      </c>
      <c r="D38" t="str">
        <f>Data2013!D29</f>
        <v>M</v>
      </c>
      <c r="E38" s="5">
        <f>Data2013!E29</f>
        <v>39362.01</v>
      </c>
      <c r="F38">
        <f t="shared" si="1"/>
        <v>43</v>
      </c>
      <c r="G38" s="28">
        <f t="shared" si="2"/>
        <v>12.916666666666666</v>
      </c>
      <c r="H38" s="48">
        <f t="shared" si="16"/>
        <v>76673.278785091301</v>
      </c>
      <c r="I38" s="48">
        <f t="shared" si="16"/>
        <v>73724.306524126252</v>
      </c>
      <c r="J38" s="48">
        <f t="shared" si="16"/>
        <v>70888.75627319832</v>
      </c>
      <c r="K38" s="48">
        <f t="shared" si="16"/>
        <v>68162.265647306078</v>
      </c>
      <c r="L38" s="48">
        <f t="shared" si="14"/>
        <v>65540.640045486609</v>
      </c>
      <c r="M38" s="48">
        <f t="shared" si="3"/>
        <v>73762.113860805301</v>
      </c>
      <c r="N38" s="48">
        <f t="shared" si="13"/>
        <v>84247.088052686333</v>
      </c>
      <c r="O38" s="48">
        <f t="shared" si="13"/>
        <v>81793.28937154013</v>
      </c>
      <c r="P38" s="48">
        <f t="shared" si="13"/>
        <v>79410.960554893332</v>
      </c>
      <c r="Q38" s="48">
        <f t="shared" si="13"/>
        <v>77098.019956207121</v>
      </c>
      <c r="R38" s="48">
        <f t="shared" si="15"/>
        <v>74852.446559424381</v>
      </c>
      <c r="S38" s="48">
        <f t="shared" si="4"/>
        <v>81817.112659706603</v>
      </c>
      <c r="T38" s="57">
        <f t="shared" si="5"/>
        <v>10528.005042924522</v>
      </c>
      <c r="U38">
        <f t="shared" si="0"/>
        <v>0.43629668761085727</v>
      </c>
      <c r="V38">
        <f t="shared" ca="1" si="6"/>
        <v>13.158732149668582</v>
      </c>
      <c r="W38" s="57">
        <f t="shared" ca="1" si="7"/>
        <v>60442.448192610784</v>
      </c>
      <c r="X38" s="27">
        <f t="shared" si="11"/>
        <v>815.0713581618985</v>
      </c>
      <c r="Y38" s="57">
        <f t="shared" ca="1" si="9"/>
        <v>4679.4153439440606</v>
      </c>
      <c r="Z38" s="54">
        <f t="shared" si="8"/>
        <v>0.15</v>
      </c>
    </row>
    <row r="39" spans="1:26" s="31" customFormat="1" x14ac:dyDescent="0.2">
      <c r="A39" t="str">
        <f>Data2013!A30</f>
        <v>A33</v>
      </c>
      <c r="B39" s="7">
        <f>Data2013!B30</f>
        <v>26405</v>
      </c>
      <c r="C39" s="7">
        <f>Data2013!C30</f>
        <v>38961</v>
      </c>
      <c r="D39" t="str">
        <f>Data2013!D30</f>
        <v>F</v>
      </c>
      <c r="E39" s="5">
        <f>Data2013!E30</f>
        <v>33335.71</v>
      </c>
      <c r="F39">
        <f t="shared" si="1"/>
        <v>42</v>
      </c>
      <c r="G39" s="28">
        <f t="shared" si="2"/>
        <v>7.333333333333333</v>
      </c>
      <c r="H39" s="48">
        <f t="shared" si="16"/>
        <v>67532.031869869301</v>
      </c>
      <c r="I39" s="48">
        <f t="shared" si="16"/>
        <v>64934.646028720475</v>
      </c>
      <c r="J39" s="48">
        <f t="shared" si="16"/>
        <v>62437.159643000457</v>
      </c>
      <c r="K39" s="48">
        <f t="shared" si="16"/>
        <v>60035.730425961978</v>
      </c>
      <c r="L39" s="48">
        <f t="shared" si="14"/>
        <v>57726.663871117285</v>
      </c>
      <c r="M39" s="48">
        <f t="shared" si="3"/>
        <v>64967.945847196745</v>
      </c>
      <c r="N39" s="48">
        <f t="shared" ref="N39:Q54" si="17">O39*(1+$B$8)</f>
        <v>86774.500694266913</v>
      </c>
      <c r="O39" s="48">
        <f t="shared" si="17"/>
        <v>84247.088052686318</v>
      </c>
      <c r="P39" s="48">
        <f t="shared" si="17"/>
        <v>81793.289371540115</v>
      </c>
      <c r="Q39" s="48">
        <f t="shared" si="17"/>
        <v>79410.960554893318</v>
      </c>
      <c r="R39" s="48">
        <f t="shared" si="15"/>
        <v>77098.019956207107</v>
      </c>
      <c r="S39" s="48">
        <f t="shared" si="4"/>
        <v>84271.626039497787</v>
      </c>
      <c r="T39" s="57">
        <f t="shared" si="5"/>
        <v>5264.5692118178422</v>
      </c>
      <c r="U39">
        <f t="shared" si="0"/>
        <v>0.41552065486748313</v>
      </c>
      <c r="V39">
        <f t="shared" ca="1" si="6"/>
        <v>14.027063575622208</v>
      </c>
      <c r="W39" s="57">
        <f t="shared" ca="1" si="7"/>
        <v>30684.72403055312</v>
      </c>
      <c r="X39" s="27">
        <f t="shared" si="11"/>
        <v>717.89580161152401</v>
      </c>
      <c r="Y39" s="57">
        <f t="shared" ca="1" si="9"/>
        <v>4184.2805496208803</v>
      </c>
      <c r="Z39" s="54">
        <f t="shared" si="8"/>
        <v>0.15</v>
      </c>
    </row>
    <row r="40" spans="1:26" s="31" customFormat="1" x14ac:dyDescent="0.2">
      <c r="A40" t="str">
        <f>Data2013!A31</f>
        <v>A34</v>
      </c>
      <c r="B40" s="7">
        <f>Data2013!B31</f>
        <v>26697</v>
      </c>
      <c r="C40" s="7">
        <f>Data2013!C31</f>
        <v>37895</v>
      </c>
      <c r="D40" t="str">
        <f>Data2013!D31</f>
        <v>F</v>
      </c>
      <c r="E40" s="5">
        <f>Data2013!E31</f>
        <v>38700.230000000003</v>
      </c>
      <c r="F40">
        <f t="shared" si="1"/>
        <v>41</v>
      </c>
      <c r="G40" s="28">
        <f t="shared" si="2"/>
        <v>10.25</v>
      </c>
      <c r="H40" s="48">
        <f t="shared" si="16"/>
        <v>81535.547686265665</v>
      </c>
      <c r="I40" s="48">
        <f t="shared" si="16"/>
        <v>78399.565082947753</v>
      </c>
      <c r="J40" s="48">
        <f t="shared" si="16"/>
        <v>75384.197195142071</v>
      </c>
      <c r="K40" s="48">
        <f t="shared" si="16"/>
        <v>72484.804995328916</v>
      </c>
      <c r="L40" s="48">
        <f t="shared" si="14"/>
        <v>69696.927880123956</v>
      </c>
      <c r="M40" s="48">
        <f t="shared" si="3"/>
        <v>78439.769988118496</v>
      </c>
      <c r="N40" s="48">
        <f t="shared" si="17"/>
        <v>89377.735715094939</v>
      </c>
      <c r="O40" s="48">
        <f t="shared" si="17"/>
        <v>86774.500694266928</v>
      </c>
      <c r="P40" s="48">
        <f t="shared" si="17"/>
        <v>84247.088052686333</v>
      </c>
      <c r="Q40" s="48">
        <f t="shared" si="17"/>
        <v>81793.28937154013</v>
      </c>
      <c r="R40" s="48">
        <f t="shared" si="15"/>
        <v>79410.960554893332</v>
      </c>
      <c r="S40" s="48">
        <f t="shared" si="4"/>
        <v>86799.774820682738</v>
      </c>
      <c r="T40" s="57">
        <f t="shared" si="5"/>
        <v>8884.2844482792698</v>
      </c>
      <c r="U40">
        <f t="shared" si="0"/>
        <v>0.39573395701665059</v>
      </c>
      <c r="V40">
        <f t="shared" ca="1" si="6"/>
        <v>14.027063575622208</v>
      </c>
      <c r="W40" s="57">
        <f t="shared" ca="1" si="7"/>
        <v>49316.533031787658</v>
      </c>
      <c r="X40" s="27">
        <f t="shared" si="11"/>
        <v>866.75945836870926</v>
      </c>
      <c r="Y40" s="57">
        <f t="shared" ca="1" si="9"/>
        <v>4811.3690762719671</v>
      </c>
      <c r="Z40" s="54">
        <f t="shared" si="8"/>
        <v>0.15</v>
      </c>
    </row>
    <row r="41" spans="1:26" s="31" customFormat="1" x14ac:dyDescent="0.2">
      <c r="A41" t="str">
        <f>Data2013!A32</f>
        <v>A35</v>
      </c>
      <c r="B41" s="7">
        <f>Data2013!B32</f>
        <v>26989</v>
      </c>
      <c r="C41" s="7">
        <f>Data2013!C32</f>
        <v>39904</v>
      </c>
      <c r="D41" t="str">
        <f>Data2013!D32</f>
        <v>F</v>
      </c>
      <c r="E41" s="5">
        <f>Data2013!E32</f>
        <v>31826.77</v>
      </c>
      <c r="F41">
        <f t="shared" si="1"/>
        <v>40</v>
      </c>
      <c r="G41" s="28">
        <f t="shared" si="2"/>
        <v>4.75</v>
      </c>
      <c r="H41" s="48">
        <f t="shared" si="16"/>
        <v>69736.372315001805</v>
      </c>
      <c r="I41" s="48">
        <f t="shared" si="16"/>
        <v>67054.20414904019</v>
      </c>
      <c r="J41" s="48">
        <f t="shared" si="16"/>
        <v>64475.19629715402</v>
      </c>
      <c r="K41" s="48">
        <f t="shared" si="16"/>
        <v>61995.381054955789</v>
      </c>
      <c r="L41" s="48">
        <f t="shared" si="14"/>
        <v>59610.943322072875</v>
      </c>
      <c r="M41" s="48">
        <f t="shared" si="3"/>
        <v>67088.590920398667</v>
      </c>
      <c r="N41" s="48">
        <f t="shared" si="17"/>
        <v>92059.067786547792</v>
      </c>
      <c r="O41" s="48">
        <f t="shared" si="17"/>
        <v>89377.735715094939</v>
      </c>
      <c r="P41" s="48">
        <f t="shared" si="17"/>
        <v>86774.500694266928</v>
      </c>
      <c r="Q41" s="48">
        <f t="shared" si="17"/>
        <v>84247.088052686333</v>
      </c>
      <c r="R41" s="48">
        <f t="shared" si="15"/>
        <v>81793.28937154013</v>
      </c>
      <c r="S41" s="48">
        <f t="shared" si="4"/>
        <v>89403.768065303215</v>
      </c>
      <c r="T41" s="57">
        <f t="shared" si="5"/>
        <v>3521.3124159344252</v>
      </c>
      <c r="U41">
        <f t="shared" si="0"/>
        <v>0.37688948287300061</v>
      </c>
      <c r="V41">
        <f t="shared" ca="1" si="6"/>
        <v>14.027063575622208</v>
      </c>
      <c r="W41" s="57">
        <f t="shared" ca="1" si="7"/>
        <v>18615.955922387337</v>
      </c>
      <c r="X41" s="27">
        <f t="shared" si="11"/>
        <v>741.32892967040527</v>
      </c>
      <c r="Y41" s="57">
        <f t="shared" ca="1" si="9"/>
        <v>3919.1486152394396</v>
      </c>
      <c r="Z41" s="54">
        <f t="shared" si="8"/>
        <v>0.15</v>
      </c>
    </row>
    <row r="42" spans="1:26" s="31" customFormat="1" x14ac:dyDescent="0.2">
      <c r="A42" t="str">
        <f>Data2013!A33</f>
        <v>A37</v>
      </c>
      <c r="B42" s="7">
        <f>Data2013!B33</f>
        <v>27573</v>
      </c>
      <c r="C42" s="7">
        <f>Data2013!C33</f>
        <v>40848</v>
      </c>
      <c r="D42" t="str">
        <f>Data2013!D33</f>
        <v>M</v>
      </c>
      <c r="E42" s="5">
        <f>Data2013!E33</f>
        <v>28591.96</v>
      </c>
      <c r="F42">
        <f t="shared" si="1"/>
        <v>39</v>
      </c>
      <c r="G42" s="28">
        <f t="shared" si="2"/>
        <v>2.1666666666666665</v>
      </c>
      <c r="H42" s="48">
        <f t="shared" si="16"/>
        <v>65154.445471113293</v>
      </c>
      <c r="I42" s="48">
        <f t="shared" si="16"/>
        <v>62648.505260685859</v>
      </c>
      <c r="J42" s="48">
        <f t="shared" si="16"/>
        <v>60238.947366044093</v>
      </c>
      <c r="K42" s="48">
        <f t="shared" si="16"/>
        <v>57922.064775042396</v>
      </c>
      <c r="L42" s="48">
        <f t="shared" si="14"/>
        <v>55694.293052925379</v>
      </c>
      <c r="M42" s="48">
        <f t="shared" si="3"/>
        <v>62680.632699281086</v>
      </c>
      <c r="N42" s="48">
        <f t="shared" si="17"/>
        <v>94820.839820144218</v>
      </c>
      <c r="O42" s="48">
        <f t="shared" si="17"/>
        <v>92059.067786547777</v>
      </c>
      <c r="P42" s="48">
        <f t="shared" si="17"/>
        <v>89377.735715094925</v>
      </c>
      <c r="Q42" s="48">
        <f t="shared" si="17"/>
        <v>86774.500694266913</v>
      </c>
      <c r="R42" s="48">
        <f t="shared" si="15"/>
        <v>84247.088052686318</v>
      </c>
      <c r="S42" s="48">
        <f t="shared" si="4"/>
        <v>92085.881107262292</v>
      </c>
      <c r="T42" s="57">
        <f t="shared" si="5"/>
        <v>1500.6788145419546</v>
      </c>
      <c r="U42">
        <f t="shared" si="0"/>
        <v>0.35894236464095297</v>
      </c>
      <c r="V42">
        <f t="shared" ca="1" si="6"/>
        <v>13.158732149668582</v>
      </c>
      <c r="W42" s="57">
        <f t="shared" ca="1" si="7"/>
        <v>7088.0458450064471</v>
      </c>
      <c r="X42" s="27">
        <f t="shared" si="11"/>
        <v>692.620991327056</v>
      </c>
      <c r="Y42" s="57">
        <f t="shared" ca="1" si="9"/>
        <v>3271.4057746183598</v>
      </c>
      <c r="Z42" s="54">
        <f t="shared" si="8"/>
        <v>0.15</v>
      </c>
    </row>
    <row r="43" spans="1:26" s="31" customFormat="1" x14ac:dyDescent="0.2">
      <c r="A43" t="str">
        <f>Data2013!A34</f>
        <v>A38</v>
      </c>
      <c r="B43" s="7">
        <f>Data2013!B34</f>
        <v>27865</v>
      </c>
      <c r="C43" s="7">
        <f>Data2013!C34</f>
        <v>38322</v>
      </c>
      <c r="D43" t="str">
        <f>Data2013!D34</f>
        <v>F</v>
      </c>
      <c r="E43" s="5">
        <f>Data2013!E34</f>
        <v>34994.660000000003</v>
      </c>
      <c r="F43">
        <f t="shared" si="1"/>
        <v>38</v>
      </c>
      <c r="G43" s="28">
        <f t="shared" si="2"/>
        <v>9.0833333333333339</v>
      </c>
      <c r="H43" s="48">
        <f t="shared" si="16"/>
        <v>82934.502336326594</v>
      </c>
      <c r="I43" s="48">
        <f t="shared" si="16"/>
        <v>79744.713784929409</v>
      </c>
      <c r="J43" s="48">
        <f t="shared" si="16"/>
        <v>76677.609408585966</v>
      </c>
      <c r="K43" s="48">
        <f t="shared" si="16"/>
        <v>73728.470585178817</v>
      </c>
      <c r="L43" s="48">
        <f t="shared" si="14"/>
        <v>70892.760178056546</v>
      </c>
      <c r="M43" s="48">
        <f t="shared" si="3"/>
        <v>79785.608509947328</v>
      </c>
      <c r="N43" s="48">
        <f t="shared" si="17"/>
        <v>97665.465014748552</v>
      </c>
      <c r="O43" s="48">
        <f t="shared" si="17"/>
        <v>94820.839820144218</v>
      </c>
      <c r="P43" s="48">
        <f t="shared" si="17"/>
        <v>92059.067786547777</v>
      </c>
      <c r="Q43" s="48">
        <f t="shared" si="17"/>
        <v>89377.735715094925</v>
      </c>
      <c r="R43" s="48">
        <f t="shared" si="15"/>
        <v>86774.500694266913</v>
      </c>
      <c r="S43" s="48">
        <f t="shared" si="4"/>
        <v>94848.457540480187</v>
      </c>
      <c r="T43" s="57">
        <f t="shared" si="5"/>
        <v>8008.1480141505053</v>
      </c>
      <c r="U43">
        <f t="shared" si="0"/>
        <v>0.3418498710866219</v>
      </c>
      <c r="V43">
        <f t="shared" ca="1" si="6"/>
        <v>14.027063575622208</v>
      </c>
      <c r="W43" s="57">
        <f t="shared" ca="1" si="7"/>
        <v>38400.269949438109</v>
      </c>
      <c r="X43" s="27">
        <f t="shared" si="11"/>
        <v>881.63097403491793</v>
      </c>
      <c r="Y43" s="57">
        <f t="shared" ca="1" si="9"/>
        <v>4227.5526549840124</v>
      </c>
      <c r="Z43" s="54">
        <f t="shared" si="8"/>
        <v>0.15</v>
      </c>
    </row>
    <row r="44" spans="1:26" s="31" customFormat="1" x14ac:dyDescent="0.2">
      <c r="A44" t="str">
        <f>Data2013!A35</f>
        <v>A39</v>
      </c>
      <c r="B44" s="7">
        <f>Data2013!B35</f>
        <v>28157</v>
      </c>
      <c r="C44" s="7">
        <f>Data2013!C35</f>
        <v>39995</v>
      </c>
      <c r="D44" t="str">
        <f>Data2013!D35</f>
        <v>M</v>
      </c>
      <c r="E44" s="5">
        <f>Data2013!E35</f>
        <v>31368.16</v>
      </c>
      <c r="F44">
        <f t="shared" si="1"/>
        <v>37</v>
      </c>
      <c r="G44" s="28">
        <f t="shared" si="2"/>
        <v>4.5</v>
      </c>
      <c r="H44" s="48">
        <f t="shared" si="16"/>
        <v>77313.591512491214</v>
      </c>
      <c r="I44" s="48">
        <f t="shared" si="16"/>
        <v>74339.991838933856</v>
      </c>
      <c r="J44" s="48">
        <f t="shared" si="16"/>
        <v>71480.761383590245</v>
      </c>
      <c r="K44" s="48">
        <f t="shared" si="16"/>
        <v>68731.501330375235</v>
      </c>
      <c r="L44" s="48">
        <f t="shared" si="14"/>
        <v>66087.982048437727</v>
      </c>
      <c r="M44" s="48">
        <f t="shared" si="3"/>
        <v>74378.114911671772</v>
      </c>
      <c r="N44" s="48">
        <f t="shared" si="17"/>
        <v>100595.42896519101</v>
      </c>
      <c r="O44" s="48">
        <f t="shared" si="17"/>
        <v>97665.465014748552</v>
      </c>
      <c r="P44" s="48">
        <f t="shared" si="17"/>
        <v>94820.839820144218</v>
      </c>
      <c r="Q44" s="48">
        <f t="shared" si="17"/>
        <v>92059.067786547777</v>
      </c>
      <c r="R44" s="48">
        <f t="shared" si="15"/>
        <v>89377.735715094925</v>
      </c>
      <c r="S44" s="48">
        <f t="shared" si="4"/>
        <v>97693.911266694602</v>
      </c>
      <c r="T44" s="57">
        <f t="shared" si="5"/>
        <v>3698.4517639828782</v>
      </c>
      <c r="U44">
        <f t="shared" si="0"/>
        <v>0.32557130579678267</v>
      </c>
      <c r="V44">
        <f t="shared" ca="1" si="6"/>
        <v>13.158732149668582</v>
      </c>
      <c r="W44" s="57">
        <f t="shared" ca="1" si="7"/>
        <v>15844.557945207123</v>
      </c>
      <c r="X44" s="27">
        <f t="shared" si="11"/>
        <v>821.8781697739729</v>
      </c>
      <c r="Y44" s="57">
        <f t="shared" ca="1" si="9"/>
        <v>3521.0128767126944</v>
      </c>
      <c r="Z44" s="54">
        <f t="shared" si="8"/>
        <v>0.15</v>
      </c>
    </row>
    <row r="45" spans="1:26" s="31" customFormat="1" x14ac:dyDescent="0.2">
      <c r="A45" t="str">
        <f>Data2013!A36</f>
        <v>A40</v>
      </c>
      <c r="B45" s="7">
        <f>Data2013!B36</f>
        <v>28449</v>
      </c>
      <c r="C45" s="7">
        <f>Data2013!C36</f>
        <v>38534</v>
      </c>
      <c r="D45" t="str">
        <f>Data2013!D36</f>
        <v>M</v>
      </c>
      <c r="E45" s="5">
        <f>Data2013!E36</f>
        <v>31763.29</v>
      </c>
      <c r="F45">
        <f t="shared" si="1"/>
        <v>36</v>
      </c>
      <c r="G45" s="28">
        <f t="shared" si="2"/>
        <v>8.5</v>
      </c>
      <c r="H45" s="48">
        <f t="shared" si="16"/>
        <v>81418.973547664544</v>
      </c>
      <c r="I45" s="48">
        <f t="shared" si="16"/>
        <v>78287.474565062061</v>
      </c>
      <c r="J45" s="48">
        <f t="shared" si="16"/>
        <v>75276.417851021208</v>
      </c>
      <c r="K45" s="48">
        <f t="shared" si="16"/>
        <v>72381.171010597318</v>
      </c>
      <c r="L45" s="48">
        <f t="shared" si="14"/>
        <v>69597.279817882038</v>
      </c>
      <c r="M45" s="48">
        <f t="shared" si="3"/>
        <v>78327.621987915947</v>
      </c>
      <c r="N45" s="48">
        <f t="shared" si="17"/>
        <v>103613.29183414673</v>
      </c>
      <c r="O45" s="48">
        <f t="shared" si="17"/>
        <v>100595.42896519099</v>
      </c>
      <c r="P45" s="48">
        <f t="shared" si="17"/>
        <v>97665.465014748537</v>
      </c>
      <c r="Q45" s="48">
        <f t="shared" si="17"/>
        <v>94820.839820144203</v>
      </c>
      <c r="R45" s="48">
        <f t="shared" si="15"/>
        <v>92059.067786547763</v>
      </c>
      <c r="S45" s="48">
        <f t="shared" si="4"/>
        <v>100624.72860469541</v>
      </c>
      <c r="T45" s="57">
        <f t="shared" si="5"/>
        <v>7356.921895215005</v>
      </c>
      <c r="U45">
        <f t="shared" si="0"/>
        <v>0.31006791028265024</v>
      </c>
      <c r="V45">
        <f t="shared" ca="1" si="6"/>
        <v>13.158732149668582</v>
      </c>
      <c r="W45" s="57">
        <f t="shared" ca="1" si="7"/>
        <v>30016.981288862731</v>
      </c>
      <c r="X45" s="27">
        <f t="shared" si="11"/>
        <v>865.52022296647112</v>
      </c>
      <c r="Y45" s="57">
        <f t="shared" ca="1" si="9"/>
        <v>3531.4095633956158</v>
      </c>
      <c r="Z45" s="54">
        <f t="shared" si="8"/>
        <v>0.15</v>
      </c>
    </row>
    <row r="46" spans="1:26" s="31" customFormat="1" x14ac:dyDescent="0.2">
      <c r="A46" t="str">
        <f>Data2013!A37</f>
        <v>A41</v>
      </c>
      <c r="B46" s="7">
        <f>Data2013!B37</f>
        <v>28741</v>
      </c>
      <c r="C46" s="7">
        <f>Data2013!C37</f>
        <v>40210</v>
      </c>
      <c r="D46" t="str">
        <f>Data2013!D37</f>
        <v>M</v>
      </c>
      <c r="E46" s="5">
        <f>Data2013!E37</f>
        <v>41136.25</v>
      </c>
      <c r="F46">
        <f t="shared" si="1"/>
        <v>35</v>
      </c>
      <c r="G46" s="28">
        <f t="shared" si="2"/>
        <v>3.9166666666666665</v>
      </c>
      <c r="H46" s="48">
        <f t="shared" si="16"/>
        <v>109662.50979114951</v>
      </c>
      <c r="I46" s="48">
        <f t="shared" si="16"/>
        <v>105444.72095302837</v>
      </c>
      <c r="J46" s="48">
        <f t="shared" si="16"/>
        <v>101389.15476252728</v>
      </c>
      <c r="K46" s="48">
        <f t="shared" si="16"/>
        <v>97489.571887045458</v>
      </c>
      <c r="L46" s="48">
        <f t="shared" si="14"/>
        <v>93739.972968312941</v>
      </c>
      <c r="M46" s="48">
        <f t="shared" si="3"/>
        <v>105498.79516890172</v>
      </c>
      <c r="N46" s="48">
        <f t="shared" si="17"/>
        <v>106721.69058917114</v>
      </c>
      <c r="O46" s="48">
        <f t="shared" si="17"/>
        <v>103613.29183414673</v>
      </c>
      <c r="P46" s="48">
        <f t="shared" si="17"/>
        <v>100595.42896519099</v>
      </c>
      <c r="Q46" s="48">
        <f t="shared" si="17"/>
        <v>97665.465014748537</v>
      </c>
      <c r="R46" s="48">
        <f t="shared" si="15"/>
        <v>94820.839820144203</v>
      </c>
      <c r="S46" s="48">
        <f t="shared" si="4"/>
        <v>103643.47046283628</v>
      </c>
      <c r="T46" s="57">
        <f t="shared" si="5"/>
        <v>4609.1367354183576</v>
      </c>
      <c r="U46">
        <f t="shared" si="0"/>
        <v>0.29530277169776209</v>
      </c>
      <c r="V46">
        <f t="shared" ca="1" si="6"/>
        <v>13.158732149668582</v>
      </c>
      <c r="W46" s="57">
        <f t="shared" ca="1" si="7"/>
        <v>17910.229967346491</v>
      </c>
      <c r="X46" s="27">
        <f t="shared" si="11"/>
        <v>1176.800868617453</v>
      </c>
      <c r="Y46" s="57">
        <f t="shared" ca="1" si="9"/>
        <v>4572.8246725139979</v>
      </c>
      <c r="Z46" s="54">
        <f t="shared" si="8"/>
        <v>0.15</v>
      </c>
    </row>
    <row r="47" spans="1:26" s="31" customFormat="1" x14ac:dyDescent="0.2">
      <c r="A47" t="str">
        <f>Data2013!A38</f>
        <v>A43</v>
      </c>
      <c r="B47" s="7">
        <f>Data2013!B38</f>
        <v>29325</v>
      </c>
      <c r="C47" s="7">
        <f>Data2013!C38</f>
        <v>40422</v>
      </c>
      <c r="D47" t="str">
        <f>Data2013!D38</f>
        <v>F</v>
      </c>
      <c r="E47" s="5">
        <f>Data2013!E38</f>
        <v>34477.42</v>
      </c>
      <c r="F47">
        <f t="shared" si="1"/>
        <v>34</v>
      </c>
      <c r="G47" s="28">
        <f t="shared" si="2"/>
        <v>3.3333333333333335</v>
      </c>
      <c r="H47" s="48">
        <f t="shared" si="16"/>
        <v>95587.605206029155</v>
      </c>
      <c r="I47" s="48">
        <f t="shared" si="16"/>
        <v>91911.158851951113</v>
      </c>
      <c r="J47" s="48">
        <f t="shared" si="16"/>
        <v>88376.11428072222</v>
      </c>
      <c r="K47" s="48">
        <f t="shared" si="16"/>
        <v>84977.032962232901</v>
      </c>
      <c r="L47" s="48">
        <f t="shared" si="14"/>
        <v>81708.685540608552</v>
      </c>
      <c r="M47" s="48">
        <f t="shared" si="3"/>
        <v>91958.292779567491</v>
      </c>
      <c r="N47" s="48">
        <f t="shared" si="17"/>
        <v>109923.34130684624</v>
      </c>
      <c r="O47" s="48">
        <f t="shared" si="17"/>
        <v>106721.69058917111</v>
      </c>
      <c r="P47" s="48">
        <f t="shared" si="17"/>
        <v>103613.2918341467</v>
      </c>
      <c r="Q47" s="48">
        <f t="shared" si="17"/>
        <v>100595.42896519096</v>
      </c>
      <c r="R47" s="48">
        <f t="shared" si="15"/>
        <v>97665.465014748508</v>
      </c>
      <c r="S47" s="48">
        <f t="shared" si="4"/>
        <v>106752.77457672135</v>
      </c>
      <c r="T47" s="57">
        <f t="shared" si="5"/>
        <v>3387.130450714069</v>
      </c>
      <c r="U47">
        <f t="shared" si="0"/>
        <v>0.28124073495024959</v>
      </c>
      <c r="V47">
        <f t="shared" ca="1" si="6"/>
        <v>14.027063575622208</v>
      </c>
      <c r="W47" s="57">
        <f t="shared" ca="1" si="7"/>
        <v>13362.167539262457</v>
      </c>
      <c r="X47" s="27">
        <f t="shared" si="11"/>
        <v>1016.1391352142207</v>
      </c>
      <c r="Y47" s="57">
        <f t="shared" ca="1" si="9"/>
        <v>4008.6502617787369</v>
      </c>
      <c r="Z47" s="54">
        <f t="shared" si="8"/>
        <v>0.15</v>
      </c>
    </row>
    <row r="48" spans="1:26" s="31" customFormat="1" x14ac:dyDescent="0.2">
      <c r="A48" t="str">
        <f>Data2013!A39</f>
        <v>A44</v>
      </c>
      <c r="B48" s="7">
        <f>Data2013!B39</f>
        <v>29617</v>
      </c>
      <c r="C48" s="7">
        <f>Data2013!C39</f>
        <v>38991</v>
      </c>
      <c r="D48" t="str">
        <f>Data2013!D39</f>
        <v>F</v>
      </c>
      <c r="E48" s="5">
        <f>Data2013!E39</f>
        <v>32250.14</v>
      </c>
      <c r="F48">
        <f t="shared" si="1"/>
        <v>33</v>
      </c>
      <c r="G48" s="28">
        <f t="shared" si="2"/>
        <v>7.25</v>
      </c>
      <c r="H48" s="48">
        <f t="shared" si="16"/>
        <v>92989.040252012346</v>
      </c>
      <c r="I48" s="48">
        <f t="shared" si="16"/>
        <v>89412.538703858023</v>
      </c>
      <c r="J48" s="48">
        <f t="shared" si="16"/>
        <v>85973.594907555787</v>
      </c>
      <c r="K48" s="48">
        <f t="shared" si="16"/>
        <v>82666.918180342094</v>
      </c>
      <c r="L48" s="48">
        <f t="shared" si="14"/>
        <v>79487.421327252014</v>
      </c>
      <c r="M48" s="48">
        <f t="shared" si="3"/>
        <v>89458.391287808714</v>
      </c>
      <c r="N48" s="48">
        <f t="shared" si="17"/>
        <v>113221.04154605164</v>
      </c>
      <c r="O48" s="48">
        <f t="shared" si="17"/>
        <v>109923.34130684625</v>
      </c>
      <c r="P48" s="48">
        <f t="shared" si="17"/>
        <v>106721.69058917112</v>
      </c>
      <c r="Q48" s="48">
        <f t="shared" si="17"/>
        <v>103613.29183414672</v>
      </c>
      <c r="R48" s="48">
        <f t="shared" si="15"/>
        <v>100595.42896519098</v>
      </c>
      <c r="S48" s="48">
        <f t="shared" si="4"/>
        <v>109955.35781402299</v>
      </c>
      <c r="T48" s="57">
        <f t="shared" si="5"/>
        <v>7166.7353720445753</v>
      </c>
      <c r="U48">
        <f t="shared" si="0"/>
        <v>0.2678483190002377</v>
      </c>
      <c r="V48">
        <f t="shared" ca="1" si="6"/>
        <v>14.027063575622208</v>
      </c>
      <c r="W48" s="57">
        <f t="shared" ca="1" si="7"/>
        <v>26926.323495939487</v>
      </c>
      <c r="X48" s="27">
        <f t="shared" si="11"/>
        <v>988.51522373028627</v>
      </c>
      <c r="Y48" s="57">
        <f t="shared" ca="1" si="9"/>
        <v>3713.9756546123431</v>
      </c>
      <c r="Z48" s="54">
        <f t="shared" si="8"/>
        <v>0.15</v>
      </c>
    </row>
    <row r="49" spans="1:26" s="31" customFormat="1" x14ac:dyDescent="0.2">
      <c r="A49" t="str">
        <f>Data2013!A40</f>
        <v>A45</v>
      </c>
      <c r="B49" s="7">
        <f>Data2013!B40</f>
        <v>29909</v>
      </c>
      <c r="C49" s="7">
        <f>Data2013!C40</f>
        <v>40634</v>
      </c>
      <c r="D49" t="str">
        <f>Data2013!D40</f>
        <v>M</v>
      </c>
      <c r="E49" s="5">
        <f>Data2013!E40</f>
        <v>36154.720000000001</v>
      </c>
      <c r="F49">
        <f t="shared" si="1"/>
        <v>32</v>
      </c>
      <c r="G49" s="28">
        <f t="shared" si="2"/>
        <v>2.75</v>
      </c>
      <c r="H49" s="48">
        <f t="shared" si="16"/>
        <v>108417.27886810557</v>
      </c>
      <c r="I49" s="48">
        <f t="shared" si="16"/>
        <v>104247.38352702458</v>
      </c>
      <c r="J49" s="48">
        <f t="shared" si="16"/>
        <v>100237.86877598516</v>
      </c>
      <c r="K49" s="48">
        <f t="shared" si="16"/>
        <v>96382.56613075496</v>
      </c>
      <c r="L49" s="48">
        <f t="shared" si="14"/>
        <v>92675.544356495157</v>
      </c>
      <c r="M49" s="48">
        <f t="shared" si="3"/>
        <v>104300.8437237051</v>
      </c>
      <c r="N49" s="48">
        <f t="shared" si="17"/>
        <v>116617.67279243319</v>
      </c>
      <c r="O49" s="48">
        <f t="shared" si="17"/>
        <v>113221.04154605164</v>
      </c>
      <c r="P49" s="48">
        <f t="shared" si="17"/>
        <v>109923.34130684625</v>
      </c>
      <c r="Q49" s="48">
        <f t="shared" si="17"/>
        <v>106721.69058917112</v>
      </c>
      <c r="R49" s="48">
        <f t="shared" si="15"/>
        <v>103613.29183414672</v>
      </c>
      <c r="S49" s="48">
        <f t="shared" si="4"/>
        <v>113254.0185484437</v>
      </c>
      <c r="T49" s="57">
        <f t="shared" si="5"/>
        <v>3169.4418886540884</v>
      </c>
      <c r="U49">
        <f t="shared" si="0"/>
        <v>0.25509363714308358</v>
      </c>
      <c r="V49">
        <f t="shared" ca="1" si="6"/>
        <v>13.158732149668582</v>
      </c>
      <c r="W49" s="57">
        <f t="shared" ca="1" si="7"/>
        <v>10638.893618983459</v>
      </c>
      <c r="X49" s="27">
        <f t="shared" si="11"/>
        <v>1152.5243231469412</v>
      </c>
      <c r="Y49" s="57">
        <f t="shared" ca="1" si="9"/>
        <v>3868.6885887212575</v>
      </c>
      <c r="Z49" s="54">
        <f t="shared" si="8"/>
        <v>0.15</v>
      </c>
    </row>
    <row r="50" spans="1:26" s="31" customFormat="1" x14ac:dyDescent="0.2">
      <c r="A50" t="str">
        <f>Data2013!A41</f>
        <v>A46</v>
      </c>
      <c r="B50" s="7">
        <f>Data2013!B41</f>
        <v>28395</v>
      </c>
      <c r="C50" s="7">
        <f>Data2013!C41</f>
        <v>41275</v>
      </c>
      <c r="D50" t="str">
        <f>Data2013!D41</f>
        <v>M</v>
      </c>
      <c r="E50" s="5">
        <f>Data2013!E41</f>
        <v>52280.56</v>
      </c>
      <c r="F50">
        <f t="shared" si="1"/>
        <v>36</v>
      </c>
      <c r="G50" s="28">
        <f t="shared" si="2"/>
        <v>1</v>
      </c>
      <c r="H50" s="48">
        <f t="shared" si="16"/>
        <v>134010.97719087318</v>
      </c>
      <c r="I50" s="48">
        <f t="shared" si="16"/>
        <v>128856.70883737804</v>
      </c>
      <c r="J50" s="48">
        <f t="shared" si="16"/>
        <v>123900.68157440196</v>
      </c>
      <c r="K50" s="48">
        <f t="shared" si="16"/>
        <v>119135.27074461726</v>
      </c>
      <c r="L50" s="48">
        <f t="shared" si="14"/>
        <v>114553.14494674736</v>
      </c>
      <c r="M50" s="48">
        <f t="shared" si="3"/>
        <v>128922.78920088439</v>
      </c>
      <c r="N50" s="48">
        <f t="shared" si="17"/>
        <v>103613.29183414673</v>
      </c>
      <c r="O50" s="48">
        <f t="shared" si="17"/>
        <v>100595.42896519099</v>
      </c>
      <c r="P50" s="48">
        <f t="shared" si="17"/>
        <v>97665.465014748537</v>
      </c>
      <c r="Q50" s="48">
        <f t="shared" si="17"/>
        <v>94820.839820144203</v>
      </c>
      <c r="R50" s="48">
        <f t="shared" si="15"/>
        <v>92059.067786547763</v>
      </c>
      <c r="S50" s="48">
        <f t="shared" si="4"/>
        <v>100624.72860469541</v>
      </c>
      <c r="T50" s="57">
        <f t="shared" si="5"/>
        <v>1592.970281217097</v>
      </c>
      <c r="U50">
        <f t="shared" si="0"/>
        <v>0.31006791028265024</v>
      </c>
      <c r="V50">
        <f t="shared" ca="1" si="6"/>
        <v>13.158732149668582</v>
      </c>
      <c r="W50" s="57">
        <f t="shared" ca="1" si="7"/>
        <v>6499.4789677063145</v>
      </c>
      <c r="X50" s="27">
        <f t="shared" si="11"/>
        <v>1592.970281217097</v>
      </c>
      <c r="Y50" s="57">
        <f t="shared" ca="1" si="9"/>
        <v>6499.4789677063154</v>
      </c>
      <c r="Z50" s="54">
        <f t="shared" si="8"/>
        <v>0.15</v>
      </c>
    </row>
    <row r="51" spans="1:26" s="31" customFormat="1" x14ac:dyDescent="0.2">
      <c r="A51" t="str">
        <f>Data2013!A42</f>
        <v>A47</v>
      </c>
      <c r="B51" s="7">
        <f>Data2013!B42</f>
        <v>31050</v>
      </c>
      <c r="C51" s="7">
        <f>Data2013!C42</f>
        <v>41365</v>
      </c>
      <c r="D51" t="str">
        <f>Data2013!D42</f>
        <v>F</v>
      </c>
      <c r="E51" s="5">
        <f>Data2013!E42</f>
        <v>21763.5</v>
      </c>
      <c r="F51">
        <f t="shared" si="1"/>
        <v>29</v>
      </c>
      <c r="G51" s="28">
        <f t="shared" si="2"/>
        <v>0.75</v>
      </c>
      <c r="H51" s="48">
        <f t="shared" si="16"/>
        <v>73411.1889778638</v>
      </c>
      <c r="I51" s="48">
        <f t="shared" si="16"/>
        <v>70587.681709484415</v>
      </c>
      <c r="J51" s="48">
        <f t="shared" si="16"/>
        <v>67872.770874504247</v>
      </c>
      <c r="K51" s="48">
        <f t="shared" si="16"/>
        <v>65262.279687023307</v>
      </c>
      <c r="L51" s="48">
        <f t="shared" si="14"/>
        <v>62752.192006753176</v>
      </c>
      <c r="M51" s="48">
        <f t="shared" si="3"/>
        <v>70623.880520617487</v>
      </c>
      <c r="N51" s="48">
        <f t="shared" si="17"/>
        <v>127431.27973745714</v>
      </c>
      <c r="O51" s="48">
        <f t="shared" si="17"/>
        <v>123719.68906549236</v>
      </c>
      <c r="P51" s="48">
        <f t="shared" si="17"/>
        <v>120116.20297620617</v>
      </c>
      <c r="Q51" s="48">
        <f t="shared" si="17"/>
        <v>116617.67279243318</v>
      </c>
      <c r="R51" s="48">
        <f t="shared" si="15"/>
        <v>113221.04154605162</v>
      </c>
      <c r="S51" s="48">
        <f t="shared" si="4"/>
        <v>123755.72392638522</v>
      </c>
      <c r="T51" s="57">
        <f t="shared" si="5"/>
        <v>585.29540981461741</v>
      </c>
      <c r="U51">
        <f t="shared" si="0"/>
        <v>0.220359474910341</v>
      </c>
      <c r="V51">
        <f t="shared" ca="1" si="6"/>
        <v>14.027063575622208</v>
      </c>
      <c r="W51" s="57">
        <f t="shared" ca="1" si="7"/>
        <v>1809.145983636866</v>
      </c>
      <c r="X51" s="27">
        <f t="shared" si="11"/>
        <v>780.39387975282318</v>
      </c>
      <c r="Y51" s="57">
        <f t="shared" ca="1" si="9"/>
        <v>2412.1946448491549</v>
      </c>
      <c r="Z51" s="54">
        <f t="shared" si="8"/>
        <v>0.15</v>
      </c>
    </row>
    <row r="52" spans="1:26" s="31" customFormat="1" x14ac:dyDescent="0.2">
      <c r="A52" t="str">
        <f>Data2013!A43</f>
        <v>A48</v>
      </c>
      <c r="B52" s="7">
        <f>Data2013!B43</f>
        <v>21975</v>
      </c>
      <c r="C52" s="7">
        <f>Data2013!C43</f>
        <v>41456</v>
      </c>
      <c r="D52" t="str">
        <f>Data2013!D43</f>
        <v>F</v>
      </c>
      <c r="E52" s="5">
        <f>Data2013!E43</f>
        <v>33413.64</v>
      </c>
      <c r="F52">
        <f t="shared" si="1"/>
        <v>54</v>
      </c>
      <c r="G52" s="28">
        <f t="shared" si="2"/>
        <v>0.5</v>
      </c>
      <c r="H52" s="48">
        <f t="shared" si="16"/>
        <v>42278.914169178694</v>
      </c>
      <c r="I52" s="48">
        <f t="shared" si="16"/>
        <v>40652.802085748743</v>
      </c>
      <c r="J52" s="48">
        <f t="shared" si="16"/>
        <v>39089.232774758406</v>
      </c>
      <c r="K52" s="48">
        <f t="shared" si="16"/>
        <v>37585.800744960005</v>
      </c>
      <c r="L52" s="48">
        <f t="shared" si="14"/>
        <v>36140.193024</v>
      </c>
      <c r="M52" s="48">
        <f t="shared" si="3"/>
        <v>40673.649676561945</v>
      </c>
      <c r="N52" s="48">
        <f t="shared" si="17"/>
        <v>60861.888900750004</v>
      </c>
      <c r="O52" s="48">
        <f t="shared" si="17"/>
        <v>59089.212525000003</v>
      </c>
      <c r="P52" s="48">
        <f t="shared" si="17"/>
        <v>57368.167500000003</v>
      </c>
      <c r="Q52" s="48">
        <f t="shared" si="17"/>
        <v>55697.25</v>
      </c>
      <c r="R52" s="48">
        <f t="shared" si="15"/>
        <v>54075</v>
      </c>
      <c r="S52" s="48">
        <f t="shared" si="4"/>
        <v>59106.422975250003</v>
      </c>
      <c r="T52" s="57">
        <f t="shared" si="5"/>
        <v>224.72191446300471</v>
      </c>
      <c r="U52">
        <f t="shared" si="0"/>
        <v>0.74621539663662761</v>
      </c>
      <c r="V52">
        <f t="shared" ca="1" si="6"/>
        <v>14.027063575622208</v>
      </c>
      <c r="W52" s="57">
        <f t="shared" ca="1" si="7"/>
        <v>2352.2116522504098</v>
      </c>
      <c r="X52" s="27">
        <f t="shared" si="11"/>
        <v>449.44382892600942</v>
      </c>
      <c r="Y52" s="57">
        <f t="shared" ca="1" si="9"/>
        <v>4704.4233045008195</v>
      </c>
      <c r="Z52" s="54">
        <f t="shared" si="8"/>
        <v>0.15</v>
      </c>
    </row>
    <row r="53" spans="1:26" s="31" customFormat="1" x14ac:dyDescent="0.2">
      <c r="A53" t="str">
        <f>Data2013!A44</f>
        <v>A49</v>
      </c>
      <c r="B53" s="7">
        <f>Data2013!B44</f>
        <v>21167</v>
      </c>
      <c r="C53" s="7">
        <f>Data2013!C44</f>
        <v>41334</v>
      </c>
      <c r="D53" t="str">
        <f>Data2013!D44</f>
        <v>M</v>
      </c>
      <c r="E53" s="5">
        <f>Data2013!E44</f>
        <v>41886.300000000003</v>
      </c>
      <c r="F53">
        <f t="shared" si="1"/>
        <v>56</v>
      </c>
      <c r="G53" s="28">
        <f t="shared" si="2"/>
        <v>0.83333333333333337</v>
      </c>
      <c r="H53" s="48">
        <f t="shared" si="16"/>
        <v>49001.046601728012</v>
      </c>
      <c r="I53" s="48">
        <f t="shared" si="16"/>
        <v>47116.390963200007</v>
      </c>
      <c r="J53" s="48">
        <f t="shared" si="16"/>
        <v>45304.222080000007</v>
      </c>
      <c r="K53" s="48">
        <f t="shared" si="16"/>
        <v>43561.752000000008</v>
      </c>
      <c r="L53" s="48">
        <f t="shared" si="14"/>
        <v>41886.300000000003</v>
      </c>
      <c r="M53" s="48">
        <f t="shared" si="3"/>
        <v>47140.553214976011</v>
      </c>
      <c r="N53" s="48">
        <f t="shared" si="17"/>
        <v>57368.16750000001</v>
      </c>
      <c r="O53" s="48">
        <f t="shared" si="17"/>
        <v>55697.250000000007</v>
      </c>
      <c r="P53" s="48">
        <f t="shared" si="17"/>
        <v>54075.000000000007</v>
      </c>
      <c r="Q53" s="48">
        <f t="shared" si="17"/>
        <v>52500.000000000007</v>
      </c>
      <c r="R53" s="48">
        <f t="shared" si="15"/>
        <v>50970.87378640777</v>
      </c>
      <c r="S53" s="48">
        <f t="shared" si="4"/>
        <v>55713.472500000003</v>
      </c>
      <c r="T53" s="57">
        <f t="shared" si="5"/>
        <v>434.08592752123747</v>
      </c>
      <c r="U53">
        <f t="shared" si="0"/>
        <v>0.82270247479188197</v>
      </c>
      <c r="V53">
        <f t="shared" ca="1" si="6"/>
        <v>13.158732149668582</v>
      </c>
      <c r="W53" s="57">
        <f t="shared" ca="1" si="7"/>
        <v>4699.2933604351383</v>
      </c>
      <c r="X53" s="27">
        <f t="shared" si="11"/>
        <v>520.90311302548491</v>
      </c>
      <c r="Y53" s="57">
        <f t="shared" ca="1" si="9"/>
        <v>5639.1520325221654</v>
      </c>
      <c r="Z53" s="54">
        <f t="shared" si="8"/>
        <v>0.15</v>
      </c>
    </row>
    <row r="54" spans="1:26" s="31" customFormat="1" ht="13.5" thickBot="1" x14ac:dyDescent="0.25">
      <c r="A54" t="str">
        <f>Data2013!A45</f>
        <v>A50</v>
      </c>
      <c r="B54" s="7">
        <f>Data2013!B45</f>
        <v>27960</v>
      </c>
      <c r="C54" s="7">
        <f>Data2013!C45</f>
        <v>41306</v>
      </c>
      <c r="D54" t="str">
        <f>Data2013!D45</f>
        <v>M</v>
      </c>
      <c r="E54" s="5">
        <f>Data2013!E45</f>
        <v>38136.92</v>
      </c>
      <c r="F54">
        <f t="shared" si="1"/>
        <v>37</v>
      </c>
      <c r="G54" s="28">
        <f t="shared" si="2"/>
        <v>0.91666666666666663</v>
      </c>
      <c r="H54" s="48">
        <f t="shared" si="16"/>
        <v>93996.659492445746</v>
      </c>
      <c r="I54" s="48">
        <f t="shared" si="16"/>
        <v>90381.403358120908</v>
      </c>
      <c r="J54" s="48">
        <f t="shared" si="16"/>
        <v>86905.195536654719</v>
      </c>
      <c r="K54" s="48">
        <f t="shared" si="16"/>
        <v>83562.688016014145</v>
      </c>
      <c r="L54" s="48">
        <f t="shared" si="14"/>
        <v>80348.738476936676</v>
      </c>
      <c r="M54" s="48">
        <f t="shared" si="3"/>
        <v>90427.752795740453</v>
      </c>
      <c r="N54" s="48">
        <f t="shared" si="17"/>
        <v>100595.42896519101</v>
      </c>
      <c r="O54" s="48">
        <f t="shared" si="17"/>
        <v>97665.465014748552</v>
      </c>
      <c r="P54" s="48">
        <f t="shared" si="17"/>
        <v>94820.839820144218</v>
      </c>
      <c r="Q54" s="48">
        <f t="shared" si="17"/>
        <v>92059.067786547777</v>
      </c>
      <c r="R54" s="48">
        <f t="shared" si="15"/>
        <v>89377.735715094925</v>
      </c>
      <c r="S54" s="48">
        <f t="shared" si="4"/>
        <v>97693.911266694602</v>
      </c>
      <c r="T54" s="57">
        <f t="shared" si="5"/>
        <v>915.95777936018749</v>
      </c>
      <c r="U54">
        <f t="shared" si="0"/>
        <v>0.32557130579678267</v>
      </c>
      <c r="V54">
        <f t="shared" ca="1" si="6"/>
        <v>13.158732149668582</v>
      </c>
      <c r="W54" s="57">
        <f t="shared" ca="1" si="7"/>
        <v>3924.0598597956782</v>
      </c>
      <c r="X54" s="27">
        <f t="shared" si="11"/>
        <v>999.22666839293186</v>
      </c>
      <c r="Y54" s="57">
        <f t="shared" ca="1" si="9"/>
        <v>4280.7925743225587</v>
      </c>
      <c r="Z54" s="54">
        <f t="shared" si="8"/>
        <v>0.15</v>
      </c>
    </row>
    <row r="55" spans="1:26" s="31" customFormat="1" ht="13.5" thickBot="1" x14ac:dyDescent="0.25">
      <c r="F55"/>
      <c r="G55"/>
      <c r="H55" s="95"/>
      <c r="I55" s="94"/>
      <c r="J55" s="94"/>
      <c r="M55" s="48"/>
      <c r="R55" s="94"/>
      <c r="S55" s="48"/>
      <c r="T55" s="45"/>
      <c r="U55"/>
      <c r="V55"/>
      <c r="W55" s="82">
        <f ca="1">SUM(W14:W54)</f>
        <v>6075987.4696504371</v>
      </c>
      <c r="X55" s="59" t="s">
        <v>144</v>
      </c>
      <c r="Y55" s="61">
        <f ca="1">SUM(Y14:Y54)</f>
        <v>211579.94287037879</v>
      </c>
      <c r="Z55" s="54"/>
    </row>
    <row r="56" spans="1:26" s="31" customFormat="1" ht="13.5" thickBot="1" x14ac:dyDescent="0.25">
      <c r="F56"/>
      <c r="G56"/>
      <c r="H56"/>
      <c r="S56" s="48"/>
      <c r="T56"/>
      <c r="X56" s="60" t="s">
        <v>145</v>
      </c>
      <c r="Y56" s="61">
        <f ca="1">Y55*(1+B6)^0.5</f>
        <v>216804.9257657316</v>
      </c>
    </row>
  </sheetData>
  <pageMargins left="0.7" right="0.7" top="0.75" bottom="0.75" header="0.3" footer="0.3"/>
  <pageSetup orientation="portrait" verticalDpi="0" r:id="rId1"/>
  <ignoredErrors>
    <ignoredError sqref="F2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zoomScaleNormal="100" workbookViewId="0">
      <selection activeCell="J6" sqref="J6"/>
    </sheetView>
  </sheetViews>
  <sheetFormatPr defaultColWidth="8.7109375" defaultRowHeight="12.75" x14ac:dyDescent="0.2"/>
  <cols>
    <col min="1" max="1" width="13.7109375" customWidth="1"/>
    <col min="2" max="2" width="18" bestFit="1" customWidth="1"/>
    <col min="3" max="3" width="16.85546875" bestFit="1" customWidth="1"/>
    <col min="4" max="4" width="12.5703125" customWidth="1"/>
    <col min="5" max="5" width="13.28515625" bestFit="1" customWidth="1"/>
    <col min="6" max="6" width="10.28515625" customWidth="1"/>
    <col min="7" max="7" width="9.7109375" customWidth="1"/>
    <col min="8" max="10" width="12.85546875" bestFit="1" customWidth="1"/>
    <col min="11" max="12" width="12" bestFit="1" customWidth="1"/>
    <col min="13" max="13" width="12.85546875" bestFit="1" customWidth="1"/>
    <col min="14" max="17" width="12.5703125" bestFit="1" customWidth="1"/>
    <col min="18" max="19" width="12.85546875" bestFit="1" customWidth="1"/>
    <col min="20" max="22" width="12" bestFit="1" customWidth="1"/>
    <col min="23" max="23" width="17.7109375" bestFit="1" customWidth="1"/>
    <col min="24" max="24" width="12" bestFit="1" customWidth="1"/>
    <col min="25" max="26" width="10.7109375" bestFit="1" customWidth="1"/>
  </cols>
  <sheetData>
    <row r="1" spans="1:26" s="31" customFormat="1" ht="15" x14ac:dyDescent="0.3">
      <c r="A1" s="30" t="s">
        <v>109</v>
      </c>
      <c r="C1" s="109" t="s">
        <v>194</v>
      </c>
    </row>
    <row r="2" spans="1:26" s="31" customFormat="1" x14ac:dyDescent="0.2">
      <c r="C2" s="136" t="s">
        <v>224</v>
      </c>
    </row>
    <row r="3" spans="1:26" s="31" customFormat="1" x14ac:dyDescent="0.2">
      <c r="A3" s="34" t="s">
        <v>130</v>
      </c>
      <c r="B3" s="51">
        <v>41639</v>
      </c>
    </row>
    <row r="4" spans="1:26" s="31" customFormat="1" x14ac:dyDescent="0.2"/>
    <row r="5" spans="1:26" s="53" customFormat="1" x14ac:dyDescent="0.2">
      <c r="A5" s="52" t="s">
        <v>131</v>
      </c>
    </row>
    <row r="6" spans="1:26" s="31" customFormat="1" x14ac:dyDescent="0.2">
      <c r="A6" s="34" t="s">
        <v>132</v>
      </c>
      <c r="B6" s="54">
        <v>0.05</v>
      </c>
      <c r="C6" s="78" t="s">
        <v>169</v>
      </c>
      <c r="D6" s="31" t="str">
        <f>"'"&amp;"Male"&amp;B10&amp;"'!"</f>
        <v>'Male2015'!</v>
      </c>
      <c r="E6" s="78" t="s">
        <v>180</v>
      </c>
      <c r="F6" s="54">
        <v>0.03</v>
      </c>
    </row>
    <row r="7" spans="1:26" s="31" customFormat="1" x14ac:dyDescent="0.2">
      <c r="A7" s="34" t="s">
        <v>133</v>
      </c>
      <c r="B7" s="54">
        <v>4.2500000000000003E-2</v>
      </c>
      <c r="C7" s="78" t="s">
        <v>170</v>
      </c>
      <c r="D7" s="31" t="str">
        <f>"'"&amp;"Female"&amp;B10&amp;"'!"</f>
        <v>'Female2015'!</v>
      </c>
      <c r="E7" s="78" t="s">
        <v>189</v>
      </c>
      <c r="F7" s="48">
        <f>Data2012!B84</f>
        <v>52500</v>
      </c>
    </row>
    <row r="8" spans="1:26" s="31" customFormat="1" x14ac:dyDescent="0.2">
      <c r="A8" s="68" t="s">
        <v>157</v>
      </c>
      <c r="B8" s="54">
        <v>0.03</v>
      </c>
      <c r="C8" s="79" t="s">
        <v>172</v>
      </c>
      <c r="D8" s="31" t="s">
        <v>171</v>
      </c>
      <c r="E8" s="78" t="s">
        <v>111</v>
      </c>
      <c r="F8" s="108">
        <f ca="1">W55</f>
        <v>6160397.8757304354</v>
      </c>
      <c r="N8" s="96"/>
    </row>
    <row r="9" spans="1:26" s="31" customFormat="1" x14ac:dyDescent="0.2">
      <c r="A9" s="34" t="s">
        <v>134</v>
      </c>
      <c r="B9" s="31">
        <v>60</v>
      </c>
      <c r="C9" s="79" t="s">
        <v>174</v>
      </c>
      <c r="D9" s="31" t="s">
        <v>175</v>
      </c>
      <c r="E9" s="78" t="s">
        <v>190</v>
      </c>
      <c r="F9" s="108">
        <f ca="1">F8-Active2013MORT!F8</f>
        <v>84410.40607999824</v>
      </c>
    </row>
    <row r="10" spans="1:26" s="31" customFormat="1" x14ac:dyDescent="0.2">
      <c r="A10" s="68" t="s">
        <v>156</v>
      </c>
      <c r="B10" s="69">
        <v>2015</v>
      </c>
      <c r="C10" s="80" t="s">
        <v>173</v>
      </c>
      <c r="D10" s="81">
        <f ca="1">IF(B6=0.05,8,HLOOKUP(B6,INDIRECT(D6&amp;D8),2)+4)</f>
        <v>8</v>
      </c>
    </row>
    <row r="11" spans="1:26" s="31" customFormat="1" x14ac:dyDescent="0.2"/>
    <row r="12" spans="1:26" s="53" customFormat="1" x14ac:dyDescent="0.2">
      <c r="A12" s="52" t="s">
        <v>135</v>
      </c>
    </row>
    <row r="13" spans="1:26" s="31" customFormat="1" ht="63.75" x14ac:dyDescent="0.2">
      <c r="A13" s="55" t="s">
        <v>4</v>
      </c>
      <c r="B13" s="55" t="s">
        <v>6</v>
      </c>
      <c r="C13" s="55" t="s">
        <v>7</v>
      </c>
      <c r="D13" s="55" t="s">
        <v>5</v>
      </c>
      <c r="E13" s="55" t="s">
        <v>87</v>
      </c>
      <c r="F13" s="55" t="s">
        <v>136</v>
      </c>
      <c r="G13" s="55" t="s">
        <v>137</v>
      </c>
      <c r="H13" s="55" t="s">
        <v>159</v>
      </c>
      <c r="I13" s="55" t="s">
        <v>160</v>
      </c>
      <c r="J13" s="55" t="s">
        <v>161</v>
      </c>
      <c r="K13" s="55" t="s">
        <v>162</v>
      </c>
      <c r="L13" s="55" t="s">
        <v>163</v>
      </c>
      <c r="M13" s="55" t="s">
        <v>178</v>
      </c>
      <c r="N13" s="55" t="s">
        <v>164</v>
      </c>
      <c r="O13" s="55" t="s">
        <v>165</v>
      </c>
      <c r="P13" s="55" t="s">
        <v>166</v>
      </c>
      <c r="Q13" s="55" t="s">
        <v>167</v>
      </c>
      <c r="R13" s="55" t="s">
        <v>168</v>
      </c>
      <c r="S13" s="55" t="s">
        <v>179</v>
      </c>
      <c r="T13" s="56" t="s">
        <v>139</v>
      </c>
      <c r="U13" s="55" t="s">
        <v>100</v>
      </c>
      <c r="V13" s="55" t="s">
        <v>104</v>
      </c>
      <c r="W13" s="56" t="s">
        <v>140</v>
      </c>
      <c r="X13" s="55" t="s">
        <v>141</v>
      </c>
      <c r="Y13" s="56" t="s">
        <v>142</v>
      </c>
      <c r="Z13" s="78" t="s">
        <v>180</v>
      </c>
    </row>
    <row r="14" spans="1:26" s="31" customFormat="1" x14ac:dyDescent="0.2">
      <c r="A14" t="str">
        <f>Data2013!A5</f>
        <v>A02</v>
      </c>
      <c r="B14" s="7">
        <f>Data2013!B5</f>
        <v>16987</v>
      </c>
      <c r="C14" s="7">
        <f>Data2013!C5</f>
        <v>27273</v>
      </c>
      <c r="D14" t="str">
        <f>Data2013!D5</f>
        <v>F</v>
      </c>
      <c r="E14" s="5">
        <f>Data2013!E5</f>
        <v>96510.15</v>
      </c>
      <c r="F14">
        <f>ROUND(($B$3-B14)/365.25, 0)</f>
        <v>67</v>
      </c>
      <c r="G14" s="28">
        <f>YEARFRAC(C14,$B$3,)</f>
        <v>39.333333333333336</v>
      </c>
      <c r="H14" s="5">
        <f>Data2013!E5</f>
        <v>96510.15</v>
      </c>
      <c r="I14" s="5">
        <f>Data2013!F5</f>
        <v>93246.52</v>
      </c>
      <c r="J14" s="5">
        <f>Data2013!G5</f>
        <v>90952.82</v>
      </c>
      <c r="K14" s="5">
        <f>Data2013!H5</f>
        <v>89994.91</v>
      </c>
      <c r="L14" s="5">
        <f>Data2013!I5</f>
        <v>87872.25</v>
      </c>
      <c r="M14" s="48">
        <f>AVERAGE(H14:J14)</f>
        <v>93569.83</v>
      </c>
      <c r="N14" s="48">
        <f>Data2012!B83</f>
        <v>51100</v>
      </c>
      <c r="O14" s="48">
        <f>Data2012!B82</f>
        <v>50100</v>
      </c>
      <c r="P14" s="48">
        <f>Data2012!B81</f>
        <v>48300</v>
      </c>
      <c r="Q14" s="48">
        <f>Data2012!B80</f>
        <v>47200</v>
      </c>
      <c r="R14" s="48">
        <f>Data2012!B79</f>
        <v>46300</v>
      </c>
      <c r="S14" s="48">
        <f>AVERAGE(N14:P14)</f>
        <v>49833.333333333336</v>
      </c>
      <c r="T14" s="57">
        <f>(0.013*MIN(S14,M14) + 0.02*MAX(0,M14-S14))*G14*(1-Z14)</f>
        <v>59887.488488888885</v>
      </c>
      <c r="U14">
        <f t="shared" ref="U14:U54" si="0">(1+$B$6)^(-MAX(0, $B$9-F14))</f>
        <v>1</v>
      </c>
      <c r="V14">
        <f ca="1">IF(D14="M", VLOOKUP(MAX(F14,$B$9),INDIRECT($D$6&amp;$D$9),$D$10), VLOOKUP(MAX(F14,$B$9),INDIRECT($D$7&amp;$D$9),$D$10))</f>
        <v>12.075373549819766</v>
      </c>
      <c r="W14" s="57">
        <f ca="1">V14*U14*T14</f>
        <v>723163.79446386453</v>
      </c>
      <c r="X14" s="27">
        <v>0</v>
      </c>
      <c r="Y14" s="57">
        <f ca="1">X14*V14*U14</f>
        <v>0</v>
      </c>
      <c r="Z14" s="54">
        <f>IF(F14&gt;$B$9, $F$6*MAX(0, 65-F14), $F$6*(65-$B$9))</f>
        <v>0</v>
      </c>
    </row>
    <row r="15" spans="1:26" s="31" customFormat="1" x14ac:dyDescent="0.2">
      <c r="A15" t="str">
        <f>Data2013!A6</f>
        <v>A05</v>
      </c>
      <c r="B15" s="7">
        <f>Data2013!B6</f>
        <v>18229</v>
      </c>
      <c r="C15" s="7">
        <f>Data2013!C6</f>
        <v>30225</v>
      </c>
      <c r="D15" t="str">
        <f>Data2013!D6</f>
        <v>M</v>
      </c>
      <c r="E15" s="5">
        <f>Data2013!E6</f>
        <v>64818.37</v>
      </c>
      <c r="F15">
        <f t="shared" ref="F15:F54" si="1">ROUND(($B$3-B15)/365.25, 0)</f>
        <v>64</v>
      </c>
      <c r="G15" s="28">
        <f t="shared" ref="G15:G54" si="2">YEARFRAC(C15,$B$3,)</f>
        <v>31.25</v>
      </c>
      <c r="H15" s="5">
        <f>Data2013!E6</f>
        <v>64818.37</v>
      </c>
      <c r="I15" s="5">
        <f>Data2013!F6</f>
        <v>62475.54</v>
      </c>
      <c r="J15" s="5">
        <f>Data2013!G6</f>
        <v>60648.99</v>
      </c>
      <c r="K15" s="5">
        <f>Data2013!H6</f>
        <v>59989.52</v>
      </c>
      <c r="L15" s="5">
        <f>Data2013!I6</f>
        <v>59198.77</v>
      </c>
      <c r="M15" s="48">
        <f t="shared" ref="M15:M54" si="3">AVERAGE(H15:J15)</f>
        <v>62647.633333333331</v>
      </c>
      <c r="N15" s="48">
        <f>Data2012!$B$83</f>
        <v>51100</v>
      </c>
      <c r="O15" s="48">
        <f>Data2012!$B$82</f>
        <v>50100</v>
      </c>
      <c r="P15" s="48">
        <f>Data2012!$B$81</f>
        <v>48300</v>
      </c>
      <c r="Q15" s="48">
        <f>Data2012!$B$80</f>
        <v>47200</v>
      </c>
      <c r="R15" s="48">
        <f>Data2012!$B$79</f>
        <v>46300</v>
      </c>
      <c r="S15" s="48">
        <f t="shared" ref="S15:S54" si="4">AVERAGE(N15:P15)</f>
        <v>49833.333333333336</v>
      </c>
      <c r="T15" s="57">
        <f t="shared" ref="T15:T54" si="5">(0.013*MIN(S15,M15) + 0.02*MAX(0,M15-S15))*G15*(1-Z15)</f>
        <v>27406.117291666666</v>
      </c>
      <c r="U15">
        <f t="shared" si="0"/>
        <v>1</v>
      </c>
      <c r="V15">
        <f t="shared" ref="V15:V54" ca="1" si="6">IF(D15="M", VLOOKUP(MAX(F15,$B$9),INDIRECT($D$6&amp;$D$9),$D$10), VLOOKUP(MAX(F15,$B$9),INDIRECT($D$7&amp;$D$9),$D$10))</f>
        <v>11.983508924817789</v>
      </c>
      <c r="W15" s="57">
        <f t="shared" ref="W15:W54" ca="1" si="7">V15*U15*T15</f>
        <v>328421.45115929062</v>
      </c>
      <c r="X15" s="27">
        <v>0</v>
      </c>
      <c r="Y15" s="57">
        <f ca="1">X15*V15*U15</f>
        <v>0</v>
      </c>
      <c r="Z15" s="54">
        <f t="shared" ref="Z15:Z54" si="8">IF(F15&gt;$B$9, $F$6*MAX(0, 65-F15), $F$6*(65-$B$9))</f>
        <v>0.03</v>
      </c>
    </row>
    <row r="16" spans="1:26" s="31" customFormat="1" x14ac:dyDescent="0.2">
      <c r="A16" t="str">
        <f>Data2013!A7</f>
        <v>A06</v>
      </c>
      <c r="B16" s="7">
        <f>Data2013!B7</f>
        <v>18521</v>
      </c>
      <c r="C16" s="7">
        <f>Data2013!C7</f>
        <v>29160</v>
      </c>
      <c r="D16" t="str">
        <f>Data2013!D7</f>
        <v>F</v>
      </c>
      <c r="E16" s="5">
        <f>Data2013!E7</f>
        <v>77495.960000000006</v>
      </c>
      <c r="F16">
        <f t="shared" si="1"/>
        <v>63</v>
      </c>
      <c r="G16" s="28">
        <f t="shared" si="2"/>
        <v>34.166666666666664</v>
      </c>
      <c r="H16" s="5">
        <f>Data2013!E7</f>
        <v>77495.960000000006</v>
      </c>
      <c r="I16" s="5">
        <f>Data2013!F7</f>
        <v>75238.8</v>
      </c>
      <c r="J16" s="5">
        <f>Data2013!G7</f>
        <v>74724.87</v>
      </c>
      <c r="K16" s="5">
        <f>Data2013!H7</f>
        <v>72668.73</v>
      </c>
      <c r="L16" s="5">
        <f>Data2013!I7</f>
        <v>71973.399999999994</v>
      </c>
      <c r="M16" s="48">
        <f t="shared" si="3"/>
        <v>75819.876666666663</v>
      </c>
      <c r="N16" s="48">
        <f>Data2012!$B$83</f>
        <v>51100</v>
      </c>
      <c r="O16" s="48">
        <f>Data2012!$B$82</f>
        <v>50100</v>
      </c>
      <c r="P16" s="48">
        <f>Data2012!$B$81</f>
        <v>48300</v>
      </c>
      <c r="Q16" s="48">
        <f>Data2012!$B$80</f>
        <v>47200</v>
      </c>
      <c r="R16" s="48">
        <f>Data2012!$B$79</f>
        <v>46300</v>
      </c>
      <c r="S16" s="48">
        <f t="shared" si="4"/>
        <v>49833.333333333336</v>
      </c>
      <c r="T16" s="57">
        <f t="shared" si="5"/>
        <v>37498.270223333318</v>
      </c>
      <c r="U16">
        <f t="shared" si="0"/>
        <v>1</v>
      </c>
      <c r="V16">
        <f t="shared" ca="1" si="6"/>
        <v>13.216937263615307</v>
      </c>
      <c r="W16" s="57">
        <f t="shared" ca="1" si="7"/>
        <v>495612.28503589041</v>
      </c>
      <c r="X16" s="27">
        <v>0</v>
      </c>
      <c r="Y16" s="57">
        <f t="shared" ref="Y16:Y54" ca="1" si="9">X16*V16*U16</f>
        <v>0</v>
      </c>
      <c r="Z16" s="54">
        <f t="shared" si="8"/>
        <v>0.06</v>
      </c>
    </row>
    <row r="17" spans="1:26" s="31" customFormat="1" x14ac:dyDescent="0.2">
      <c r="A17" t="str">
        <f>Data2013!A8</f>
        <v>A07</v>
      </c>
      <c r="B17" s="7">
        <f>Data2013!B8</f>
        <v>18813</v>
      </c>
      <c r="C17" s="7">
        <f>Data2013!C8</f>
        <v>31199</v>
      </c>
      <c r="D17" t="str">
        <f>Data2013!D8</f>
        <v>M</v>
      </c>
      <c r="E17" s="5">
        <f>Data2013!E8</f>
        <v>61897.29</v>
      </c>
      <c r="F17">
        <f t="shared" si="1"/>
        <v>62</v>
      </c>
      <c r="G17" s="28">
        <f t="shared" si="2"/>
        <v>28.583333333333332</v>
      </c>
      <c r="H17" s="5">
        <f>Data2013!E8</f>
        <v>61897.29</v>
      </c>
      <c r="I17" s="5">
        <f>Data2013!F8</f>
        <v>59660.04</v>
      </c>
      <c r="J17" s="5">
        <f>Data2013!G8</f>
        <v>58053.34</v>
      </c>
      <c r="K17" s="5">
        <f>Data2013!H8</f>
        <v>56266.41</v>
      </c>
      <c r="L17" s="5">
        <f>Data2013!I8</f>
        <v>54578.06</v>
      </c>
      <c r="M17" s="48">
        <f t="shared" si="3"/>
        <v>59870.223333333328</v>
      </c>
      <c r="N17" s="48">
        <f>Data2012!$B$83</f>
        <v>51100</v>
      </c>
      <c r="O17" s="48">
        <f>Data2012!$B$82</f>
        <v>50100</v>
      </c>
      <c r="P17" s="48">
        <f>Data2012!$B$81</f>
        <v>48300</v>
      </c>
      <c r="Q17" s="48">
        <f>Data2012!$B$80</f>
        <v>47200</v>
      </c>
      <c r="R17" s="48">
        <f>Data2012!$B$79</f>
        <v>46300</v>
      </c>
      <c r="S17" s="48">
        <f t="shared" si="4"/>
        <v>49833.333333333336</v>
      </c>
      <c r="T17" s="57">
        <f t="shared" si="5"/>
        <v>22072.042320611108</v>
      </c>
      <c r="U17">
        <f t="shared" si="0"/>
        <v>1</v>
      </c>
      <c r="V17">
        <f t="shared" ca="1" si="6"/>
        <v>12.57924339423246</v>
      </c>
      <c r="W17" s="57">
        <f t="shared" ca="1" si="7"/>
        <v>277649.5925587666</v>
      </c>
      <c r="X17" s="27">
        <v>0</v>
      </c>
      <c r="Y17" s="57">
        <f t="shared" ca="1" si="9"/>
        <v>0</v>
      </c>
      <c r="Z17" s="54">
        <f t="shared" si="8"/>
        <v>0.09</v>
      </c>
    </row>
    <row r="18" spans="1:26" s="31" customFormat="1" x14ac:dyDescent="0.2">
      <c r="A18" t="str">
        <f>Data2013!A9</f>
        <v>A08</v>
      </c>
      <c r="B18" s="7">
        <f>Data2013!B9</f>
        <v>19105</v>
      </c>
      <c r="C18" s="7">
        <f>Data2013!C9</f>
        <v>30103</v>
      </c>
      <c r="D18" t="str">
        <f>Data2013!D9</f>
        <v>M</v>
      </c>
      <c r="E18" s="5">
        <f>Data2013!E9</f>
        <v>71851.75</v>
      </c>
      <c r="F18">
        <f t="shared" si="1"/>
        <v>62</v>
      </c>
      <c r="G18" s="28">
        <f t="shared" si="2"/>
        <v>31.583333333333332</v>
      </c>
      <c r="H18" s="5">
        <f>Data2013!E9</f>
        <v>71851.75</v>
      </c>
      <c r="I18" s="5">
        <f>Data2013!F9</f>
        <v>69254.7</v>
      </c>
      <c r="J18" s="5">
        <f>Data2013!G9</f>
        <v>67639.570000000007</v>
      </c>
      <c r="K18" s="5">
        <f>Data2013!H9</f>
        <v>65391.06</v>
      </c>
      <c r="L18" s="5">
        <f>Data2013!I9</f>
        <v>64420.68</v>
      </c>
      <c r="M18" s="48">
        <f t="shared" si="3"/>
        <v>69582.006666666668</v>
      </c>
      <c r="N18" s="48">
        <f>Data2012!$B$83</f>
        <v>51100</v>
      </c>
      <c r="O18" s="48">
        <f>Data2012!$B$82</f>
        <v>50100</v>
      </c>
      <c r="P18" s="48">
        <f>Data2012!$B$81</f>
        <v>48300</v>
      </c>
      <c r="Q18" s="48">
        <f>Data2012!$B$80</f>
        <v>47200</v>
      </c>
      <c r="R18" s="48">
        <f>Data2012!$B$79</f>
        <v>46300</v>
      </c>
      <c r="S18" s="48">
        <f t="shared" si="4"/>
        <v>49833.333333333336</v>
      </c>
      <c r="T18" s="57">
        <f t="shared" si="5"/>
        <v>29971.136437666672</v>
      </c>
      <c r="U18">
        <f t="shared" si="0"/>
        <v>1</v>
      </c>
      <c r="V18">
        <f t="shared" ca="1" si="6"/>
        <v>12.57924339423246</v>
      </c>
      <c r="W18" s="57">
        <f t="shared" ca="1" si="7"/>
        <v>377014.22005115828</v>
      </c>
      <c r="X18" s="27">
        <v>0</v>
      </c>
      <c r="Y18" s="57">
        <f t="shared" ca="1" si="9"/>
        <v>0</v>
      </c>
      <c r="Z18" s="54">
        <f t="shared" si="8"/>
        <v>0.09</v>
      </c>
    </row>
    <row r="19" spans="1:26" s="31" customFormat="1" x14ac:dyDescent="0.2">
      <c r="A19" t="str">
        <f>Data2013!A10</f>
        <v>A09</v>
      </c>
      <c r="B19" s="7">
        <f>Data2013!B10</f>
        <v>19397</v>
      </c>
      <c r="C19" s="7">
        <f>Data2013!C10</f>
        <v>32143</v>
      </c>
      <c r="D19" t="str">
        <f>Data2013!D10</f>
        <v>M</v>
      </c>
      <c r="E19" s="5">
        <f>Data2013!E10</f>
        <v>61281.89</v>
      </c>
      <c r="F19">
        <f t="shared" si="1"/>
        <v>61</v>
      </c>
      <c r="G19" s="28">
        <f t="shared" si="2"/>
        <v>26</v>
      </c>
      <c r="H19" s="5">
        <f>Data2013!E10</f>
        <v>61281.89</v>
      </c>
      <c r="I19" s="5">
        <f>Data2013!F10</f>
        <v>58924.89</v>
      </c>
      <c r="J19" s="5">
        <f>Data2013!G10</f>
        <v>58498.69</v>
      </c>
      <c r="K19" s="5">
        <f>Data2013!H10</f>
        <v>58379.14</v>
      </c>
      <c r="L19" s="5">
        <f>Data2013!I10</f>
        <v>56879.16</v>
      </c>
      <c r="M19" s="48">
        <f t="shared" si="3"/>
        <v>59568.49</v>
      </c>
      <c r="N19" s="48">
        <f>Data2012!$B$83</f>
        <v>51100</v>
      </c>
      <c r="O19" s="48">
        <f>Data2012!$B$82</f>
        <v>50100</v>
      </c>
      <c r="P19" s="48">
        <f>Data2012!$B$81</f>
        <v>48300</v>
      </c>
      <c r="Q19" s="48">
        <f>Data2012!$B$80</f>
        <v>47200</v>
      </c>
      <c r="R19" s="48">
        <f>Data2012!$B$79</f>
        <v>46300</v>
      </c>
      <c r="S19" s="48">
        <f t="shared" si="4"/>
        <v>49833.333333333336</v>
      </c>
      <c r="T19" s="57">
        <f t="shared" si="5"/>
        <v>19277.234357333335</v>
      </c>
      <c r="U19">
        <f t="shared" si="0"/>
        <v>1</v>
      </c>
      <c r="V19">
        <f t="shared" ca="1" si="6"/>
        <v>12.871054643130835</v>
      </c>
      <c r="W19" s="57">
        <f t="shared" ca="1" si="7"/>
        <v>248118.33678167648</v>
      </c>
      <c r="X19" s="27">
        <v>0</v>
      </c>
      <c r="Y19" s="57">
        <f t="shared" ca="1" si="9"/>
        <v>0</v>
      </c>
      <c r="Z19" s="54">
        <f t="shared" si="8"/>
        <v>0.12</v>
      </c>
    </row>
    <row r="20" spans="1:26" s="31" customFormat="1" x14ac:dyDescent="0.2">
      <c r="A20" t="str">
        <f>Data2013!A11</f>
        <v>A11</v>
      </c>
      <c r="B20" s="7">
        <f>Data2013!B11</f>
        <v>19981</v>
      </c>
      <c r="C20" s="7">
        <f>Data2013!C11</f>
        <v>33086</v>
      </c>
      <c r="D20" t="str">
        <f>Data2013!D11</f>
        <v>M</v>
      </c>
      <c r="E20" s="5">
        <f>Data2013!E11</f>
        <v>63297.29</v>
      </c>
      <c r="F20">
        <f t="shared" si="1"/>
        <v>59</v>
      </c>
      <c r="G20" s="28">
        <f t="shared" si="2"/>
        <v>23.416666666666668</v>
      </c>
      <c r="H20" s="48">
        <f t="shared" ref="H20:K35" si="10">I20*(1+$B$7)</f>
        <v>65987.424824999995</v>
      </c>
      <c r="I20" s="48">
        <f>Data2013!E11</f>
        <v>63297.29</v>
      </c>
      <c r="J20" s="48">
        <f>Data2013!F11</f>
        <v>61009.440000000002</v>
      </c>
      <c r="K20" s="48">
        <f>Data2013!G11</f>
        <v>60620.6</v>
      </c>
      <c r="L20" s="48">
        <f>Data2013!H11</f>
        <v>59078.34</v>
      </c>
      <c r="M20" s="48">
        <f t="shared" si="3"/>
        <v>63431.384941666671</v>
      </c>
      <c r="N20" s="48">
        <f>$F$7</f>
        <v>52500</v>
      </c>
      <c r="O20" s="48">
        <f>Data2012!B83</f>
        <v>51100</v>
      </c>
      <c r="P20" s="48">
        <f>Data2012!B82</f>
        <v>50100</v>
      </c>
      <c r="Q20" s="48">
        <f>Data2012!B81</f>
        <v>48300</v>
      </c>
      <c r="R20" s="48">
        <f>Data2012!B80</f>
        <v>47200</v>
      </c>
      <c r="S20" s="48">
        <f t="shared" si="4"/>
        <v>51233.333333333336</v>
      </c>
      <c r="T20" s="57">
        <f t="shared" si="5"/>
        <v>18112.679516639582</v>
      </c>
      <c r="U20">
        <f t="shared" si="0"/>
        <v>0.95238095238095233</v>
      </c>
      <c r="V20">
        <f t="shared" ca="1" si="6"/>
        <v>13.158732149668582</v>
      </c>
      <c r="W20" s="57">
        <f t="shared" ca="1" si="7"/>
        <v>226990.37930690366</v>
      </c>
      <c r="X20" s="27">
        <f t="shared" ref="X20:X54" si="11">T20/G20</f>
        <v>773.49521067499995</v>
      </c>
      <c r="Y20" s="57">
        <f t="shared" ca="1" si="9"/>
        <v>9693.5393298321851</v>
      </c>
      <c r="Z20" s="54">
        <f t="shared" si="8"/>
        <v>0.15</v>
      </c>
    </row>
    <row r="21" spans="1:26" s="31" customFormat="1" x14ac:dyDescent="0.2">
      <c r="A21" t="str">
        <f>Data2013!A12</f>
        <v>A12</v>
      </c>
      <c r="B21" s="7">
        <f>Data2013!B12</f>
        <v>20273</v>
      </c>
      <c r="C21" s="7">
        <f>Data2013!C12</f>
        <v>32021</v>
      </c>
      <c r="D21" t="str">
        <f>Data2013!D12</f>
        <v>M</v>
      </c>
      <c r="E21" s="5">
        <f>Data2013!E12</f>
        <v>60841.74</v>
      </c>
      <c r="F21">
        <f t="shared" si="1"/>
        <v>58</v>
      </c>
      <c r="G21" s="28">
        <f t="shared" si="2"/>
        <v>26.333333333333332</v>
      </c>
      <c r="H21" s="48">
        <f>I21*(1+$B$7)</f>
        <v>66123.183292874994</v>
      </c>
      <c r="I21" s="48">
        <f>J21*(1+$B$7)</f>
        <v>63427.513949999993</v>
      </c>
      <c r="J21" s="48">
        <f>Data2013!E12</f>
        <v>60841.74</v>
      </c>
      <c r="K21" s="48">
        <f>Data2013!F12</f>
        <v>59069.65</v>
      </c>
      <c r="L21" s="48">
        <f>Data2013!G12</f>
        <v>57243.15</v>
      </c>
      <c r="M21" s="48">
        <f t="shared" si="3"/>
        <v>63464.145747625</v>
      </c>
      <c r="N21" s="48">
        <f>O21*(1 +$B$8)</f>
        <v>54075</v>
      </c>
      <c r="O21" s="48">
        <f>$F$7</f>
        <v>52500</v>
      </c>
      <c r="P21" s="48">
        <f>Data2012!B83</f>
        <v>51100</v>
      </c>
      <c r="Q21" s="48">
        <f>Data2012!B82</f>
        <v>50100</v>
      </c>
      <c r="R21" s="48">
        <f>Data2012!B81</f>
        <v>48300</v>
      </c>
      <c r="S21" s="48">
        <f t="shared" si="4"/>
        <v>52558.333333333336</v>
      </c>
      <c r="T21" s="57">
        <f t="shared" si="5"/>
        <v>20175.767718575677</v>
      </c>
      <c r="U21">
        <f t="shared" si="0"/>
        <v>0.90702947845804982</v>
      </c>
      <c r="V21">
        <f t="shared" ca="1" si="6"/>
        <v>13.158732149668582</v>
      </c>
      <c r="W21" s="57">
        <f t="shared" ca="1" si="7"/>
        <v>240805.00981647827</v>
      </c>
      <c r="X21" s="27">
        <f t="shared" si="11"/>
        <v>766.16839437629153</v>
      </c>
      <c r="Y21" s="57">
        <f t="shared" ca="1" si="9"/>
        <v>9144.4940436637316</v>
      </c>
      <c r="Z21" s="54">
        <f t="shared" si="8"/>
        <v>0.15</v>
      </c>
    </row>
    <row r="22" spans="1:26" s="31" customFormat="1" x14ac:dyDescent="0.2">
      <c r="A22" t="str">
        <f>Data2013!A13</f>
        <v>A13</v>
      </c>
      <c r="B22" s="7">
        <f>Data2013!B13</f>
        <v>20565</v>
      </c>
      <c r="C22" s="7">
        <f>Data2013!C13</f>
        <v>34060</v>
      </c>
      <c r="D22" t="str">
        <f>Data2013!D13</f>
        <v>M</v>
      </c>
      <c r="E22" s="5">
        <f>Data2013!E13</f>
        <v>56867.14</v>
      </c>
      <c r="F22">
        <f t="shared" si="1"/>
        <v>58</v>
      </c>
      <c r="G22" s="28">
        <f t="shared" si="2"/>
        <v>20.75</v>
      </c>
      <c r="H22" s="48">
        <f>I22*(1+$B$7)</f>
        <v>61803.563171624999</v>
      </c>
      <c r="I22" s="48">
        <f>J22*(1+$B$7)</f>
        <v>59283.993450000002</v>
      </c>
      <c r="J22" s="48">
        <f>Data2013!E13</f>
        <v>56867.14</v>
      </c>
      <c r="K22" s="48">
        <f>Data2013!F13</f>
        <v>54679.94</v>
      </c>
      <c r="L22" s="48">
        <f>Data2013!G13</f>
        <v>53812.93</v>
      </c>
      <c r="M22" s="48">
        <f t="shared" si="3"/>
        <v>59318.232207208326</v>
      </c>
      <c r="N22" s="48">
        <f>O22*(1 +$B$8)</f>
        <v>54075</v>
      </c>
      <c r="O22" s="48">
        <f>$F$7</f>
        <v>52500</v>
      </c>
      <c r="P22" s="48">
        <f>Data2012!B83</f>
        <v>51100</v>
      </c>
      <c r="Q22" s="48">
        <f>Data2012!B82</f>
        <v>50100</v>
      </c>
      <c r="R22" s="48">
        <f>Data2012!B81</f>
        <v>48300</v>
      </c>
      <c r="S22" s="48">
        <f t="shared" si="4"/>
        <v>52558.333333333336</v>
      </c>
      <c r="T22" s="57">
        <f t="shared" si="5"/>
        <v>14435.52318192607</v>
      </c>
      <c r="U22">
        <f t="shared" si="0"/>
        <v>0.90702947845804982</v>
      </c>
      <c r="V22">
        <f t="shared" ca="1" si="6"/>
        <v>13.158732149668582</v>
      </c>
      <c r="W22" s="57">
        <f t="shared" ca="1" si="7"/>
        <v>172293.13650004234</v>
      </c>
      <c r="X22" s="27">
        <f t="shared" si="11"/>
        <v>695.6878641892082</v>
      </c>
      <c r="Y22" s="57">
        <f t="shared" ca="1" si="9"/>
        <v>8303.2836867490278</v>
      </c>
      <c r="Z22" s="54">
        <f t="shared" si="8"/>
        <v>0.15</v>
      </c>
    </row>
    <row r="23" spans="1:26" s="31" customFormat="1" x14ac:dyDescent="0.2">
      <c r="A23" t="str">
        <f>Data2013!A14</f>
        <v>A15</v>
      </c>
      <c r="B23" s="7">
        <f>Data2013!B14</f>
        <v>21149</v>
      </c>
      <c r="C23" s="7">
        <f>Data2013!C14</f>
        <v>30407</v>
      </c>
      <c r="D23" t="str">
        <f>Data2013!D14</f>
        <v>M</v>
      </c>
      <c r="E23" s="5">
        <f>Data2013!E14</f>
        <v>63151.199999999997</v>
      </c>
      <c r="F23">
        <f t="shared" si="1"/>
        <v>56</v>
      </c>
      <c r="G23" s="28">
        <f t="shared" si="2"/>
        <v>30.75</v>
      </c>
      <c r="H23" s="48">
        <f t="shared" ref="H23:J23" si="12">I23*(1+$B$7)</f>
        <v>74590.902528606835</v>
      </c>
      <c r="I23" s="48">
        <f t="shared" si="12"/>
        <v>71550.026406337493</v>
      </c>
      <c r="J23" s="48">
        <f t="shared" si="12"/>
        <v>68633.118854999993</v>
      </c>
      <c r="K23" s="48">
        <f>L23*(1+$B$7)</f>
        <v>65835.125999999989</v>
      </c>
      <c r="L23" s="48">
        <f>Data2013!E14</f>
        <v>63151.199999999997</v>
      </c>
      <c r="M23" s="48">
        <f t="shared" si="3"/>
        <v>71591.349263314783</v>
      </c>
      <c r="N23" s="48">
        <f t="shared" ref="N23:Q38" si="13">O23*(1+$B$8)</f>
        <v>57368.167500000003</v>
      </c>
      <c r="O23" s="48">
        <f t="shared" si="13"/>
        <v>55697.25</v>
      </c>
      <c r="P23" s="48">
        <f t="shared" si="13"/>
        <v>54075</v>
      </c>
      <c r="Q23" s="48">
        <f>$F$7</f>
        <v>52500</v>
      </c>
      <c r="R23" s="48">
        <f>Data2012!B83</f>
        <v>51100</v>
      </c>
      <c r="S23" s="48">
        <f t="shared" si="4"/>
        <v>55713.472500000003</v>
      </c>
      <c r="T23" s="57">
        <f t="shared" si="5"/>
        <v>27230.901615116549</v>
      </c>
      <c r="U23">
        <f t="shared" si="0"/>
        <v>0.82270247479188197</v>
      </c>
      <c r="V23">
        <f t="shared" ca="1" si="6"/>
        <v>13.158732149668582</v>
      </c>
      <c r="W23" s="57">
        <f t="shared" ca="1" si="7"/>
        <v>294794.15720593475</v>
      </c>
      <c r="X23" s="27">
        <f t="shared" si="11"/>
        <v>885.55777610135112</v>
      </c>
      <c r="Y23" s="57">
        <f t="shared" ca="1" si="9"/>
        <v>9586.8018603556011</v>
      </c>
      <c r="Z23" s="54">
        <f t="shared" si="8"/>
        <v>0.15</v>
      </c>
    </row>
    <row r="24" spans="1:26" s="31" customFormat="1" x14ac:dyDescent="0.2">
      <c r="A24" t="str">
        <f>Data2013!A15</f>
        <v>A17</v>
      </c>
      <c r="B24" s="7">
        <f>Data2013!B15</f>
        <v>21733</v>
      </c>
      <c r="C24" s="7">
        <f>Data2013!C15</f>
        <v>31382</v>
      </c>
      <c r="D24" t="str">
        <f>Data2013!D15</f>
        <v>M</v>
      </c>
      <c r="E24" s="5">
        <f>Data2013!E15</f>
        <v>61581.58</v>
      </c>
      <c r="F24">
        <f>Active2013MORT!F24</f>
        <v>55</v>
      </c>
      <c r="G24" s="28">
        <f t="shared" si="2"/>
        <v>28.083333333333332</v>
      </c>
      <c r="H24" s="48">
        <f t="shared" si="10"/>
        <v>75828.269623846441</v>
      </c>
      <c r="I24" s="48">
        <f t="shared" si="10"/>
        <v>72736.949279469016</v>
      </c>
      <c r="J24" s="48">
        <f t="shared" si="10"/>
        <v>69771.653985102181</v>
      </c>
      <c r="K24" s="48">
        <f>L24*(1+$B$7)</f>
        <v>66927.246028875001</v>
      </c>
      <c r="L24" s="48">
        <f>E24*(1+$B$7)^($B$9-$F24-4)</f>
        <v>64198.797149999999</v>
      </c>
      <c r="M24" s="48">
        <f t="shared" si="3"/>
        <v>72778.957629472541</v>
      </c>
      <c r="N24" s="48">
        <f t="shared" si="13"/>
        <v>59089.212525000003</v>
      </c>
      <c r="O24" s="48">
        <f t="shared" si="13"/>
        <v>57368.167500000003</v>
      </c>
      <c r="P24" s="48">
        <f t="shared" si="13"/>
        <v>55697.25</v>
      </c>
      <c r="Q24" s="48">
        <f>R24*(1+$B$8)</f>
        <v>54075</v>
      </c>
      <c r="R24" s="48">
        <f>$F$7*(1+$B$8)^($B$9-F24-5)</f>
        <v>52500</v>
      </c>
      <c r="S24" s="48">
        <f t="shared" si="4"/>
        <v>57384.876675000007</v>
      </c>
      <c r="T24" s="57">
        <f t="shared" si="5"/>
        <v>25157.113566197655</v>
      </c>
      <c r="U24">
        <f t="shared" si="0"/>
        <v>0.78352616646845896</v>
      </c>
      <c r="V24">
        <f t="shared" ca="1" si="6"/>
        <v>13.158732149668582</v>
      </c>
      <c r="W24" s="57">
        <f t="shared" ca="1" si="7"/>
        <v>259375.14793205258</v>
      </c>
      <c r="X24" s="27">
        <f t="shared" si="11"/>
        <v>895.802263484783</v>
      </c>
      <c r="Y24" s="57">
        <f t="shared" ca="1" si="9"/>
        <v>9235.9103121205662</v>
      </c>
      <c r="Z24" s="54">
        <f t="shared" si="8"/>
        <v>0.15</v>
      </c>
    </row>
    <row r="25" spans="1:26" s="31" customFormat="1" x14ac:dyDescent="0.2">
      <c r="A25" t="str">
        <f>Data2013!A16</f>
        <v>A18</v>
      </c>
      <c r="B25" s="7">
        <f>Data2013!B16</f>
        <v>22025</v>
      </c>
      <c r="C25" s="7">
        <f>Data2013!C16</f>
        <v>30286</v>
      </c>
      <c r="D25" t="str">
        <f>Data2013!D16</f>
        <v>F</v>
      </c>
      <c r="E25" s="5">
        <f>Data2013!E16</f>
        <v>64364.37</v>
      </c>
      <c r="F25">
        <f t="shared" si="1"/>
        <v>54</v>
      </c>
      <c r="G25" s="28">
        <f t="shared" si="2"/>
        <v>31.083333333333332</v>
      </c>
      <c r="H25" s="48">
        <f t="shared" si="10"/>
        <v>82623.179717644423</v>
      </c>
      <c r="I25" s="48">
        <f t="shared" si="10"/>
        <v>79254.848650018626</v>
      </c>
      <c r="J25" s="48">
        <f t="shared" si="10"/>
        <v>76023.835635509473</v>
      </c>
      <c r="K25" s="48">
        <f t="shared" si="10"/>
        <v>72924.542576028267</v>
      </c>
      <c r="L25" s="48">
        <f t="shared" ref="L25:L54" si="14">E25*(1+$B$7)^($B$9-$F25-4)</f>
        <v>69951.599593312494</v>
      </c>
      <c r="M25" s="48">
        <f t="shared" si="3"/>
        <v>79300.621334390831</v>
      </c>
      <c r="N25" s="48">
        <f t="shared" si="13"/>
        <v>60861.888900750004</v>
      </c>
      <c r="O25" s="48">
        <f t="shared" si="13"/>
        <v>59089.212525000003</v>
      </c>
      <c r="P25" s="48">
        <f t="shared" si="13"/>
        <v>57368.167500000003</v>
      </c>
      <c r="Q25" s="48">
        <f t="shared" si="13"/>
        <v>55697.25</v>
      </c>
      <c r="R25" s="48">
        <f t="shared" ref="R25:R54" si="15">$F$7*(1+$B$8)^($B$9-F25-5)</f>
        <v>54075</v>
      </c>
      <c r="S25" s="48">
        <f t="shared" si="4"/>
        <v>59106.422975250003</v>
      </c>
      <c r="T25" s="57">
        <f t="shared" si="5"/>
        <v>30972.283337604262</v>
      </c>
      <c r="U25">
        <f t="shared" si="0"/>
        <v>0.74621539663662761</v>
      </c>
      <c r="V25">
        <f t="shared" ca="1" si="6"/>
        <v>14.027063575622208</v>
      </c>
      <c r="W25" s="57">
        <f t="shared" ca="1" si="7"/>
        <v>324193.41895339533</v>
      </c>
      <c r="X25" s="27">
        <f t="shared" si="11"/>
        <v>996.42734598190657</v>
      </c>
      <c r="Y25" s="57">
        <f t="shared" ca="1" si="9"/>
        <v>10429.815086972505</v>
      </c>
      <c r="Z25" s="54">
        <f t="shared" si="8"/>
        <v>0.15</v>
      </c>
    </row>
    <row r="26" spans="1:26" s="31" customFormat="1" x14ac:dyDescent="0.2">
      <c r="A26" t="str">
        <f>Data2013!A17</f>
        <v>A19</v>
      </c>
      <c r="B26" s="7">
        <f>Data2013!B17</f>
        <v>22317</v>
      </c>
      <c r="C26" s="7">
        <f>Data2013!C17</f>
        <v>32325</v>
      </c>
      <c r="D26" t="str">
        <f>Data2013!D17</f>
        <v>F</v>
      </c>
      <c r="E26" s="5">
        <f>Data2013!E17</f>
        <v>63347.33</v>
      </c>
      <c r="F26">
        <f t="shared" si="1"/>
        <v>53</v>
      </c>
      <c r="G26" s="28">
        <f t="shared" si="2"/>
        <v>25.5</v>
      </c>
      <c r="H26" s="48">
        <f t="shared" si="10"/>
        <v>84773.626138963256</v>
      </c>
      <c r="I26" s="48">
        <f t="shared" si="10"/>
        <v>81317.626991811281</v>
      </c>
      <c r="J26" s="48">
        <f t="shared" si="10"/>
        <v>78002.519896221856</v>
      </c>
      <c r="K26" s="48">
        <f t="shared" si="10"/>
        <v>74822.561051531753</v>
      </c>
      <c r="L26" s="48">
        <f t="shared" si="14"/>
        <v>71772.240816817037</v>
      </c>
      <c r="M26" s="48">
        <f t="shared" si="3"/>
        <v>81364.591008998803</v>
      </c>
      <c r="N26" s="48">
        <f t="shared" si="13"/>
        <v>62687.745567772508</v>
      </c>
      <c r="O26" s="48">
        <f t="shared" si="13"/>
        <v>60861.888900750004</v>
      </c>
      <c r="P26" s="48">
        <f t="shared" si="13"/>
        <v>59089.212525000003</v>
      </c>
      <c r="Q26" s="48">
        <f t="shared" si="13"/>
        <v>57368.167500000003</v>
      </c>
      <c r="R26" s="48">
        <f t="shared" si="15"/>
        <v>55697.25</v>
      </c>
      <c r="S26" s="48">
        <f t="shared" si="4"/>
        <v>60879.615664507503</v>
      </c>
      <c r="T26" s="57">
        <f t="shared" si="5"/>
        <v>26034.590515703578</v>
      </c>
      <c r="U26">
        <f t="shared" si="0"/>
        <v>0.71068133013012147</v>
      </c>
      <c r="V26">
        <f t="shared" ca="1" si="6"/>
        <v>14.027063575622208</v>
      </c>
      <c r="W26" s="57">
        <f t="shared" ca="1" si="7"/>
        <v>259532.90216463778</v>
      </c>
      <c r="X26" s="27">
        <f t="shared" si="11"/>
        <v>1020.9643339491599</v>
      </c>
      <c r="Y26" s="57">
        <f t="shared" ca="1" si="9"/>
        <v>10177.760869201482</v>
      </c>
      <c r="Z26" s="54">
        <f t="shared" si="8"/>
        <v>0.15</v>
      </c>
    </row>
    <row r="27" spans="1:26" s="31" customFormat="1" x14ac:dyDescent="0.2">
      <c r="A27" t="str">
        <f>Data2013!A18</f>
        <v>A20</v>
      </c>
      <c r="B27" s="7">
        <f>Data2013!B18</f>
        <v>22609</v>
      </c>
      <c r="C27" s="7">
        <f>Data2013!C18</f>
        <v>31229</v>
      </c>
      <c r="D27" t="str">
        <f>Data2013!D18</f>
        <v>M</v>
      </c>
      <c r="E27" s="5">
        <f>Data2013!E18</f>
        <v>61144.87</v>
      </c>
      <c r="F27">
        <f t="shared" si="1"/>
        <v>52</v>
      </c>
      <c r="G27" s="28">
        <f t="shared" si="2"/>
        <v>28.5</v>
      </c>
      <c r="H27" s="48">
        <f t="shared" si="10"/>
        <v>85303.830872707171</v>
      </c>
      <c r="I27" s="48">
        <f t="shared" si="10"/>
        <v>81826.216664467313</v>
      </c>
      <c r="J27" s="48">
        <f t="shared" si="10"/>
        <v>78490.375697330761</v>
      </c>
      <c r="K27" s="48">
        <f t="shared" si="10"/>
        <v>75290.528246840055</v>
      </c>
      <c r="L27" s="48">
        <f t="shared" si="14"/>
        <v>72221.130212796212</v>
      </c>
      <c r="M27" s="48">
        <f t="shared" si="3"/>
        <v>81873.474411501738</v>
      </c>
      <c r="N27" s="48">
        <f t="shared" si="13"/>
        <v>64568.377934805685</v>
      </c>
      <c r="O27" s="48">
        <f t="shared" si="13"/>
        <v>62687.745567772508</v>
      </c>
      <c r="P27" s="48">
        <f t="shared" si="13"/>
        <v>60861.888900750004</v>
      </c>
      <c r="Q27" s="48">
        <f t="shared" si="13"/>
        <v>59089.212525000003</v>
      </c>
      <c r="R27" s="48">
        <f t="shared" si="15"/>
        <v>57368.167500000003</v>
      </c>
      <c r="S27" s="48">
        <f t="shared" si="4"/>
        <v>62706.004134442737</v>
      </c>
      <c r="T27" s="57">
        <f t="shared" si="5"/>
        <v>29034.327701274469</v>
      </c>
      <c r="U27">
        <f t="shared" si="0"/>
        <v>0.67683936202868722</v>
      </c>
      <c r="V27">
        <f t="shared" ca="1" si="6"/>
        <v>13.158732149668582</v>
      </c>
      <c r="W27" s="57">
        <f t="shared" ca="1" si="7"/>
        <v>258589.82277459445</v>
      </c>
      <c r="X27" s="27">
        <f t="shared" si="11"/>
        <v>1018.7483403955954</v>
      </c>
      <c r="Y27" s="57">
        <f t="shared" ca="1" si="9"/>
        <v>9073.3271148980511</v>
      </c>
      <c r="Z27" s="54">
        <f t="shared" si="8"/>
        <v>0.15</v>
      </c>
    </row>
    <row r="28" spans="1:26" s="31" customFormat="1" x14ac:dyDescent="0.2">
      <c r="A28" t="str">
        <f>Data2013!A19</f>
        <v>A21</v>
      </c>
      <c r="B28" s="7">
        <f>Data2013!B19</f>
        <v>22901</v>
      </c>
      <c r="C28" s="7">
        <f>Data2013!C19</f>
        <v>33270</v>
      </c>
      <c r="D28" t="str">
        <f>Data2013!D19</f>
        <v>M</v>
      </c>
      <c r="E28" s="5">
        <f>Data2013!E19</f>
        <v>57469.35</v>
      </c>
      <c r="F28">
        <f t="shared" si="1"/>
        <v>51</v>
      </c>
      <c r="G28" s="28">
        <f t="shared" si="2"/>
        <v>22.916666666666668</v>
      </c>
      <c r="H28" s="48">
        <f t="shared" si="10"/>
        <v>83583.558695224972</v>
      </c>
      <c r="I28" s="48">
        <f t="shared" si="10"/>
        <v>80176.075487026348</v>
      </c>
      <c r="J28" s="48">
        <f t="shared" si="10"/>
        <v>76907.506462375401</v>
      </c>
      <c r="K28" s="48">
        <f t="shared" si="10"/>
        <v>73772.188453117895</v>
      </c>
      <c r="L28" s="48">
        <f t="shared" si="14"/>
        <v>70764.689163662246</v>
      </c>
      <c r="M28" s="48">
        <f t="shared" si="3"/>
        <v>80222.380214875579</v>
      </c>
      <c r="N28" s="48">
        <f t="shared" si="13"/>
        <v>66505.429272849855</v>
      </c>
      <c r="O28" s="48">
        <f t="shared" si="13"/>
        <v>64568.377934805678</v>
      </c>
      <c r="P28" s="48">
        <f t="shared" si="13"/>
        <v>62687.745567772501</v>
      </c>
      <c r="Q28" s="48">
        <f t="shared" si="13"/>
        <v>60861.888900749997</v>
      </c>
      <c r="R28" s="48">
        <f t="shared" si="15"/>
        <v>59089.212524999995</v>
      </c>
      <c r="S28" s="48">
        <f t="shared" si="4"/>
        <v>64587.184258476016</v>
      </c>
      <c r="T28" s="57">
        <f t="shared" si="5"/>
        <v>22446.570605134326</v>
      </c>
      <c r="U28">
        <f t="shared" si="0"/>
        <v>0.64460891621779726</v>
      </c>
      <c r="V28">
        <f t="shared" ca="1" si="6"/>
        <v>13.158732149668582</v>
      </c>
      <c r="W28" s="57">
        <f t="shared" ca="1" si="7"/>
        <v>190397.11083014126</v>
      </c>
      <c r="X28" s="27">
        <f t="shared" si="11"/>
        <v>979.48671731495233</v>
      </c>
      <c r="Y28" s="57">
        <f t="shared" ca="1" si="9"/>
        <v>8308.2375634970722</v>
      </c>
      <c r="Z28" s="54">
        <f t="shared" si="8"/>
        <v>0.15</v>
      </c>
    </row>
    <row r="29" spans="1:26" s="31" customFormat="1" x14ac:dyDescent="0.2">
      <c r="A29" t="str">
        <f>Data2013!A20</f>
        <v>A22</v>
      </c>
      <c r="B29" s="7">
        <f>Data2013!B20</f>
        <v>23193</v>
      </c>
      <c r="C29" s="7">
        <f>Data2013!C20</f>
        <v>32174</v>
      </c>
      <c r="D29" t="str">
        <f>Data2013!D20</f>
        <v>F</v>
      </c>
      <c r="E29" s="5">
        <f>Data2013!E20</f>
        <v>60681.05</v>
      </c>
      <c r="F29">
        <f t="shared" si="1"/>
        <v>51</v>
      </c>
      <c r="G29" s="28">
        <f t="shared" si="2"/>
        <v>25.916666666666668</v>
      </c>
      <c r="H29" s="48">
        <f t="shared" si="10"/>
        <v>88254.662778731305</v>
      </c>
      <c r="I29" s="48">
        <f t="shared" si="10"/>
        <v>84656.750866888542</v>
      </c>
      <c r="J29" s="48">
        <f t="shared" si="10"/>
        <v>81205.516419077743</v>
      </c>
      <c r="K29" s="48">
        <f t="shared" si="10"/>
        <v>77894.979778491848</v>
      </c>
      <c r="L29" s="48">
        <f t="shared" si="14"/>
        <v>74719.405063301529</v>
      </c>
      <c r="M29" s="48">
        <f t="shared" si="3"/>
        <v>84705.643354899192</v>
      </c>
      <c r="N29" s="48">
        <f t="shared" si="13"/>
        <v>66505.429272849855</v>
      </c>
      <c r="O29" s="48">
        <f t="shared" si="13"/>
        <v>64568.377934805678</v>
      </c>
      <c r="P29" s="48">
        <f t="shared" si="13"/>
        <v>62687.745567772501</v>
      </c>
      <c r="Q29" s="48">
        <f t="shared" si="13"/>
        <v>60861.888900749997</v>
      </c>
      <c r="R29" s="48">
        <f t="shared" si="15"/>
        <v>59089.212524999995</v>
      </c>
      <c r="S29" s="48">
        <f t="shared" si="4"/>
        <v>64587.184258476016</v>
      </c>
      <c r="T29" s="57">
        <f t="shared" si="5"/>
        <v>27360.28177552126</v>
      </c>
      <c r="U29">
        <f t="shared" si="0"/>
        <v>0.64460891621779726</v>
      </c>
      <c r="V29">
        <f t="shared" ca="1" si="6"/>
        <v>14.027063575622208</v>
      </c>
      <c r="W29" s="57">
        <f t="shared" ca="1" si="7"/>
        <v>247390.85382399141</v>
      </c>
      <c r="X29" s="27">
        <f t="shared" si="11"/>
        <v>1055.7021906953541</v>
      </c>
      <c r="Y29" s="57">
        <f t="shared" ca="1" si="9"/>
        <v>9545.6278002826275</v>
      </c>
      <c r="Z29" s="54">
        <f t="shared" si="8"/>
        <v>0.15</v>
      </c>
    </row>
    <row r="30" spans="1:26" s="31" customFormat="1" x14ac:dyDescent="0.2">
      <c r="A30" t="str">
        <f>Data2013!A21</f>
        <v>A23</v>
      </c>
      <c r="B30" s="7">
        <f>Data2013!B21</f>
        <v>23485</v>
      </c>
      <c r="C30" s="7">
        <f>Data2013!C21</f>
        <v>34213</v>
      </c>
      <c r="D30" t="str">
        <f>Data2013!D21</f>
        <v>M</v>
      </c>
      <c r="E30" s="5">
        <f>Data2013!E21</f>
        <v>49810.65</v>
      </c>
      <c r="F30">
        <f t="shared" si="1"/>
        <v>50</v>
      </c>
      <c r="G30" s="28">
        <f t="shared" si="2"/>
        <v>20.333333333333332</v>
      </c>
      <c r="H30" s="48">
        <f t="shared" si="10"/>
        <v>75523.628193271827</v>
      </c>
      <c r="I30" s="48">
        <f t="shared" si="10"/>
        <v>72444.72728371399</v>
      </c>
      <c r="J30" s="48">
        <f t="shared" si="10"/>
        <v>69491.345116272409</v>
      </c>
      <c r="K30" s="48">
        <f t="shared" si="10"/>
        <v>66658.364619925575</v>
      </c>
      <c r="L30" s="48">
        <f t="shared" si="14"/>
        <v>63940.877333261938</v>
      </c>
      <c r="M30" s="48">
        <f t="shared" si="3"/>
        <v>72486.566864419394</v>
      </c>
      <c r="N30" s="48">
        <f t="shared" si="13"/>
        <v>68500.592151035336</v>
      </c>
      <c r="O30" s="48">
        <f t="shared" si="13"/>
        <v>66505.42927284984</v>
      </c>
      <c r="P30" s="48">
        <f t="shared" si="13"/>
        <v>64568.377934805671</v>
      </c>
      <c r="Q30" s="48">
        <f t="shared" si="13"/>
        <v>62687.745567772494</v>
      </c>
      <c r="R30" s="48">
        <f t="shared" si="15"/>
        <v>60861.888900749989</v>
      </c>
      <c r="S30" s="48">
        <f t="shared" si="4"/>
        <v>66524.799786230287</v>
      </c>
      <c r="T30" s="57">
        <f t="shared" si="5"/>
        <v>17007.797918663542</v>
      </c>
      <c r="U30">
        <f t="shared" si="0"/>
        <v>0.61391325354075932</v>
      </c>
      <c r="V30">
        <f t="shared" ca="1" si="6"/>
        <v>13.158732149668582</v>
      </c>
      <c r="W30" s="57">
        <f t="shared" ca="1" si="7"/>
        <v>137394.43521288171</v>
      </c>
      <c r="X30" s="27">
        <f t="shared" si="11"/>
        <v>836.44907796705945</v>
      </c>
      <c r="Y30" s="57">
        <f t="shared" ca="1" si="9"/>
        <v>6757.1033711253313</v>
      </c>
      <c r="Z30" s="54">
        <f t="shared" si="8"/>
        <v>0.15</v>
      </c>
    </row>
    <row r="31" spans="1:26" s="31" customFormat="1" x14ac:dyDescent="0.2">
      <c r="A31" t="str">
        <f>Data2013!A22</f>
        <v>A24</v>
      </c>
      <c r="B31" s="7">
        <f>Data2013!B22</f>
        <v>23777</v>
      </c>
      <c r="C31" s="7">
        <f>Data2013!C22</f>
        <v>33147</v>
      </c>
      <c r="D31" t="str">
        <f>Data2013!D22</f>
        <v>M</v>
      </c>
      <c r="E31" s="5">
        <f>Data2013!E22</f>
        <v>61221.61</v>
      </c>
      <c r="F31">
        <f t="shared" si="1"/>
        <v>49</v>
      </c>
      <c r="G31" s="28">
        <f t="shared" si="2"/>
        <v>23.25</v>
      </c>
      <c r="H31" s="48">
        <f t="shared" si="10"/>
        <v>96770.157200366099</v>
      </c>
      <c r="I31" s="48">
        <f t="shared" si="10"/>
        <v>92825.090839679717</v>
      </c>
      <c r="J31" s="48">
        <f t="shared" si="10"/>
        <v>89040.854522474547</v>
      </c>
      <c r="K31" s="48">
        <f t="shared" si="10"/>
        <v>85410.891628272948</v>
      </c>
      <c r="L31" s="48">
        <f t="shared" si="14"/>
        <v>81928.912832875736</v>
      </c>
      <c r="M31" s="48">
        <f t="shared" si="3"/>
        <v>92878.700854173454</v>
      </c>
      <c r="N31" s="48">
        <f t="shared" si="13"/>
        <v>70555.609915566398</v>
      </c>
      <c r="O31" s="48">
        <f t="shared" si="13"/>
        <v>68500.592151035336</v>
      </c>
      <c r="P31" s="48">
        <f t="shared" si="13"/>
        <v>66505.42927284984</v>
      </c>
      <c r="Q31" s="48">
        <f t="shared" si="13"/>
        <v>64568.377934805671</v>
      </c>
      <c r="R31" s="48">
        <f t="shared" si="15"/>
        <v>62687.745567772494</v>
      </c>
      <c r="S31" s="48">
        <f t="shared" si="4"/>
        <v>68520.543779817192</v>
      </c>
      <c r="T31" s="57">
        <f t="shared" si="5"/>
        <v>27231.345787471597</v>
      </c>
      <c r="U31">
        <f t="shared" si="0"/>
        <v>0.5846792890864374</v>
      </c>
      <c r="V31">
        <f t="shared" ca="1" si="6"/>
        <v>13.158732149668582</v>
      </c>
      <c r="W31" s="57">
        <f t="shared" ca="1" si="7"/>
        <v>209508.12105908163</v>
      </c>
      <c r="X31" s="27">
        <f t="shared" si="11"/>
        <v>1171.2406790310365</v>
      </c>
      <c r="Y31" s="57">
        <f t="shared" ca="1" si="9"/>
        <v>9011.1019810357684</v>
      </c>
      <c r="Z31" s="54">
        <f t="shared" si="8"/>
        <v>0.15</v>
      </c>
    </row>
    <row r="32" spans="1:26" s="31" customFormat="1" x14ac:dyDescent="0.2">
      <c r="A32" t="str">
        <f>Data2013!A23</f>
        <v>A26</v>
      </c>
      <c r="B32" s="7">
        <f>Data2013!B23</f>
        <v>24361</v>
      </c>
      <c r="C32" s="7">
        <f>Data2013!C23</f>
        <v>34090</v>
      </c>
      <c r="D32" t="str">
        <f>Data2013!D23</f>
        <v>M</v>
      </c>
      <c r="E32" s="5">
        <f>Data2013!E23</f>
        <v>54648.29</v>
      </c>
      <c r="F32">
        <f t="shared" si="1"/>
        <v>47</v>
      </c>
      <c r="G32" s="28">
        <f t="shared" si="2"/>
        <v>20.666666666666668</v>
      </c>
      <c r="H32" s="48">
        <f t="shared" si="10"/>
        <v>93878.340601491698</v>
      </c>
      <c r="I32" s="48">
        <f t="shared" si="10"/>
        <v>90051.16604459635</v>
      </c>
      <c r="J32" s="48">
        <f t="shared" si="10"/>
        <v>86380.015390500092</v>
      </c>
      <c r="K32" s="48">
        <f t="shared" si="10"/>
        <v>82858.527952518081</v>
      </c>
      <c r="L32" s="48">
        <f t="shared" si="14"/>
        <v>79480.602352535338</v>
      </c>
      <c r="M32" s="48">
        <f t="shared" si="3"/>
        <v>90103.174012196032</v>
      </c>
      <c r="N32" s="48">
        <f t="shared" si="13"/>
        <v>74852.446559424396</v>
      </c>
      <c r="O32" s="48">
        <f t="shared" si="13"/>
        <v>72672.278213033394</v>
      </c>
      <c r="P32" s="48">
        <f t="shared" si="13"/>
        <v>70555.609915566398</v>
      </c>
      <c r="Q32" s="48">
        <f t="shared" si="13"/>
        <v>68500.592151035336</v>
      </c>
      <c r="R32" s="48">
        <f t="shared" si="15"/>
        <v>66505.42927284984</v>
      </c>
      <c r="S32" s="48">
        <f t="shared" si="4"/>
        <v>72693.444896008063</v>
      </c>
      <c r="T32" s="57">
        <f t="shared" si="5"/>
        <v>22717.377862239082</v>
      </c>
      <c r="U32">
        <f t="shared" si="0"/>
        <v>0.53032135064529462</v>
      </c>
      <c r="V32">
        <f t="shared" ca="1" si="6"/>
        <v>13.158732149668582</v>
      </c>
      <c r="W32" s="57">
        <f t="shared" ca="1" si="7"/>
        <v>158529.96388485728</v>
      </c>
      <c r="X32" s="27">
        <f t="shared" si="11"/>
        <v>1099.2279610760845</v>
      </c>
      <c r="Y32" s="57">
        <f t="shared" ca="1" si="9"/>
        <v>7670.8047041059972</v>
      </c>
      <c r="Z32" s="54">
        <f t="shared" si="8"/>
        <v>0.15</v>
      </c>
    </row>
    <row r="33" spans="1:26" s="31" customFormat="1" x14ac:dyDescent="0.2">
      <c r="A33" t="str">
        <f>Data2013!A24</f>
        <v>A27</v>
      </c>
      <c r="B33" s="7">
        <f>Data2013!B24</f>
        <v>24653</v>
      </c>
      <c r="C33" s="7">
        <f>Data2013!C24</f>
        <v>36100</v>
      </c>
      <c r="D33" t="str">
        <f>Data2013!D24</f>
        <v>F</v>
      </c>
      <c r="E33" s="5">
        <f>Data2013!E24</f>
        <v>40322.620000000003</v>
      </c>
      <c r="F33">
        <f t="shared" si="1"/>
        <v>47</v>
      </c>
      <c r="G33" s="28">
        <f t="shared" si="2"/>
        <v>15.166666666666666</v>
      </c>
      <c r="H33" s="48">
        <f t="shared" si="10"/>
        <v>69268.785067282457</v>
      </c>
      <c r="I33" s="48">
        <f t="shared" si="10"/>
        <v>66444.877762381249</v>
      </c>
      <c r="J33" s="48">
        <f t="shared" si="10"/>
        <v>63736.093776864509</v>
      </c>
      <c r="K33" s="48">
        <f t="shared" si="10"/>
        <v>61137.739833922795</v>
      </c>
      <c r="L33" s="48">
        <f t="shared" si="14"/>
        <v>58645.313989374386</v>
      </c>
      <c r="M33" s="48">
        <f t="shared" si="3"/>
        <v>66483.252202176081</v>
      </c>
      <c r="N33" s="48">
        <f t="shared" si="13"/>
        <v>74852.446559424396</v>
      </c>
      <c r="O33" s="48">
        <f t="shared" si="13"/>
        <v>72672.278213033394</v>
      </c>
      <c r="P33" s="48">
        <f t="shared" si="13"/>
        <v>70555.609915566398</v>
      </c>
      <c r="Q33" s="48">
        <f t="shared" si="13"/>
        <v>68500.592151035336</v>
      </c>
      <c r="R33" s="48">
        <f t="shared" si="15"/>
        <v>66505.42927284984</v>
      </c>
      <c r="S33" s="48">
        <f t="shared" si="4"/>
        <v>72693.444896008063</v>
      </c>
      <c r="T33" s="57">
        <f t="shared" si="5"/>
        <v>11142.039041983024</v>
      </c>
      <c r="U33">
        <f t="shared" si="0"/>
        <v>0.53032135064529462</v>
      </c>
      <c r="V33">
        <f t="shared" ca="1" si="6"/>
        <v>14.027063575622208</v>
      </c>
      <c r="W33" s="57">
        <f t="shared" ca="1" si="7"/>
        <v>82883.971623375066</v>
      </c>
      <c r="X33" s="27">
        <f t="shared" si="11"/>
        <v>734.63993683404556</v>
      </c>
      <c r="Y33" s="57">
        <f t="shared" ca="1" si="9"/>
        <v>5464.877249892862</v>
      </c>
      <c r="Z33" s="54">
        <f t="shared" si="8"/>
        <v>0.15</v>
      </c>
    </row>
    <row r="34" spans="1:26" s="31" customFormat="1" x14ac:dyDescent="0.2">
      <c r="A34" t="str">
        <f>Data2013!A25</f>
        <v>A28</v>
      </c>
      <c r="B34" s="7">
        <f>Data2013!B25</f>
        <v>24945</v>
      </c>
      <c r="C34" s="7">
        <f>Data2013!C25</f>
        <v>35034</v>
      </c>
      <c r="D34" t="str">
        <f>Data2013!D25</f>
        <v>M</v>
      </c>
      <c r="E34" s="5">
        <f>Data2013!E25</f>
        <v>45180.800000000003</v>
      </c>
      <c r="F34">
        <f t="shared" si="1"/>
        <v>46</v>
      </c>
      <c r="G34" s="28">
        <f t="shared" si="2"/>
        <v>18.083333333333332</v>
      </c>
      <c r="H34" s="48">
        <f t="shared" si="10"/>
        <v>80913.093870227429</v>
      </c>
      <c r="I34" s="48">
        <f t="shared" si="10"/>
        <v>77614.478532592257</v>
      </c>
      <c r="J34" s="48">
        <f t="shared" si="10"/>
        <v>74450.339119992568</v>
      </c>
      <c r="K34" s="48">
        <f t="shared" si="10"/>
        <v>71415.19340047249</v>
      </c>
      <c r="L34" s="48">
        <f t="shared" si="14"/>
        <v>68503.78263834292</v>
      </c>
      <c r="M34" s="48">
        <f t="shared" si="3"/>
        <v>77659.303840937428</v>
      </c>
      <c r="N34" s="48">
        <f t="shared" si="13"/>
        <v>77098.019956207136</v>
      </c>
      <c r="O34" s="48">
        <f t="shared" si="13"/>
        <v>74852.446559424396</v>
      </c>
      <c r="P34" s="48">
        <f t="shared" si="13"/>
        <v>72672.278213033394</v>
      </c>
      <c r="Q34" s="48">
        <f t="shared" si="13"/>
        <v>70555.609915566398</v>
      </c>
      <c r="R34" s="48">
        <f t="shared" si="15"/>
        <v>68500.592151035336</v>
      </c>
      <c r="S34" s="48">
        <f t="shared" si="4"/>
        <v>74874.248242888309</v>
      </c>
      <c r="T34" s="57">
        <f t="shared" si="5"/>
        <v>15817.607187534408</v>
      </c>
      <c r="U34">
        <f t="shared" si="0"/>
        <v>0.50506795299551888</v>
      </c>
      <c r="V34">
        <f t="shared" ca="1" si="6"/>
        <v>13.158732149668582</v>
      </c>
      <c r="W34" s="57">
        <f t="shared" ca="1" si="7"/>
        <v>105124.67010899317</v>
      </c>
      <c r="X34" s="27">
        <f t="shared" si="11"/>
        <v>874.70638825075071</v>
      </c>
      <c r="Y34" s="57">
        <f t="shared" ca="1" si="9"/>
        <v>5813.3458124788849</v>
      </c>
      <c r="Z34" s="54">
        <f t="shared" si="8"/>
        <v>0.15</v>
      </c>
    </row>
    <row r="35" spans="1:26" s="31" customFormat="1" x14ac:dyDescent="0.2">
      <c r="A35" t="str">
        <f>Data2013!A26</f>
        <v>A29</v>
      </c>
      <c r="B35" s="7">
        <f>Data2013!B26</f>
        <v>25237</v>
      </c>
      <c r="C35" s="7">
        <f>Data2013!C26</f>
        <v>37073</v>
      </c>
      <c r="D35" t="str">
        <f>Data2013!D26</f>
        <v>M</v>
      </c>
      <c r="E35" s="5">
        <f>Data2013!E26</f>
        <v>39000.58</v>
      </c>
      <c r="F35">
        <f t="shared" si="1"/>
        <v>45</v>
      </c>
      <c r="G35" s="28">
        <f t="shared" si="2"/>
        <v>12.5</v>
      </c>
      <c r="H35" s="48">
        <f t="shared" si="10"/>
        <v>72813.518975559986</v>
      </c>
      <c r="I35" s="48">
        <f t="shared" si="10"/>
        <v>69845.102134829722</v>
      </c>
      <c r="J35" s="48">
        <f t="shared" si="10"/>
        <v>66997.699889524913</v>
      </c>
      <c r="K35" s="48">
        <f t="shared" si="10"/>
        <v>64266.378790911192</v>
      </c>
      <c r="L35" s="48">
        <f t="shared" si="14"/>
        <v>61646.406514063492</v>
      </c>
      <c r="M35" s="48">
        <f t="shared" si="3"/>
        <v>69885.440333304869</v>
      </c>
      <c r="N35" s="48">
        <f t="shared" si="13"/>
        <v>79410.960554893347</v>
      </c>
      <c r="O35" s="48">
        <f t="shared" si="13"/>
        <v>77098.019956207136</v>
      </c>
      <c r="P35" s="48">
        <f t="shared" si="13"/>
        <v>74852.446559424396</v>
      </c>
      <c r="Q35" s="48">
        <f t="shared" si="13"/>
        <v>72672.278213033394</v>
      </c>
      <c r="R35" s="48">
        <f t="shared" si="15"/>
        <v>70555.609915566398</v>
      </c>
      <c r="S35" s="48">
        <f t="shared" si="4"/>
        <v>77120.475690174964</v>
      </c>
      <c r="T35" s="57">
        <f t="shared" si="5"/>
        <v>9652.9264460377344</v>
      </c>
      <c r="U35">
        <f t="shared" si="0"/>
        <v>0.48101709809097021</v>
      </c>
      <c r="V35">
        <f t="shared" ca="1" si="6"/>
        <v>13.158732149668582</v>
      </c>
      <c r="W35" s="57">
        <f t="shared" ca="1" si="7"/>
        <v>61098.923388410476</v>
      </c>
      <c r="X35" s="27">
        <f t="shared" si="11"/>
        <v>772.23411568301879</v>
      </c>
      <c r="Y35" s="57">
        <f t="shared" ca="1" si="9"/>
        <v>4887.9138710728384</v>
      </c>
      <c r="Z35" s="54">
        <f t="shared" si="8"/>
        <v>0.15</v>
      </c>
    </row>
    <row r="36" spans="1:26" s="31" customFormat="1" x14ac:dyDescent="0.2">
      <c r="A36" t="str">
        <f>Data2013!A27</f>
        <v>A30</v>
      </c>
      <c r="B36" s="7">
        <f>Data2013!B27</f>
        <v>25529</v>
      </c>
      <c r="C36" s="7">
        <f>Data2013!C27</f>
        <v>35977</v>
      </c>
      <c r="D36" t="str">
        <f>Data2013!D27</f>
        <v>M</v>
      </c>
      <c r="E36" s="5">
        <f>Data2013!E27</f>
        <v>42072.97</v>
      </c>
      <c r="F36">
        <f t="shared" si="1"/>
        <v>44</v>
      </c>
      <c r="G36" s="28">
        <f t="shared" si="2"/>
        <v>15.5</v>
      </c>
      <c r="H36" s="48">
        <f t="shared" ref="H36:K54" si="16">I36*(1+$B$7)</f>
        <v>81887.98581790131</v>
      </c>
      <c r="I36" s="48">
        <f t="shared" si="16"/>
        <v>78549.626683838185</v>
      </c>
      <c r="J36" s="48">
        <f t="shared" si="16"/>
        <v>75347.363725504256</v>
      </c>
      <c r="K36" s="48">
        <f t="shared" si="16"/>
        <v>72275.648657558035</v>
      </c>
      <c r="L36" s="48">
        <f t="shared" si="14"/>
        <v>69329.159383748716</v>
      </c>
      <c r="M36" s="48">
        <f t="shared" si="3"/>
        <v>78594.992075747912</v>
      </c>
      <c r="N36" s="48">
        <f t="shared" si="13"/>
        <v>81793.289371540144</v>
      </c>
      <c r="O36" s="48">
        <f t="shared" si="13"/>
        <v>79410.960554893347</v>
      </c>
      <c r="P36" s="48">
        <f t="shared" si="13"/>
        <v>77098.019956207136</v>
      </c>
      <c r="Q36" s="48">
        <f t="shared" si="13"/>
        <v>74852.446559424396</v>
      </c>
      <c r="R36" s="48">
        <f t="shared" si="15"/>
        <v>72672.278213033394</v>
      </c>
      <c r="S36" s="48">
        <f t="shared" si="4"/>
        <v>79434.089960880214</v>
      </c>
      <c r="T36" s="57">
        <f t="shared" si="5"/>
        <v>13461.357267773723</v>
      </c>
      <c r="U36">
        <f t="shared" si="0"/>
        <v>0.45811152199140021</v>
      </c>
      <c r="V36">
        <f t="shared" ca="1" si="6"/>
        <v>13.158732149668582</v>
      </c>
      <c r="W36" s="57">
        <f t="shared" ca="1" si="7"/>
        <v>81147.307133631723</v>
      </c>
      <c r="X36" s="27">
        <f t="shared" si="11"/>
        <v>868.47466243701433</v>
      </c>
      <c r="Y36" s="57">
        <f t="shared" ca="1" si="9"/>
        <v>5235.3101376536597</v>
      </c>
      <c r="Z36" s="54">
        <f t="shared" si="8"/>
        <v>0.15</v>
      </c>
    </row>
    <row r="37" spans="1:26" s="31" customFormat="1" x14ac:dyDescent="0.2">
      <c r="A37" t="str">
        <f>Data2013!A28</f>
        <v>A31</v>
      </c>
      <c r="B37" s="7">
        <f>Data2013!B28</f>
        <v>25821</v>
      </c>
      <c r="C37" s="7">
        <f>Data2013!C28</f>
        <v>38018</v>
      </c>
      <c r="D37" t="str">
        <f>Data2013!D28</f>
        <v>M</v>
      </c>
      <c r="E37" s="5">
        <f>Data2013!E28</f>
        <v>36250.51</v>
      </c>
      <c r="F37">
        <f t="shared" si="1"/>
        <v>43</v>
      </c>
      <c r="G37" s="28">
        <f t="shared" si="2"/>
        <v>9.9166666666666661</v>
      </c>
      <c r="H37" s="48">
        <f t="shared" si="16"/>
        <v>73554.153696410925</v>
      </c>
      <c r="I37" s="48">
        <f t="shared" si="16"/>
        <v>70555.543114063243</v>
      </c>
      <c r="J37" s="48">
        <f t="shared" si="16"/>
        <v>67679.178047063062</v>
      </c>
      <c r="K37" s="48">
        <f t="shared" si="16"/>
        <v>64920.074865288305</v>
      </c>
      <c r="L37" s="48">
        <f t="shared" si="14"/>
        <v>62273.453108190224</v>
      </c>
      <c r="M37" s="48">
        <f t="shared" si="3"/>
        <v>70596.291619179072</v>
      </c>
      <c r="N37" s="48">
        <f t="shared" si="13"/>
        <v>84247.088052686333</v>
      </c>
      <c r="O37" s="48">
        <f t="shared" si="13"/>
        <v>81793.28937154013</v>
      </c>
      <c r="P37" s="48">
        <f t="shared" si="13"/>
        <v>79410.960554893332</v>
      </c>
      <c r="Q37" s="48">
        <f t="shared" si="13"/>
        <v>77098.019956207121</v>
      </c>
      <c r="R37" s="48">
        <f t="shared" si="15"/>
        <v>74852.446559424381</v>
      </c>
      <c r="S37" s="48">
        <f t="shared" si="4"/>
        <v>81817.112659706603</v>
      </c>
      <c r="T37" s="57">
        <f t="shared" si="5"/>
        <v>7735.8828053866255</v>
      </c>
      <c r="U37">
        <f t="shared" si="0"/>
        <v>0.43629668761085727</v>
      </c>
      <c r="V37">
        <f t="shared" ca="1" si="6"/>
        <v>13.158732149668582</v>
      </c>
      <c r="W37" s="57">
        <f t="shared" ca="1" si="7"/>
        <v>44412.563803142344</v>
      </c>
      <c r="X37" s="27">
        <f t="shared" si="11"/>
        <v>780.08902239192867</v>
      </c>
      <c r="Y37" s="57">
        <f t="shared" ca="1" si="9"/>
        <v>4478.5778625017492</v>
      </c>
      <c r="Z37" s="54">
        <f t="shared" si="8"/>
        <v>0.15</v>
      </c>
    </row>
    <row r="38" spans="1:26" s="31" customFormat="1" x14ac:dyDescent="0.2">
      <c r="A38" t="str">
        <f>Data2013!A29</f>
        <v>A32</v>
      </c>
      <c r="B38" s="7">
        <f>Data2013!B29</f>
        <v>26113</v>
      </c>
      <c r="C38" s="7">
        <f>Data2013!C29</f>
        <v>36923</v>
      </c>
      <c r="D38" t="str">
        <f>Data2013!D29</f>
        <v>M</v>
      </c>
      <c r="E38" s="5">
        <f>Data2013!E29</f>
        <v>39362.01</v>
      </c>
      <c r="F38">
        <f t="shared" si="1"/>
        <v>43</v>
      </c>
      <c r="G38" s="28">
        <f t="shared" si="2"/>
        <v>12.916666666666666</v>
      </c>
      <c r="H38" s="48">
        <f t="shared" si="16"/>
        <v>79867.547610769165</v>
      </c>
      <c r="I38" s="48">
        <f t="shared" si="16"/>
        <v>76611.556461169457</v>
      </c>
      <c r="J38" s="48">
        <f t="shared" si="16"/>
        <v>73488.303559874781</v>
      </c>
      <c r="K38" s="48">
        <f t="shared" si="16"/>
        <v>70492.377515467422</v>
      </c>
      <c r="L38" s="48">
        <f t="shared" si="14"/>
        <v>67618.587544812879</v>
      </c>
      <c r="M38" s="48">
        <f t="shared" si="3"/>
        <v>76655.802543937796</v>
      </c>
      <c r="N38" s="48">
        <f t="shared" si="13"/>
        <v>84247.088052686333</v>
      </c>
      <c r="O38" s="48">
        <f t="shared" si="13"/>
        <v>81793.28937154013</v>
      </c>
      <c r="P38" s="48">
        <f t="shared" si="13"/>
        <v>79410.960554893332</v>
      </c>
      <c r="Q38" s="48">
        <f t="shared" si="13"/>
        <v>77098.019956207121</v>
      </c>
      <c r="R38" s="48">
        <f t="shared" si="15"/>
        <v>74852.446559424381</v>
      </c>
      <c r="S38" s="48">
        <f t="shared" si="4"/>
        <v>81817.112659706603</v>
      </c>
      <c r="T38" s="57">
        <f t="shared" si="5"/>
        <v>10941.018817260787</v>
      </c>
      <c r="U38">
        <f t="shared" si="0"/>
        <v>0.43629668761085727</v>
      </c>
      <c r="V38">
        <f t="shared" ca="1" si="6"/>
        <v>13.158732149668582</v>
      </c>
      <c r="W38" s="57">
        <f t="shared" ca="1" si="7"/>
        <v>62813.606218882</v>
      </c>
      <c r="X38" s="27">
        <f t="shared" si="11"/>
        <v>847.04661811051255</v>
      </c>
      <c r="Y38" s="57">
        <f t="shared" ca="1" si="9"/>
        <v>4862.9888685586066</v>
      </c>
      <c r="Z38" s="54">
        <f t="shared" si="8"/>
        <v>0.15</v>
      </c>
    </row>
    <row r="39" spans="1:26" s="31" customFormat="1" x14ac:dyDescent="0.2">
      <c r="A39" t="str">
        <f>Data2013!A30</f>
        <v>A33</v>
      </c>
      <c r="B39" s="7">
        <f>Data2013!B30</f>
        <v>26405</v>
      </c>
      <c r="C39" s="7">
        <f>Data2013!C30</f>
        <v>38961</v>
      </c>
      <c r="D39" t="str">
        <f>Data2013!D30</f>
        <v>F</v>
      </c>
      <c r="E39" s="5">
        <f>Data2013!E30</f>
        <v>33335.71</v>
      </c>
      <c r="F39">
        <f t="shared" si="1"/>
        <v>42</v>
      </c>
      <c r="G39" s="28">
        <f t="shared" si="2"/>
        <v>7.333333333333333</v>
      </c>
      <c r="H39" s="48">
        <f t="shared" si="16"/>
        <v>70514.56887745962</v>
      </c>
      <c r="I39" s="48">
        <f t="shared" si="16"/>
        <v>67639.874222982849</v>
      </c>
      <c r="J39" s="48">
        <f t="shared" si="16"/>
        <v>64882.373355379234</v>
      </c>
      <c r="K39" s="48">
        <f t="shared" si="16"/>
        <v>62237.288590291835</v>
      </c>
      <c r="L39" s="48">
        <f t="shared" si="14"/>
        <v>59700.037017066512</v>
      </c>
      <c r="M39" s="48">
        <f t="shared" si="3"/>
        <v>67678.938818607232</v>
      </c>
      <c r="N39" s="48">
        <f t="shared" ref="N39:Q54" si="17">O39*(1+$B$8)</f>
        <v>86774.500694266913</v>
      </c>
      <c r="O39" s="48">
        <f t="shared" si="17"/>
        <v>84247.088052686318</v>
      </c>
      <c r="P39" s="48">
        <f t="shared" si="17"/>
        <v>81793.289371540115</v>
      </c>
      <c r="Q39" s="48">
        <f t="shared" si="17"/>
        <v>79410.960554893318</v>
      </c>
      <c r="R39" s="48">
        <f t="shared" si="15"/>
        <v>77098.019956207107</v>
      </c>
      <c r="S39" s="48">
        <f t="shared" si="4"/>
        <v>84271.626039497787</v>
      </c>
      <c r="T39" s="57">
        <f t="shared" si="5"/>
        <v>5484.2500089344712</v>
      </c>
      <c r="U39">
        <f t="shared" si="0"/>
        <v>0.41552065486748313</v>
      </c>
      <c r="V39">
        <f t="shared" ca="1" si="6"/>
        <v>14.027063575622208</v>
      </c>
      <c r="W39" s="57">
        <f t="shared" ca="1" si="7"/>
        <v>31965.141166907586</v>
      </c>
      <c r="X39" s="27">
        <f t="shared" si="11"/>
        <v>747.8522739456098</v>
      </c>
      <c r="Y39" s="57">
        <f t="shared" ca="1" si="9"/>
        <v>4358.88288639649</v>
      </c>
      <c r="Z39" s="54">
        <f t="shared" si="8"/>
        <v>0.15</v>
      </c>
    </row>
    <row r="40" spans="1:26" s="31" customFormat="1" x14ac:dyDescent="0.2">
      <c r="A40" t="str">
        <f>Data2013!A31</f>
        <v>A34</v>
      </c>
      <c r="B40" s="7">
        <f>Data2013!B31</f>
        <v>26697</v>
      </c>
      <c r="C40" s="7">
        <f>Data2013!C31</f>
        <v>37895</v>
      </c>
      <c r="D40" t="str">
        <f>Data2013!D31</f>
        <v>F</v>
      </c>
      <c r="E40" s="5">
        <f>Data2013!E31</f>
        <v>38700.230000000003</v>
      </c>
      <c r="F40">
        <f t="shared" si="1"/>
        <v>41</v>
      </c>
      <c r="G40" s="28">
        <f t="shared" si="2"/>
        <v>10.25</v>
      </c>
      <c r="H40" s="48">
        <f t="shared" si="16"/>
        <v>85341.201982787912</v>
      </c>
      <c r="I40" s="48">
        <f t="shared" si="16"/>
        <v>81862.064252074735</v>
      </c>
      <c r="J40" s="48">
        <f t="shared" si="16"/>
        <v>78524.761872493749</v>
      </c>
      <c r="K40" s="48">
        <f t="shared" si="16"/>
        <v>75323.512587523976</v>
      </c>
      <c r="L40" s="48">
        <f t="shared" si="14"/>
        <v>72252.769868128511</v>
      </c>
      <c r="M40" s="48">
        <f t="shared" si="3"/>
        <v>81909.342702452137</v>
      </c>
      <c r="N40" s="48">
        <f t="shared" si="17"/>
        <v>89377.735715094939</v>
      </c>
      <c r="O40" s="48">
        <f t="shared" si="17"/>
        <v>86774.500694266928</v>
      </c>
      <c r="P40" s="48">
        <f t="shared" si="17"/>
        <v>84247.088052686333</v>
      </c>
      <c r="Q40" s="48">
        <f t="shared" si="17"/>
        <v>81793.28937154013</v>
      </c>
      <c r="R40" s="48">
        <f t="shared" si="15"/>
        <v>79410.960554893332</v>
      </c>
      <c r="S40" s="48">
        <f t="shared" si="4"/>
        <v>86799.774820682738</v>
      </c>
      <c r="T40" s="57">
        <f t="shared" si="5"/>
        <v>9277.2569278364826</v>
      </c>
      <c r="U40">
        <f t="shared" si="0"/>
        <v>0.39573395701665059</v>
      </c>
      <c r="V40">
        <f t="shared" ca="1" si="6"/>
        <v>14.027063575622208</v>
      </c>
      <c r="W40" s="57">
        <f t="shared" ca="1" si="7"/>
        <v>51497.917518235568</v>
      </c>
      <c r="X40" s="27">
        <f t="shared" si="11"/>
        <v>905.09823686209586</v>
      </c>
      <c r="Y40" s="57">
        <f t="shared" ca="1" si="9"/>
        <v>5024.1870749498112</v>
      </c>
      <c r="Z40" s="54">
        <f t="shared" si="8"/>
        <v>0.15</v>
      </c>
    </row>
    <row r="41" spans="1:26" s="31" customFormat="1" x14ac:dyDescent="0.2">
      <c r="A41" t="str">
        <f>Data2013!A32</f>
        <v>A35</v>
      </c>
      <c r="B41" s="7">
        <f>Data2013!B32</f>
        <v>26989</v>
      </c>
      <c r="C41" s="7">
        <f>Data2013!C32</f>
        <v>39904</v>
      </c>
      <c r="D41" t="str">
        <f>Data2013!D32</f>
        <v>F</v>
      </c>
      <c r="E41" s="5">
        <f>Data2013!E32</f>
        <v>31826.77</v>
      </c>
      <c r="F41">
        <f t="shared" si="1"/>
        <v>40</v>
      </c>
      <c r="G41" s="28">
        <f t="shared" si="2"/>
        <v>4.75</v>
      </c>
      <c r="H41" s="48">
        <f t="shared" si="16"/>
        <v>73166.762479925761</v>
      </c>
      <c r="I41" s="48">
        <f t="shared" si="16"/>
        <v>70183.944824868842</v>
      </c>
      <c r="J41" s="48">
        <f t="shared" si="16"/>
        <v>67322.728848795057</v>
      </c>
      <c r="K41" s="48">
        <f t="shared" si="16"/>
        <v>64578.157169107973</v>
      </c>
      <c r="L41" s="48">
        <f t="shared" si="14"/>
        <v>61945.474502741461</v>
      </c>
      <c r="M41" s="48">
        <f t="shared" si="3"/>
        <v>70224.478717863225</v>
      </c>
      <c r="N41" s="48">
        <f t="shared" si="17"/>
        <v>92059.067786547792</v>
      </c>
      <c r="O41" s="48">
        <f t="shared" si="17"/>
        <v>89377.735715094939</v>
      </c>
      <c r="P41" s="48">
        <f t="shared" si="17"/>
        <v>86774.500694266928</v>
      </c>
      <c r="Q41" s="48">
        <f t="shared" si="17"/>
        <v>84247.088052686333</v>
      </c>
      <c r="R41" s="48">
        <f t="shared" si="15"/>
        <v>81793.28937154013</v>
      </c>
      <c r="S41" s="48">
        <f t="shared" si="4"/>
        <v>89403.768065303215</v>
      </c>
      <c r="T41" s="57">
        <f t="shared" si="5"/>
        <v>3685.9073267038452</v>
      </c>
      <c r="U41">
        <f t="shared" si="0"/>
        <v>0.37688948287300061</v>
      </c>
      <c r="V41">
        <f t="shared" ca="1" si="6"/>
        <v>14.027063575622208</v>
      </c>
      <c r="W41" s="57">
        <f t="shared" ca="1" si="7"/>
        <v>19486.112057942752</v>
      </c>
      <c r="X41" s="27">
        <f t="shared" si="11"/>
        <v>775.98048983238846</v>
      </c>
      <c r="Y41" s="57">
        <f t="shared" ca="1" si="9"/>
        <v>4102.3393806195272</v>
      </c>
      <c r="Z41" s="54">
        <f t="shared" si="8"/>
        <v>0.15</v>
      </c>
    </row>
    <row r="42" spans="1:26" s="31" customFormat="1" x14ac:dyDescent="0.2">
      <c r="A42" t="str">
        <f>Data2013!A33</f>
        <v>A37</v>
      </c>
      <c r="B42" s="7">
        <f>Data2013!B33</f>
        <v>27573</v>
      </c>
      <c r="C42" s="7">
        <f>Data2013!C33</f>
        <v>40848</v>
      </c>
      <c r="D42" t="str">
        <f>Data2013!D33</f>
        <v>M</v>
      </c>
      <c r="E42" s="5">
        <f>Data2013!E33</f>
        <v>28591.96</v>
      </c>
      <c r="F42">
        <f t="shared" si="1"/>
        <v>39</v>
      </c>
      <c r="G42" s="28">
        <f t="shared" si="2"/>
        <v>2.1666666666666665</v>
      </c>
      <c r="H42" s="48">
        <f t="shared" si="16"/>
        <v>68523.77243644734</v>
      </c>
      <c r="I42" s="48">
        <f t="shared" si="16"/>
        <v>65730.237349110161</v>
      </c>
      <c r="J42" s="48">
        <f t="shared" si="16"/>
        <v>63050.587385237559</v>
      </c>
      <c r="K42" s="48">
        <f t="shared" si="16"/>
        <v>60480.17974603123</v>
      </c>
      <c r="L42" s="48">
        <f t="shared" si="14"/>
        <v>58014.560907464009</v>
      </c>
      <c r="M42" s="48">
        <f t="shared" si="3"/>
        <v>65768.199056931699</v>
      </c>
      <c r="N42" s="48">
        <f t="shared" si="17"/>
        <v>94820.839820144218</v>
      </c>
      <c r="O42" s="48">
        <f t="shared" si="17"/>
        <v>92059.067786547777</v>
      </c>
      <c r="P42" s="48">
        <f t="shared" si="17"/>
        <v>89377.735715094925</v>
      </c>
      <c r="Q42" s="48">
        <f t="shared" si="17"/>
        <v>86774.500694266913</v>
      </c>
      <c r="R42" s="48">
        <f t="shared" si="15"/>
        <v>84247.088052686318</v>
      </c>
      <c r="S42" s="48">
        <f t="shared" si="4"/>
        <v>92085.881107262292</v>
      </c>
      <c r="T42" s="57">
        <f t="shared" si="5"/>
        <v>1574.6002990880395</v>
      </c>
      <c r="U42">
        <f t="shared" si="0"/>
        <v>0.35894236464095297</v>
      </c>
      <c r="V42">
        <f t="shared" ca="1" si="6"/>
        <v>13.158732149668582</v>
      </c>
      <c r="W42" s="57">
        <f t="shared" ca="1" si="7"/>
        <v>7437.1937548165224</v>
      </c>
      <c r="X42" s="27">
        <f t="shared" si="11"/>
        <v>726.73859957909519</v>
      </c>
      <c r="Y42" s="57">
        <f t="shared" ca="1" si="9"/>
        <v>3432.5509637614714</v>
      </c>
      <c r="Z42" s="54">
        <f t="shared" si="8"/>
        <v>0.15</v>
      </c>
    </row>
    <row r="43" spans="1:26" s="31" customFormat="1" x14ac:dyDescent="0.2">
      <c r="A43" t="str">
        <f>Data2013!A34</f>
        <v>A38</v>
      </c>
      <c r="B43" s="7">
        <f>Data2013!B34</f>
        <v>27865</v>
      </c>
      <c r="C43" s="7">
        <f>Data2013!C34</f>
        <v>38322</v>
      </c>
      <c r="D43" t="str">
        <f>Data2013!D34</f>
        <v>F</v>
      </c>
      <c r="E43" s="5">
        <f>Data2013!E34</f>
        <v>34994.660000000003</v>
      </c>
      <c r="F43">
        <f t="shared" si="1"/>
        <v>38</v>
      </c>
      <c r="G43" s="28">
        <f t="shared" si="2"/>
        <v>9.0833333333333339</v>
      </c>
      <c r="H43" s="48">
        <f t="shared" si="16"/>
        <v>87432.95941795902</v>
      </c>
      <c r="I43" s="48">
        <f t="shared" si="16"/>
        <v>83868.546204277241</v>
      </c>
      <c r="J43" s="48">
        <f t="shared" si="16"/>
        <v>80449.444800265934</v>
      </c>
      <c r="K43" s="48">
        <f t="shared" si="16"/>
        <v>77169.731223276671</v>
      </c>
      <c r="L43" s="48">
        <f t="shared" si="14"/>
        <v>74023.722995948847</v>
      </c>
      <c r="M43" s="48">
        <f t="shared" si="3"/>
        <v>83916.983474167399</v>
      </c>
      <c r="N43" s="48">
        <f t="shared" si="17"/>
        <v>97665.465014748552</v>
      </c>
      <c r="O43" s="48">
        <f t="shared" si="17"/>
        <v>94820.839820144218</v>
      </c>
      <c r="P43" s="48">
        <f t="shared" si="17"/>
        <v>92059.067786547777</v>
      </c>
      <c r="Q43" s="48">
        <f t="shared" si="17"/>
        <v>89377.735715094925</v>
      </c>
      <c r="R43" s="48">
        <f t="shared" si="15"/>
        <v>86774.500694266913</v>
      </c>
      <c r="S43" s="48">
        <f t="shared" si="4"/>
        <v>94848.457540480187</v>
      </c>
      <c r="T43" s="57">
        <f t="shared" si="5"/>
        <v>8422.8175621217433</v>
      </c>
      <c r="U43">
        <f t="shared" si="0"/>
        <v>0.3418498710866219</v>
      </c>
      <c r="V43">
        <f t="shared" ca="1" si="6"/>
        <v>14.027063575622208</v>
      </c>
      <c r="W43" s="57">
        <f t="shared" ca="1" si="7"/>
        <v>40388.672580579558</v>
      </c>
      <c r="X43" s="27">
        <f t="shared" si="11"/>
        <v>927.28266738954972</v>
      </c>
      <c r="Y43" s="57">
        <f t="shared" ca="1" si="9"/>
        <v>4446.4593666693099</v>
      </c>
      <c r="Z43" s="54">
        <f t="shared" si="8"/>
        <v>0.15</v>
      </c>
    </row>
    <row r="44" spans="1:26" s="31" customFormat="1" x14ac:dyDescent="0.2">
      <c r="A44" t="str">
        <f>Data2013!A35</f>
        <v>A39</v>
      </c>
      <c r="B44" s="7">
        <f>Data2013!B35</f>
        <v>28157</v>
      </c>
      <c r="C44" s="7">
        <f>Data2013!C35</f>
        <v>39995</v>
      </c>
      <c r="D44" t="str">
        <f>Data2013!D35</f>
        <v>M</v>
      </c>
      <c r="E44" s="5">
        <f>Data2013!E35</f>
        <v>31368.16</v>
      </c>
      <c r="F44">
        <f t="shared" si="1"/>
        <v>37</v>
      </c>
      <c r="G44" s="28">
        <f t="shared" si="2"/>
        <v>4.5</v>
      </c>
      <c r="H44" s="48">
        <f t="shared" si="16"/>
        <v>81703.09499674027</v>
      </c>
      <c r="I44" s="48">
        <f t="shared" si="16"/>
        <v>78372.273378168131</v>
      </c>
      <c r="J44" s="48">
        <f t="shared" si="16"/>
        <v>75177.240650520995</v>
      </c>
      <c r="K44" s="48">
        <f t="shared" si="16"/>
        <v>72112.461055655629</v>
      </c>
      <c r="L44" s="48">
        <f t="shared" si="14"/>
        <v>69172.624513818344</v>
      </c>
      <c r="M44" s="48">
        <f t="shared" si="3"/>
        <v>78417.536341809799</v>
      </c>
      <c r="N44" s="48">
        <f t="shared" si="17"/>
        <v>100595.42896519101</v>
      </c>
      <c r="O44" s="48">
        <f t="shared" si="17"/>
        <v>97665.465014748552</v>
      </c>
      <c r="P44" s="48">
        <f t="shared" si="17"/>
        <v>94820.839820144218</v>
      </c>
      <c r="Q44" s="48">
        <f t="shared" si="17"/>
        <v>92059.067786547777</v>
      </c>
      <c r="R44" s="48">
        <f t="shared" si="15"/>
        <v>89377.735715094925</v>
      </c>
      <c r="S44" s="48">
        <f t="shared" si="4"/>
        <v>97693.911266694602</v>
      </c>
      <c r="T44" s="57">
        <f t="shared" si="5"/>
        <v>3899.3119945964918</v>
      </c>
      <c r="U44">
        <f t="shared" si="0"/>
        <v>0.32557130579678267</v>
      </c>
      <c r="V44">
        <f t="shared" ca="1" si="6"/>
        <v>13.158732149668582</v>
      </c>
      <c r="W44" s="57">
        <f t="shared" ca="1" si="7"/>
        <v>16705.064385723133</v>
      </c>
      <c r="X44" s="27">
        <f t="shared" si="11"/>
        <v>866.51377657699823</v>
      </c>
      <c r="Y44" s="57">
        <f t="shared" ca="1" si="9"/>
        <v>3712.2365301606969</v>
      </c>
      <c r="Z44" s="54">
        <f t="shared" si="8"/>
        <v>0.15</v>
      </c>
    </row>
    <row r="45" spans="1:26" s="31" customFormat="1" x14ac:dyDescent="0.2">
      <c r="A45" t="str">
        <f>Data2013!A36</f>
        <v>A40</v>
      </c>
      <c r="B45" s="7">
        <f>Data2013!B36</f>
        <v>28449</v>
      </c>
      <c r="C45" s="7">
        <f>Data2013!C36</f>
        <v>38534</v>
      </c>
      <c r="D45" t="str">
        <f>Data2013!D36</f>
        <v>M</v>
      </c>
      <c r="E45" s="5">
        <f>Data2013!E36</f>
        <v>31763.29</v>
      </c>
      <c r="F45">
        <f t="shared" si="1"/>
        <v>36</v>
      </c>
      <c r="G45" s="28">
        <f t="shared" si="2"/>
        <v>8.5</v>
      </c>
      <c r="H45" s="48">
        <f t="shared" si="16"/>
        <v>86248.392065102569</v>
      </c>
      <c r="I45" s="48">
        <f t="shared" si="16"/>
        <v>82732.270566045627</v>
      </c>
      <c r="J45" s="48">
        <f t="shared" si="16"/>
        <v>79359.492149684054</v>
      </c>
      <c r="K45" s="48">
        <f t="shared" si="16"/>
        <v>76124.213093222119</v>
      </c>
      <c r="L45" s="48">
        <f t="shared" si="14"/>
        <v>73020.827907167506</v>
      </c>
      <c r="M45" s="48">
        <f t="shared" si="3"/>
        <v>82780.05159361074</v>
      </c>
      <c r="N45" s="48">
        <f t="shared" si="17"/>
        <v>103613.29183414673</v>
      </c>
      <c r="O45" s="48">
        <f t="shared" si="17"/>
        <v>100595.42896519099</v>
      </c>
      <c r="P45" s="48">
        <f t="shared" si="17"/>
        <v>97665.465014748537</v>
      </c>
      <c r="Q45" s="48">
        <f t="shared" si="17"/>
        <v>94820.839820144203</v>
      </c>
      <c r="R45" s="48">
        <f t="shared" si="15"/>
        <v>92059.067786547763</v>
      </c>
      <c r="S45" s="48">
        <f t="shared" si="4"/>
        <v>100624.72860469541</v>
      </c>
      <c r="T45" s="57">
        <f t="shared" si="5"/>
        <v>7775.1163459298896</v>
      </c>
      <c r="U45">
        <f t="shared" si="0"/>
        <v>0.31006791028265024</v>
      </c>
      <c r="V45">
        <f t="shared" ca="1" si="6"/>
        <v>13.158732149668582</v>
      </c>
      <c r="W45" s="57">
        <f t="shared" ca="1" si="7"/>
        <v>31723.256709617086</v>
      </c>
      <c r="X45" s="27">
        <f t="shared" si="11"/>
        <v>914.71957010939877</v>
      </c>
      <c r="Y45" s="57">
        <f t="shared" ca="1" si="9"/>
        <v>3732.1478481902459</v>
      </c>
      <c r="Z45" s="54">
        <f t="shared" si="8"/>
        <v>0.15</v>
      </c>
    </row>
    <row r="46" spans="1:26" s="31" customFormat="1" x14ac:dyDescent="0.2">
      <c r="A46" t="str">
        <f>Data2013!A37</f>
        <v>A41</v>
      </c>
      <c r="B46" s="7">
        <f>Data2013!B37</f>
        <v>28741</v>
      </c>
      <c r="C46" s="7">
        <f>Data2013!C37</f>
        <v>40210</v>
      </c>
      <c r="D46" t="str">
        <f>Data2013!D37</f>
        <v>M</v>
      </c>
      <c r="E46" s="5">
        <f>Data2013!E37</f>
        <v>41136.25</v>
      </c>
      <c r="F46">
        <f t="shared" si="1"/>
        <v>35</v>
      </c>
      <c r="G46" s="28">
        <f t="shared" si="2"/>
        <v>3.9166666666666665</v>
      </c>
      <c r="H46" s="48">
        <f t="shared" si="16"/>
        <v>116446.45983954491</v>
      </c>
      <c r="I46" s="48">
        <f t="shared" si="16"/>
        <v>111699.24205232126</v>
      </c>
      <c r="J46" s="48">
        <f t="shared" si="16"/>
        <v>107145.55592548802</v>
      </c>
      <c r="K46" s="48">
        <f t="shared" si="16"/>
        <v>102777.51167912521</v>
      </c>
      <c r="L46" s="48">
        <f t="shared" si="14"/>
        <v>98587.541179016989</v>
      </c>
      <c r="M46" s="48">
        <f t="shared" si="3"/>
        <v>111763.75260578473</v>
      </c>
      <c r="N46" s="48">
        <f t="shared" si="17"/>
        <v>106721.69058917114</v>
      </c>
      <c r="O46" s="48">
        <f t="shared" si="17"/>
        <v>103613.29183414673</v>
      </c>
      <c r="P46" s="48">
        <f t="shared" si="17"/>
        <v>100595.42896519099</v>
      </c>
      <c r="Q46" s="48">
        <f t="shared" si="17"/>
        <v>97665.465014748537</v>
      </c>
      <c r="R46" s="48">
        <f t="shared" si="15"/>
        <v>94820.839820144203</v>
      </c>
      <c r="S46" s="48">
        <f t="shared" si="4"/>
        <v>103643.47046283628</v>
      </c>
      <c r="T46" s="57">
        <f t="shared" si="5"/>
        <v>5026.2784847574858</v>
      </c>
      <c r="U46">
        <f t="shared" si="0"/>
        <v>0.29530277169776209</v>
      </c>
      <c r="V46">
        <f t="shared" ca="1" si="6"/>
        <v>13.158732149668582</v>
      </c>
      <c r="W46" s="57">
        <f t="shared" ca="1" si="7"/>
        <v>19531.163579975982</v>
      </c>
      <c r="X46" s="27">
        <f t="shared" si="11"/>
        <v>1283.3051450444646</v>
      </c>
      <c r="Y46" s="57">
        <f t="shared" ca="1" si="9"/>
        <v>4986.6800629725922</v>
      </c>
      <c r="Z46" s="54">
        <f t="shared" si="8"/>
        <v>0.15</v>
      </c>
    </row>
    <row r="47" spans="1:26" s="31" customFormat="1" x14ac:dyDescent="0.2">
      <c r="A47" t="str">
        <f>Data2013!A38</f>
        <v>A43</v>
      </c>
      <c r="B47" s="7">
        <f>Data2013!B38</f>
        <v>29325</v>
      </c>
      <c r="C47" s="7">
        <f>Data2013!C38</f>
        <v>40422</v>
      </c>
      <c r="D47" t="str">
        <f>Data2013!D38</f>
        <v>F</v>
      </c>
      <c r="E47" s="5">
        <f>Data2013!E38</f>
        <v>34477.42</v>
      </c>
      <c r="F47">
        <f t="shared" si="1"/>
        <v>34</v>
      </c>
      <c r="G47" s="28">
        <f t="shared" si="2"/>
        <v>3.3333333333333335</v>
      </c>
      <c r="H47" s="48">
        <f t="shared" si="16"/>
        <v>101744.84493106858</v>
      </c>
      <c r="I47" s="48">
        <f t="shared" si="16"/>
        <v>97596.973554981858</v>
      </c>
      <c r="J47" s="48">
        <f t="shared" si="16"/>
        <v>93618.200052740387</v>
      </c>
      <c r="K47" s="48">
        <f t="shared" si="16"/>
        <v>89801.630746033945</v>
      </c>
      <c r="L47" s="48">
        <f t="shared" si="14"/>
        <v>86140.652993797557</v>
      </c>
      <c r="M47" s="48">
        <f t="shared" si="3"/>
        <v>97653.339512930266</v>
      </c>
      <c r="N47" s="48">
        <f t="shared" si="17"/>
        <v>109923.34130684624</v>
      </c>
      <c r="O47" s="48">
        <f t="shared" si="17"/>
        <v>106721.69058917111</v>
      </c>
      <c r="P47" s="48">
        <f t="shared" si="17"/>
        <v>103613.2918341467</v>
      </c>
      <c r="Q47" s="48">
        <f t="shared" si="17"/>
        <v>100595.42896519096</v>
      </c>
      <c r="R47" s="48">
        <f t="shared" si="15"/>
        <v>97665.465014748508</v>
      </c>
      <c r="S47" s="48">
        <f t="shared" si="4"/>
        <v>106752.77457672135</v>
      </c>
      <c r="T47" s="57">
        <f t="shared" si="5"/>
        <v>3596.8980053929313</v>
      </c>
      <c r="U47">
        <f t="shared" si="0"/>
        <v>0.28124073495024959</v>
      </c>
      <c r="V47">
        <f t="shared" ca="1" si="6"/>
        <v>14.027063575622208</v>
      </c>
      <c r="W47" s="57">
        <f t="shared" ca="1" si="7"/>
        <v>14189.696697263867</v>
      </c>
      <c r="X47" s="27">
        <f t="shared" si="11"/>
        <v>1079.0694016178793</v>
      </c>
      <c r="Y47" s="57">
        <f t="shared" ca="1" si="9"/>
        <v>4256.9090091791604</v>
      </c>
      <c r="Z47" s="54">
        <f t="shared" si="8"/>
        <v>0.15</v>
      </c>
    </row>
    <row r="48" spans="1:26" s="31" customFormat="1" x14ac:dyDescent="0.2">
      <c r="A48" t="str">
        <f>Data2013!A39</f>
        <v>A44</v>
      </c>
      <c r="B48" s="7">
        <f>Data2013!B39</f>
        <v>29617</v>
      </c>
      <c r="C48" s="7">
        <f>Data2013!C39</f>
        <v>38991</v>
      </c>
      <c r="D48" t="str">
        <f>Data2013!D39</f>
        <v>F</v>
      </c>
      <c r="E48" s="5">
        <f>Data2013!E39</f>
        <v>32250.14</v>
      </c>
      <c r="F48">
        <f t="shared" si="1"/>
        <v>33</v>
      </c>
      <c r="G48" s="28">
        <f t="shared" si="2"/>
        <v>7.25</v>
      </c>
      <c r="H48" s="48">
        <f t="shared" si="16"/>
        <v>99216.824425108527</v>
      </c>
      <c r="I48" s="48">
        <f t="shared" si="16"/>
        <v>95172.013837034567</v>
      </c>
      <c r="J48" s="48">
        <f t="shared" si="16"/>
        <v>91292.099603870083</v>
      </c>
      <c r="K48" s="48">
        <f t="shared" si="16"/>
        <v>87570.359332249485</v>
      </c>
      <c r="L48" s="48">
        <f t="shared" si="14"/>
        <v>84000.344683212941</v>
      </c>
      <c r="M48" s="48">
        <f t="shared" si="3"/>
        <v>95226.979288671049</v>
      </c>
      <c r="N48" s="48">
        <f t="shared" si="17"/>
        <v>113221.04154605164</v>
      </c>
      <c r="O48" s="48">
        <f t="shared" si="17"/>
        <v>109923.34130684625</v>
      </c>
      <c r="P48" s="48">
        <f t="shared" si="17"/>
        <v>106721.69058917112</v>
      </c>
      <c r="Q48" s="48">
        <f t="shared" si="17"/>
        <v>103613.29183414672</v>
      </c>
      <c r="R48" s="48">
        <f t="shared" si="15"/>
        <v>100595.42896519098</v>
      </c>
      <c r="S48" s="48">
        <f t="shared" si="4"/>
        <v>109955.35781402299</v>
      </c>
      <c r="T48" s="57">
        <f t="shared" si="5"/>
        <v>7628.8713782636587</v>
      </c>
      <c r="U48">
        <f t="shared" si="0"/>
        <v>0.2678483190002377</v>
      </c>
      <c r="V48">
        <f t="shared" ca="1" si="6"/>
        <v>14.027063575622208</v>
      </c>
      <c r="W48" s="57">
        <f t="shared" ca="1" si="7"/>
        <v>28662.626422808484</v>
      </c>
      <c r="X48" s="27">
        <f t="shared" si="11"/>
        <v>1052.2581211398151</v>
      </c>
      <c r="Y48" s="57">
        <f t="shared" ca="1" si="9"/>
        <v>3953.4657134908252</v>
      </c>
      <c r="Z48" s="54">
        <f t="shared" si="8"/>
        <v>0.15</v>
      </c>
    </row>
    <row r="49" spans="1:26" s="31" customFormat="1" x14ac:dyDescent="0.2">
      <c r="A49" t="str">
        <f>Data2013!A40</f>
        <v>A45</v>
      </c>
      <c r="B49" s="7">
        <f>Data2013!B40</f>
        <v>29909</v>
      </c>
      <c r="C49" s="7">
        <f>Data2013!C40</f>
        <v>40634</v>
      </c>
      <c r="D49" t="str">
        <f>Data2013!D40</f>
        <v>M</v>
      </c>
      <c r="E49" s="5">
        <f>Data2013!E40</f>
        <v>36154.720000000001</v>
      </c>
      <c r="F49">
        <f t="shared" si="1"/>
        <v>32</v>
      </c>
      <c r="G49" s="28">
        <f t="shared" si="2"/>
        <v>2.75</v>
      </c>
      <c r="H49" s="48">
        <f t="shared" si="16"/>
        <v>115956.41624811756</v>
      </c>
      <c r="I49" s="48">
        <f t="shared" si="16"/>
        <v>111229.17625718711</v>
      </c>
      <c r="J49" s="48">
        <f t="shared" si="16"/>
        <v>106694.65348411234</v>
      </c>
      <c r="K49" s="48">
        <f t="shared" si="16"/>
        <v>102344.99135166651</v>
      </c>
      <c r="L49" s="48">
        <f t="shared" si="14"/>
        <v>98172.653574740063</v>
      </c>
      <c r="M49" s="48">
        <f t="shared" si="3"/>
        <v>111293.41532980568</v>
      </c>
      <c r="N49" s="48">
        <f t="shared" si="17"/>
        <v>116617.67279243319</v>
      </c>
      <c r="O49" s="48">
        <f t="shared" si="17"/>
        <v>113221.04154605164</v>
      </c>
      <c r="P49" s="48">
        <f t="shared" si="17"/>
        <v>109923.34130684625</v>
      </c>
      <c r="Q49" s="48">
        <f t="shared" si="17"/>
        <v>106721.69058917112</v>
      </c>
      <c r="R49" s="48">
        <f t="shared" si="15"/>
        <v>103613.29183414672</v>
      </c>
      <c r="S49" s="48">
        <f t="shared" si="4"/>
        <v>113254.0185484437</v>
      </c>
      <c r="T49" s="57">
        <f t="shared" si="5"/>
        <v>3381.9286583344697</v>
      </c>
      <c r="U49">
        <f t="shared" si="0"/>
        <v>0.25509363714308358</v>
      </c>
      <c r="V49">
        <f t="shared" ca="1" si="6"/>
        <v>13.158732149668582</v>
      </c>
      <c r="W49" s="57">
        <f t="shared" ca="1" si="7"/>
        <v>11352.149838055831</v>
      </c>
      <c r="X49" s="27">
        <f t="shared" si="11"/>
        <v>1229.7922393943527</v>
      </c>
      <c r="Y49" s="57">
        <f t="shared" ca="1" si="9"/>
        <v>4128.0544865657566</v>
      </c>
      <c r="Z49" s="54">
        <f t="shared" si="8"/>
        <v>0.15</v>
      </c>
    </row>
    <row r="50" spans="1:26" s="31" customFormat="1" x14ac:dyDescent="0.2">
      <c r="A50" t="str">
        <f>Data2013!A41</f>
        <v>A46</v>
      </c>
      <c r="B50" s="7">
        <f>Data2013!B41</f>
        <v>28395</v>
      </c>
      <c r="C50" s="7">
        <f>Data2013!C41</f>
        <v>41275</v>
      </c>
      <c r="D50" t="str">
        <f>Data2013!D41</f>
        <v>M</v>
      </c>
      <c r="E50" s="5">
        <f>Data2013!E41</f>
        <v>52280.56</v>
      </c>
      <c r="F50">
        <f t="shared" si="1"/>
        <v>36</v>
      </c>
      <c r="G50" s="28">
        <f t="shared" si="2"/>
        <v>1</v>
      </c>
      <c r="H50" s="48">
        <f t="shared" si="16"/>
        <v>141959.92405897245</v>
      </c>
      <c r="I50" s="48">
        <f t="shared" si="16"/>
        <v>136172.58902539324</v>
      </c>
      <c r="J50" s="48">
        <f t="shared" si="16"/>
        <v>130621.18851356665</v>
      </c>
      <c r="K50" s="48">
        <f t="shared" si="16"/>
        <v>125296.10408975219</v>
      </c>
      <c r="L50" s="48">
        <f t="shared" si="14"/>
        <v>120188.10943861121</v>
      </c>
      <c r="M50" s="48">
        <f t="shared" si="3"/>
        <v>136251.23386597747</v>
      </c>
      <c r="N50" s="48">
        <f t="shared" si="17"/>
        <v>103613.29183414673</v>
      </c>
      <c r="O50" s="48">
        <f t="shared" si="17"/>
        <v>100595.42896519099</v>
      </c>
      <c r="P50" s="48">
        <f t="shared" si="17"/>
        <v>97665.465014748537</v>
      </c>
      <c r="Q50" s="48">
        <f t="shared" si="17"/>
        <v>94820.839820144203</v>
      </c>
      <c r="R50" s="48">
        <f t="shared" si="15"/>
        <v>92059.067786547763</v>
      </c>
      <c r="S50" s="48">
        <f t="shared" si="4"/>
        <v>100624.72860469541</v>
      </c>
      <c r="T50" s="57">
        <f t="shared" si="5"/>
        <v>1717.5538405236791</v>
      </c>
      <c r="U50">
        <f t="shared" si="0"/>
        <v>0.31006791028265024</v>
      </c>
      <c r="V50">
        <f t="shared" ca="1" si="6"/>
        <v>13.158732149668582</v>
      </c>
      <c r="W50" s="57">
        <f t="shared" ca="1" si="7"/>
        <v>7007.7924202438317</v>
      </c>
      <c r="X50" s="27">
        <f t="shared" si="11"/>
        <v>1717.5538405236791</v>
      </c>
      <c r="Y50" s="57">
        <f t="shared" ca="1" si="9"/>
        <v>7007.7924202438326</v>
      </c>
      <c r="Z50" s="54">
        <f t="shared" si="8"/>
        <v>0.15</v>
      </c>
    </row>
    <row r="51" spans="1:26" s="31" customFormat="1" x14ac:dyDescent="0.2">
      <c r="A51" t="str">
        <f>Data2013!A42</f>
        <v>A47</v>
      </c>
      <c r="B51" s="7">
        <f>Data2013!B42</f>
        <v>31050</v>
      </c>
      <c r="C51" s="7">
        <f>Data2013!C42</f>
        <v>41365</v>
      </c>
      <c r="D51" t="str">
        <f>Data2013!D42</f>
        <v>F</v>
      </c>
      <c r="E51" s="5">
        <f>Data2013!E42</f>
        <v>21763.5</v>
      </c>
      <c r="F51">
        <f t="shared" si="1"/>
        <v>29</v>
      </c>
      <c r="G51" s="28">
        <f t="shared" si="2"/>
        <v>0.75</v>
      </c>
      <c r="H51" s="48">
        <f t="shared" si="16"/>
        <v>79083.65134665549</v>
      </c>
      <c r="I51" s="48">
        <f t="shared" si="16"/>
        <v>75859.617598710305</v>
      </c>
      <c r="J51" s="48">
        <f t="shared" si="16"/>
        <v>72767.019279338419</v>
      </c>
      <c r="K51" s="48">
        <f t="shared" si="16"/>
        <v>69800.498109677137</v>
      </c>
      <c r="L51" s="48">
        <f t="shared" si="14"/>
        <v>66954.914253886949</v>
      </c>
      <c r="M51" s="48">
        <f t="shared" si="3"/>
        <v>75903.429408234733</v>
      </c>
      <c r="N51" s="48">
        <f t="shared" si="17"/>
        <v>127431.27973745714</v>
      </c>
      <c r="O51" s="48">
        <f t="shared" si="17"/>
        <v>123719.68906549236</v>
      </c>
      <c r="P51" s="48">
        <f t="shared" si="17"/>
        <v>120116.20297620617</v>
      </c>
      <c r="Q51" s="48">
        <f t="shared" si="17"/>
        <v>116617.67279243318</v>
      </c>
      <c r="R51" s="48">
        <f t="shared" si="15"/>
        <v>113221.04154605162</v>
      </c>
      <c r="S51" s="48">
        <f t="shared" si="4"/>
        <v>123755.72392638522</v>
      </c>
      <c r="T51" s="57">
        <f t="shared" si="5"/>
        <v>629.04967122074527</v>
      </c>
      <c r="U51">
        <f t="shared" si="0"/>
        <v>0.220359474910341</v>
      </c>
      <c r="V51">
        <f t="shared" ca="1" si="6"/>
        <v>14.027063575622208</v>
      </c>
      <c r="W51" s="57">
        <f t="shared" ca="1" si="7"/>
        <v>1944.3902465552542</v>
      </c>
      <c r="X51" s="27">
        <f t="shared" si="11"/>
        <v>838.73289496099369</v>
      </c>
      <c r="Y51" s="57">
        <f t="shared" ca="1" si="9"/>
        <v>2592.5203287403392</v>
      </c>
      <c r="Z51" s="54">
        <f t="shared" si="8"/>
        <v>0.15</v>
      </c>
    </row>
    <row r="52" spans="1:26" s="31" customFormat="1" x14ac:dyDescent="0.2">
      <c r="A52" t="str">
        <f>Data2013!A43</f>
        <v>A48</v>
      </c>
      <c r="B52" s="7">
        <f>Data2013!B43</f>
        <v>21975</v>
      </c>
      <c r="C52" s="7">
        <f>Data2013!C43</f>
        <v>41456</v>
      </c>
      <c r="D52" t="str">
        <f>Data2013!D43</f>
        <v>F</v>
      </c>
      <c r="E52" s="5">
        <f>Data2013!E43</f>
        <v>33413.64</v>
      </c>
      <c r="F52">
        <f t="shared" si="1"/>
        <v>54</v>
      </c>
      <c r="G52" s="28">
        <f t="shared" si="2"/>
        <v>0.5</v>
      </c>
      <c r="H52" s="48">
        <f t="shared" si="16"/>
        <v>42892.382582796548</v>
      </c>
      <c r="I52" s="48">
        <f t="shared" si="16"/>
        <v>41143.772261675345</v>
      </c>
      <c r="J52" s="48">
        <f t="shared" si="16"/>
        <v>39466.448212638221</v>
      </c>
      <c r="K52" s="48">
        <f t="shared" si="16"/>
        <v>37857.504280708126</v>
      </c>
      <c r="L52" s="48">
        <f t="shared" si="14"/>
        <v>36314.152787250001</v>
      </c>
      <c r="M52" s="48">
        <f t="shared" si="3"/>
        <v>41167.534352370036</v>
      </c>
      <c r="N52" s="48">
        <f t="shared" si="17"/>
        <v>60861.888900750004</v>
      </c>
      <c r="O52" s="48">
        <f t="shared" si="17"/>
        <v>59089.212525000003</v>
      </c>
      <c r="P52" s="48">
        <f t="shared" si="17"/>
        <v>57368.167500000003</v>
      </c>
      <c r="Q52" s="48">
        <f t="shared" si="17"/>
        <v>55697.25</v>
      </c>
      <c r="R52" s="48">
        <f t="shared" si="15"/>
        <v>54075</v>
      </c>
      <c r="S52" s="48">
        <f t="shared" si="4"/>
        <v>59106.422975250003</v>
      </c>
      <c r="T52" s="57">
        <f t="shared" si="5"/>
        <v>227.4506272968444</v>
      </c>
      <c r="U52">
        <f t="shared" si="0"/>
        <v>0.74621539663662761</v>
      </c>
      <c r="V52">
        <f t="shared" ca="1" si="6"/>
        <v>14.027063575622208</v>
      </c>
      <c r="W52" s="57">
        <f t="shared" ca="1" si="7"/>
        <v>2380.773664721426</v>
      </c>
      <c r="X52" s="27">
        <f t="shared" si="11"/>
        <v>454.9012545936888</v>
      </c>
      <c r="Y52" s="57">
        <f t="shared" ca="1" si="9"/>
        <v>4761.5473294428521</v>
      </c>
      <c r="Z52" s="54">
        <f t="shared" si="8"/>
        <v>0.15</v>
      </c>
    </row>
    <row r="53" spans="1:26" s="31" customFormat="1" x14ac:dyDescent="0.2">
      <c r="A53" t="str">
        <f>Data2013!A44</f>
        <v>A49</v>
      </c>
      <c r="B53" s="7">
        <f>Data2013!B44</f>
        <v>21167</v>
      </c>
      <c r="C53" s="7">
        <f>Data2013!C44</f>
        <v>41334</v>
      </c>
      <c r="D53" t="str">
        <f>Data2013!D44</f>
        <v>M</v>
      </c>
      <c r="E53" s="5">
        <f>Data2013!E44</f>
        <v>41886.300000000003</v>
      </c>
      <c r="F53">
        <f t="shared" si="1"/>
        <v>56</v>
      </c>
      <c r="G53" s="28">
        <f t="shared" si="2"/>
        <v>0.83333333333333337</v>
      </c>
      <c r="H53" s="48">
        <f t="shared" si="16"/>
        <v>49473.912143933689</v>
      </c>
      <c r="I53" s="48">
        <f t="shared" si="16"/>
        <v>47456.990066123442</v>
      </c>
      <c r="J53" s="48">
        <f t="shared" si="16"/>
        <v>45522.292629375006</v>
      </c>
      <c r="K53" s="48">
        <f t="shared" si="16"/>
        <v>43666.467750000003</v>
      </c>
      <c r="L53" s="48">
        <f t="shared" si="14"/>
        <v>41886.300000000003</v>
      </c>
      <c r="M53" s="48">
        <f t="shared" si="3"/>
        <v>47484.39827981071</v>
      </c>
      <c r="N53" s="48">
        <f t="shared" si="17"/>
        <v>57368.16750000001</v>
      </c>
      <c r="O53" s="48">
        <f t="shared" si="17"/>
        <v>55697.250000000007</v>
      </c>
      <c r="P53" s="48">
        <f t="shared" si="17"/>
        <v>54075.000000000007</v>
      </c>
      <c r="Q53" s="48">
        <f t="shared" si="17"/>
        <v>52500.000000000007</v>
      </c>
      <c r="R53" s="48">
        <f t="shared" si="15"/>
        <v>50970.87378640777</v>
      </c>
      <c r="S53" s="48">
        <f t="shared" si="4"/>
        <v>55713.472500000003</v>
      </c>
      <c r="T53" s="57">
        <f t="shared" si="5"/>
        <v>437.25216749325699</v>
      </c>
      <c r="U53">
        <f t="shared" si="0"/>
        <v>0.82270247479188197</v>
      </c>
      <c r="V53">
        <f t="shared" ca="1" si="6"/>
        <v>13.158732149668582</v>
      </c>
      <c r="W53" s="57">
        <f t="shared" ca="1" si="7"/>
        <v>4733.5701925891308</v>
      </c>
      <c r="X53" s="27">
        <f t="shared" si="11"/>
        <v>524.70260099190841</v>
      </c>
      <c r="Y53" s="57">
        <f t="shared" ca="1" si="9"/>
        <v>5680.284231106958</v>
      </c>
      <c r="Z53" s="54">
        <f t="shared" si="8"/>
        <v>0.15</v>
      </c>
    </row>
    <row r="54" spans="1:26" s="31" customFormat="1" ht="13.5" thickBot="1" x14ac:dyDescent="0.25">
      <c r="A54" t="str">
        <f>Data2013!A45</f>
        <v>A50</v>
      </c>
      <c r="B54" s="7">
        <f>Data2013!B45</f>
        <v>27960</v>
      </c>
      <c r="C54" s="7">
        <f>Data2013!C45</f>
        <v>41306</v>
      </c>
      <c r="D54" t="str">
        <f>Data2013!D45</f>
        <v>M</v>
      </c>
      <c r="E54" s="5">
        <f>Data2013!E45</f>
        <v>38136.92</v>
      </c>
      <c r="F54">
        <f t="shared" si="1"/>
        <v>37</v>
      </c>
      <c r="G54" s="28">
        <f t="shared" si="2"/>
        <v>0.91666666666666663</v>
      </c>
      <c r="H54" s="48">
        <f t="shared" si="16"/>
        <v>99333.349410455834</v>
      </c>
      <c r="I54" s="48">
        <f t="shared" si="16"/>
        <v>95283.788403314946</v>
      </c>
      <c r="J54" s="48">
        <f t="shared" si="16"/>
        <v>91399.317413251745</v>
      </c>
      <c r="K54" s="48">
        <f t="shared" si="16"/>
        <v>87673.20615180023</v>
      </c>
      <c r="L54" s="48">
        <f t="shared" si="14"/>
        <v>84098.99870676281</v>
      </c>
      <c r="M54" s="48">
        <f t="shared" si="3"/>
        <v>95338.818409007508</v>
      </c>
      <c r="N54" s="48">
        <f t="shared" si="17"/>
        <v>100595.42896519101</v>
      </c>
      <c r="O54" s="48">
        <f t="shared" si="17"/>
        <v>97665.465014748552</v>
      </c>
      <c r="P54" s="48">
        <f t="shared" si="17"/>
        <v>94820.839820144218</v>
      </c>
      <c r="Q54" s="48">
        <f t="shared" si="17"/>
        <v>92059.067786547777</v>
      </c>
      <c r="R54" s="48">
        <f t="shared" si="15"/>
        <v>89377.735715094925</v>
      </c>
      <c r="S54" s="48">
        <f t="shared" si="4"/>
        <v>97693.911266694602</v>
      </c>
      <c r="T54" s="57">
        <f t="shared" si="5"/>
        <v>965.70278146790508</v>
      </c>
      <c r="U54">
        <f t="shared" si="0"/>
        <v>0.32557130579678267</v>
      </c>
      <c r="V54">
        <f t="shared" ca="1" si="6"/>
        <v>13.158732149668582</v>
      </c>
      <c r="W54" s="57">
        <f t="shared" ca="1" si="7"/>
        <v>4137.172702325056</v>
      </c>
      <c r="X54" s="27">
        <f t="shared" si="11"/>
        <v>1053.4939434195328</v>
      </c>
      <c r="Y54" s="57">
        <f t="shared" ca="1" si="9"/>
        <v>4513.2793116273342</v>
      </c>
      <c r="Z54" s="54">
        <f t="shared" si="8"/>
        <v>0.15</v>
      </c>
    </row>
    <row r="55" spans="1:26" s="31" customFormat="1" ht="13.5" thickBot="1" x14ac:dyDescent="0.25">
      <c r="F55"/>
      <c r="G55"/>
      <c r="H55" s="95"/>
      <c r="I55" s="94"/>
      <c r="J55" s="94"/>
      <c r="M55" s="48"/>
      <c r="R55" s="94"/>
      <c r="S55" s="48"/>
      <c r="T55" s="45"/>
      <c r="U55"/>
      <c r="V55"/>
      <c r="W55" s="82">
        <f ca="1">SUM(W14:W54)</f>
        <v>6160397.8757304354</v>
      </c>
      <c r="X55" s="59" t="s">
        <v>144</v>
      </c>
      <c r="Y55" s="61">
        <f ca="1">SUM(Y14:Y54)</f>
        <v>218370.15847011571</v>
      </c>
      <c r="Z55" s="54"/>
    </row>
    <row r="56" spans="1:26" s="31" customFormat="1" ht="13.5" thickBot="1" x14ac:dyDescent="0.25">
      <c r="F56"/>
      <c r="G56"/>
      <c r="H56"/>
      <c r="S56" s="48"/>
      <c r="T56"/>
      <c r="X56" s="60" t="s">
        <v>145</v>
      </c>
      <c r="Y56" s="61">
        <f ca="1">Y55*(1+B6)^0.5</f>
        <v>223762.82625980713</v>
      </c>
    </row>
  </sheetData>
  <pageMargins left="0.7" right="0.7" top="0.75" bottom="0.75" header="0.3" footer="0.3"/>
  <pageSetup orientation="portrait" verticalDpi="0" r:id="rId1"/>
  <ignoredErrors>
    <ignoredError sqref="F24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A37" zoomScaleNormal="100" workbookViewId="0">
      <selection activeCell="H8" sqref="H8"/>
    </sheetView>
  </sheetViews>
  <sheetFormatPr defaultColWidth="8.7109375" defaultRowHeight="12.75" x14ac:dyDescent="0.2"/>
  <cols>
    <col min="1" max="1" width="13.7109375" customWidth="1"/>
    <col min="2" max="2" width="18" bestFit="1" customWidth="1"/>
    <col min="3" max="3" width="17.7109375" customWidth="1"/>
    <col min="4" max="4" width="13.140625" customWidth="1"/>
    <col min="5" max="5" width="13.28515625" bestFit="1" customWidth="1"/>
    <col min="6" max="6" width="10.28515625" customWidth="1"/>
    <col min="7" max="7" width="9.7109375" customWidth="1"/>
    <col min="8" max="10" width="12.85546875" bestFit="1" customWidth="1"/>
    <col min="11" max="12" width="12" bestFit="1" customWidth="1"/>
    <col min="13" max="13" width="12.85546875" bestFit="1" customWidth="1"/>
    <col min="14" max="17" width="12.5703125" bestFit="1" customWidth="1"/>
    <col min="18" max="19" width="12.85546875" bestFit="1" customWidth="1"/>
    <col min="20" max="22" width="12" bestFit="1" customWidth="1"/>
    <col min="23" max="23" width="17.7109375" bestFit="1" customWidth="1"/>
    <col min="24" max="24" width="12" bestFit="1" customWidth="1"/>
    <col min="25" max="26" width="10.7109375" bestFit="1" customWidth="1"/>
  </cols>
  <sheetData>
    <row r="1" spans="1:26" s="31" customFormat="1" ht="15" x14ac:dyDescent="0.3">
      <c r="A1" s="30" t="s">
        <v>109</v>
      </c>
      <c r="C1" s="109" t="s">
        <v>192</v>
      </c>
      <c r="D1" s="109"/>
    </row>
    <row r="2" spans="1:26" s="31" customFormat="1" x14ac:dyDescent="0.2">
      <c r="C2" s="136" t="s">
        <v>224</v>
      </c>
    </row>
    <row r="3" spans="1:26" s="31" customFormat="1" x14ac:dyDescent="0.2">
      <c r="A3" s="34" t="s">
        <v>130</v>
      </c>
      <c r="B3" s="51">
        <v>41639</v>
      </c>
    </row>
    <row r="4" spans="1:26" s="31" customFormat="1" x14ac:dyDescent="0.2"/>
    <row r="5" spans="1:26" s="53" customFormat="1" x14ac:dyDescent="0.2">
      <c r="A5" s="52" t="s">
        <v>131</v>
      </c>
    </row>
    <row r="6" spans="1:26" s="31" customFormat="1" x14ac:dyDescent="0.2">
      <c r="A6" s="34" t="s">
        <v>132</v>
      </c>
      <c r="B6" s="54">
        <v>0.05</v>
      </c>
      <c r="C6" s="78" t="s">
        <v>169</v>
      </c>
      <c r="D6" s="31" t="str">
        <f>"'"&amp;"Male"&amp;B10&amp;"'!"</f>
        <v>'Male2015'!</v>
      </c>
      <c r="E6" s="78" t="s">
        <v>180</v>
      </c>
      <c r="F6" s="54">
        <v>0</v>
      </c>
    </row>
    <row r="7" spans="1:26" s="31" customFormat="1" x14ac:dyDescent="0.2">
      <c r="A7" s="34" t="s">
        <v>133</v>
      </c>
      <c r="B7" s="54">
        <v>4.2500000000000003E-2</v>
      </c>
      <c r="C7" s="78" t="s">
        <v>170</v>
      </c>
      <c r="D7" s="31" t="str">
        <f>"'"&amp;"Female"&amp;B10&amp;"'!"</f>
        <v>'Female2015'!</v>
      </c>
      <c r="E7" s="78" t="s">
        <v>189</v>
      </c>
      <c r="F7" s="48">
        <v>52500</v>
      </c>
    </row>
    <row r="8" spans="1:26" s="31" customFormat="1" x14ac:dyDescent="0.2">
      <c r="A8" s="68" t="s">
        <v>157</v>
      </c>
      <c r="B8" s="54">
        <v>0.03</v>
      </c>
      <c r="C8" s="79" t="s">
        <v>172</v>
      </c>
      <c r="D8" s="31" t="s">
        <v>171</v>
      </c>
      <c r="E8" s="78" t="s">
        <v>111</v>
      </c>
      <c r="F8" s="108">
        <f ca="1">W55</f>
        <v>6276642.8061947478</v>
      </c>
      <c r="N8" s="96"/>
    </row>
    <row r="9" spans="1:26" s="31" customFormat="1" x14ac:dyDescent="0.2">
      <c r="A9" s="34" t="s">
        <v>134</v>
      </c>
      <c r="B9" s="31">
        <v>65</v>
      </c>
      <c r="C9" s="79" t="s">
        <v>174</v>
      </c>
      <c r="D9" s="31" t="s">
        <v>175</v>
      </c>
      <c r="E9" s="78" t="s">
        <v>190</v>
      </c>
      <c r="F9" s="108">
        <f ca="1">F8-Active2013SAL!F8</f>
        <v>116244.93046431243</v>
      </c>
    </row>
    <row r="10" spans="1:26" s="31" customFormat="1" x14ac:dyDescent="0.2">
      <c r="A10" s="68" t="s">
        <v>156</v>
      </c>
      <c r="B10" s="69">
        <v>2015</v>
      </c>
      <c r="C10" s="80" t="s">
        <v>173</v>
      </c>
      <c r="D10" s="81">
        <f ca="1">IF(B6=0.05,8,HLOOKUP(B6,INDIRECT(D6&amp;D8),2)+4)</f>
        <v>8</v>
      </c>
    </row>
    <row r="11" spans="1:26" s="31" customFormat="1" x14ac:dyDescent="0.2"/>
    <row r="12" spans="1:26" s="53" customFormat="1" x14ac:dyDescent="0.2">
      <c r="A12" s="52" t="s">
        <v>135</v>
      </c>
    </row>
    <row r="13" spans="1:26" s="31" customFormat="1" ht="63.75" x14ac:dyDescent="0.2">
      <c r="A13" s="55" t="s">
        <v>4</v>
      </c>
      <c r="B13" s="55" t="s">
        <v>6</v>
      </c>
      <c r="C13" s="55" t="s">
        <v>7</v>
      </c>
      <c r="D13" s="55" t="s">
        <v>5</v>
      </c>
      <c r="E13" s="55" t="s">
        <v>87</v>
      </c>
      <c r="F13" s="55" t="s">
        <v>136</v>
      </c>
      <c r="G13" s="55" t="s">
        <v>137</v>
      </c>
      <c r="H13" s="55" t="s">
        <v>159</v>
      </c>
      <c r="I13" s="55" t="s">
        <v>160</v>
      </c>
      <c r="J13" s="55" t="s">
        <v>161</v>
      </c>
      <c r="K13" s="55" t="s">
        <v>162</v>
      </c>
      <c r="L13" s="55" t="s">
        <v>163</v>
      </c>
      <c r="M13" s="55" t="s">
        <v>178</v>
      </c>
      <c r="N13" s="55" t="s">
        <v>164</v>
      </c>
      <c r="O13" s="55" t="s">
        <v>165</v>
      </c>
      <c r="P13" s="55" t="s">
        <v>166</v>
      </c>
      <c r="Q13" s="55" t="s">
        <v>167</v>
      </c>
      <c r="R13" s="55" t="s">
        <v>168</v>
      </c>
      <c r="S13" s="55" t="s">
        <v>179</v>
      </c>
      <c r="T13" s="56" t="s">
        <v>139</v>
      </c>
      <c r="U13" s="55" t="s">
        <v>100</v>
      </c>
      <c r="V13" s="55" t="s">
        <v>104</v>
      </c>
      <c r="W13" s="56" t="s">
        <v>140</v>
      </c>
      <c r="X13" s="55" t="s">
        <v>141</v>
      </c>
      <c r="Y13" s="56" t="s">
        <v>142</v>
      </c>
      <c r="Z13" s="78" t="s">
        <v>180</v>
      </c>
    </row>
    <row r="14" spans="1:26" s="31" customFormat="1" x14ac:dyDescent="0.2">
      <c r="A14" t="str">
        <f>Data2013!A5</f>
        <v>A02</v>
      </c>
      <c r="B14" s="7">
        <f>Data2013!B5</f>
        <v>16987</v>
      </c>
      <c r="C14" s="7">
        <f>Data2013!C5</f>
        <v>27273</v>
      </c>
      <c r="D14" t="str">
        <f>Data2013!D5</f>
        <v>F</v>
      </c>
      <c r="E14" s="5">
        <f>Data2013!E5</f>
        <v>96510.15</v>
      </c>
      <c r="F14">
        <f>ROUND(($B$3-B14)/365.25, 0)</f>
        <v>67</v>
      </c>
      <c r="G14" s="28">
        <f>YEARFRAC(C14,$B$3,)</f>
        <v>39.333333333333336</v>
      </c>
      <c r="H14" s="5">
        <f>Data2013!E5</f>
        <v>96510.15</v>
      </c>
      <c r="I14" s="5">
        <f>Data2013!F5</f>
        <v>93246.52</v>
      </c>
      <c r="J14" s="5">
        <f>Data2013!G5</f>
        <v>90952.82</v>
      </c>
      <c r="K14" s="5">
        <f>Data2013!H5</f>
        <v>89994.91</v>
      </c>
      <c r="L14" s="5">
        <f>Data2013!I5</f>
        <v>87872.25</v>
      </c>
      <c r="M14" s="48">
        <f>AVERAGE(H14:J14)</f>
        <v>93569.83</v>
      </c>
      <c r="N14" s="48">
        <f>Data2012!B83</f>
        <v>51100</v>
      </c>
      <c r="O14" s="48">
        <f>Data2012!B82</f>
        <v>50100</v>
      </c>
      <c r="P14" s="48">
        <f>Data2012!B81</f>
        <v>48300</v>
      </c>
      <c r="Q14" s="48">
        <f>Data2012!B80</f>
        <v>47200</v>
      </c>
      <c r="R14" s="48">
        <f>Data2012!B79</f>
        <v>46300</v>
      </c>
      <c r="S14" s="48">
        <f>AVERAGE(N14:P14)</f>
        <v>49833.333333333336</v>
      </c>
      <c r="T14" s="57">
        <f>(0.013*MIN(S14,M14) + 0.02*MAX(0,M14-S14))*G14*(1-Z14)</f>
        <v>59887.488488888885</v>
      </c>
      <c r="U14">
        <f t="shared" ref="U14:U54" si="0">(1+$B$6)^(-MAX(0, $B$9-F14))</f>
        <v>1</v>
      </c>
      <c r="V14">
        <f ca="1">IF(D14="M", VLOOKUP(MAX(F14,$B$9),INDIRECT($D$6&amp;$D$9),$D$10), VLOOKUP(MAX(F14,$B$9),INDIRECT($D$7&amp;$D$9),$D$10))</f>
        <v>12.075373549819766</v>
      </c>
      <c r="W14" s="57">
        <f ca="1">V14*U14*T14</f>
        <v>723163.79446386453</v>
      </c>
      <c r="X14" s="27">
        <v>0</v>
      </c>
      <c r="Y14" s="57">
        <f ca="1">X14*V14*U14</f>
        <v>0</v>
      </c>
      <c r="Z14" s="54">
        <f>IF(F14&gt;$B$9, $F$6*MAX(0, 65-F14), $F$6*(65-$B$9))</f>
        <v>0</v>
      </c>
    </row>
    <row r="15" spans="1:26" s="31" customFormat="1" x14ac:dyDescent="0.2">
      <c r="A15" t="str">
        <f>Data2013!A6</f>
        <v>A05</v>
      </c>
      <c r="B15" s="7">
        <f>Data2013!B6</f>
        <v>18229</v>
      </c>
      <c r="C15" s="7">
        <f>Data2013!C6</f>
        <v>30225</v>
      </c>
      <c r="D15" t="str">
        <f>Data2013!D6</f>
        <v>M</v>
      </c>
      <c r="E15" s="5">
        <f>Data2013!E6</f>
        <v>64818.37</v>
      </c>
      <c r="F15">
        <f t="shared" ref="F15:F54" si="1">ROUND(($B$3-B15)/365.25, 0)</f>
        <v>64</v>
      </c>
      <c r="G15" s="28">
        <f t="shared" ref="G15:G54" si="2">YEARFRAC(C15,$B$3,)</f>
        <v>31.25</v>
      </c>
      <c r="H15" s="48">
        <f t="shared" ref="H15:K35" si="3">I15*(1+$B$7)</f>
        <v>67573.150725</v>
      </c>
      <c r="I15" s="5">
        <f>E15</f>
        <v>64818.37</v>
      </c>
      <c r="J15" s="5">
        <f>Data2013!F6</f>
        <v>62475.54</v>
      </c>
      <c r="K15" s="5">
        <f>Data2013!G6</f>
        <v>60648.99</v>
      </c>
      <c r="L15" s="5">
        <f>Data2013!H6</f>
        <v>59989.52</v>
      </c>
      <c r="M15" s="48">
        <f t="shared" ref="M15:M54" si="4">AVERAGE(H15:J15)</f>
        <v>64955.686908333337</v>
      </c>
      <c r="N15" s="48">
        <f>F7</f>
        <v>52500</v>
      </c>
      <c r="O15" s="48">
        <f>Data2012!B83</f>
        <v>51100</v>
      </c>
      <c r="P15" s="48">
        <f>Data2012!B82</f>
        <v>50100</v>
      </c>
      <c r="Q15" s="48">
        <f>Data2012!B81</f>
        <v>48300</v>
      </c>
      <c r="R15" s="48">
        <f>Data2012!B80</f>
        <v>47200</v>
      </c>
      <c r="S15" s="48">
        <f t="shared" ref="S15:S54" si="5">AVERAGE(N15:P15)</f>
        <v>51233.333333333336</v>
      </c>
      <c r="T15" s="57">
        <f t="shared" ref="T15:T54" si="6">(0.013*MIN(S15,M15) + 0.02*MAX(0,M15-S15))*G15*(1-Z15)</f>
        <v>29390.012651041667</v>
      </c>
      <c r="U15">
        <f t="shared" si="0"/>
        <v>0.95238095238095233</v>
      </c>
      <c r="V15">
        <f t="shared" ref="V15:V54" ca="1" si="7">IF(D15="M", VLOOKUP(MAX(F15,$B$9),INDIRECT($D$6&amp;$D$9),$D$10), VLOOKUP(MAX(F15,$B$9),INDIRECT($D$7&amp;$D$9),$D$10))</f>
        <v>11.681221147492936</v>
      </c>
      <c r="W15" s="57">
        <f t="shared" ref="W15:W54" ca="1" si="8">V15*U15*T15</f>
        <v>326963.08314707893</v>
      </c>
      <c r="X15" s="27">
        <v>0</v>
      </c>
      <c r="Y15" s="57">
        <f ca="1">X15*V15*U15</f>
        <v>0</v>
      </c>
      <c r="Z15" s="54">
        <f t="shared" ref="Z15:Z54" si="9">IF(F15&gt;$B$9, $F$6*MAX(0, 65-F15), $F$6*(65-$B$9))</f>
        <v>0</v>
      </c>
    </row>
    <row r="16" spans="1:26" s="31" customFormat="1" x14ac:dyDescent="0.2">
      <c r="A16" t="str">
        <f>Data2013!A7</f>
        <v>A06</v>
      </c>
      <c r="B16" s="7">
        <f>Data2013!B7</f>
        <v>18521</v>
      </c>
      <c r="C16" s="7">
        <f>Data2013!C7</f>
        <v>29160</v>
      </c>
      <c r="D16" t="str">
        <f>Data2013!D7</f>
        <v>F</v>
      </c>
      <c r="E16" s="5">
        <f>Data2013!E7</f>
        <v>77495.960000000006</v>
      </c>
      <c r="F16">
        <f t="shared" si="1"/>
        <v>63</v>
      </c>
      <c r="G16" s="28">
        <f t="shared" si="2"/>
        <v>34.166666666666664</v>
      </c>
      <c r="H16" s="48">
        <f t="shared" si="3"/>
        <v>84223.093677750003</v>
      </c>
      <c r="I16" s="48">
        <f t="shared" ref="H16:J23" si="10">J16*(1+$B$7)</f>
        <v>80789.5383</v>
      </c>
      <c r="J16" s="5">
        <f>E16</f>
        <v>77495.960000000006</v>
      </c>
      <c r="K16" s="5">
        <f>Data2013!F7</f>
        <v>75238.8</v>
      </c>
      <c r="L16" s="5">
        <f>Data2013!G7</f>
        <v>74724.87</v>
      </c>
      <c r="M16" s="48">
        <f t="shared" si="4"/>
        <v>80836.19732591667</v>
      </c>
      <c r="N16" s="48">
        <f>O16*(1+$B$8)</f>
        <v>54075</v>
      </c>
      <c r="O16" s="48">
        <f>F7</f>
        <v>52500</v>
      </c>
      <c r="P16" s="48">
        <f>Data2012!B83</f>
        <v>51100</v>
      </c>
      <c r="Q16" s="48">
        <f>Data2012!B82</f>
        <v>50100</v>
      </c>
      <c r="R16" s="48">
        <f>Data2012!B81</f>
        <v>48300</v>
      </c>
      <c r="S16" s="48">
        <f t="shared" si="5"/>
        <v>52558.333333333336</v>
      </c>
      <c r="T16" s="57">
        <f t="shared" si="6"/>
        <v>42667.866783820835</v>
      </c>
      <c r="U16">
        <f t="shared" si="0"/>
        <v>0.90702947845804982</v>
      </c>
      <c r="V16">
        <f t="shared" ca="1" si="7"/>
        <v>12.653744535703384</v>
      </c>
      <c r="W16" s="57">
        <f t="shared" ca="1" si="8"/>
        <v>489712.73121622921</v>
      </c>
      <c r="X16" s="27">
        <v>0</v>
      </c>
      <c r="Y16" s="57">
        <f t="shared" ref="Y16:Y54" ca="1" si="11">X16*V16*U16</f>
        <v>0</v>
      </c>
      <c r="Z16" s="54">
        <f t="shared" si="9"/>
        <v>0</v>
      </c>
    </row>
    <row r="17" spans="1:26" s="31" customFormat="1" x14ac:dyDescent="0.2">
      <c r="A17" t="str">
        <f>Data2013!A8</f>
        <v>A07</v>
      </c>
      <c r="B17" s="7">
        <f>Data2013!B8</f>
        <v>18813</v>
      </c>
      <c r="C17" s="7">
        <f>Data2013!C8</f>
        <v>31199</v>
      </c>
      <c r="D17" t="str">
        <f>Data2013!D8</f>
        <v>M</v>
      </c>
      <c r="E17" s="5">
        <f>Data2013!E8</f>
        <v>61897.29</v>
      </c>
      <c r="F17">
        <f t="shared" si="1"/>
        <v>62</v>
      </c>
      <c r="G17" s="28">
        <f t="shared" si="2"/>
        <v>28.583333333333332</v>
      </c>
      <c r="H17" s="48">
        <f t="shared" si="3"/>
        <v>70129.351999340157</v>
      </c>
      <c r="I17" s="48">
        <f t="shared" si="10"/>
        <v>67270.3616300625</v>
      </c>
      <c r="J17" s="48">
        <f t="shared" si="10"/>
        <v>64527.924825000002</v>
      </c>
      <c r="K17" s="5">
        <f>E17</f>
        <v>61897.29</v>
      </c>
      <c r="L17" s="5">
        <f>Data2013!F8</f>
        <v>59660.04</v>
      </c>
      <c r="M17" s="48">
        <f t="shared" si="4"/>
        <v>67309.212818134212</v>
      </c>
      <c r="N17" s="48">
        <f>O17*(1+$B$8)</f>
        <v>55697.25</v>
      </c>
      <c r="O17" s="48">
        <f>P17*(1+$B$8)</f>
        <v>54075</v>
      </c>
      <c r="P17" s="48">
        <f>F7</f>
        <v>52500</v>
      </c>
      <c r="Q17" s="48">
        <f>Data2012!B83</f>
        <v>51100</v>
      </c>
      <c r="R17" s="48">
        <f>Data2012!B82</f>
        <v>50100</v>
      </c>
      <c r="S17" s="48">
        <f t="shared" si="5"/>
        <v>54090.75</v>
      </c>
      <c r="T17" s="57">
        <f t="shared" si="6"/>
        <v>27655.775765200058</v>
      </c>
      <c r="U17">
        <f t="shared" si="0"/>
        <v>0.86383759853147601</v>
      </c>
      <c r="V17">
        <f t="shared" ca="1" si="7"/>
        <v>11.681221147492936</v>
      </c>
      <c r="W17" s="57">
        <f t="shared" ca="1" si="8"/>
        <v>279065.52874961885</v>
      </c>
      <c r="X17" s="27">
        <v>0</v>
      </c>
      <c r="Y17" s="57">
        <f t="shared" ca="1" si="11"/>
        <v>0</v>
      </c>
      <c r="Z17" s="54">
        <f t="shared" si="9"/>
        <v>0</v>
      </c>
    </row>
    <row r="18" spans="1:26" s="31" customFormat="1" x14ac:dyDescent="0.2">
      <c r="A18" t="str">
        <f>Data2013!A9</f>
        <v>A08</v>
      </c>
      <c r="B18" s="7">
        <f>Data2013!B9</f>
        <v>19105</v>
      </c>
      <c r="C18" s="7">
        <f>Data2013!C9</f>
        <v>30103</v>
      </c>
      <c r="D18" t="str">
        <f>Data2013!D9</f>
        <v>M</v>
      </c>
      <c r="E18" s="5">
        <f>Data2013!E9</f>
        <v>71851.75</v>
      </c>
      <c r="F18">
        <f t="shared" si="1"/>
        <v>62</v>
      </c>
      <c r="G18" s="28">
        <f t="shared" si="2"/>
        <v>31.583333333333332</v>
      </c>
      <c r="H18" s="48">
        <f t="shared" si="3"/>
        <v>81407.710539808584</v>
      </c>
      <c r="I18" s="48">
        <f t="shared" si="10"/>
        <v>78088.930973437498</v>
      </c>
      <c r="J18" s="48">
        <f t="shared" si="10"/>
        <v>74905.449374999997</v>
      </c>
      <c r="K18" s="5">
        <f>E18</f>
        <v>71851.75</v>
      </c>
      <c r="L18" s="5">
        <f>Data2013!F9</f>
        <v>69254.7</v>
      </c>
      <c r="M18" s="48">
        <f t="shared" si="4"/>
        <v>78134.030296082026</v>
      </c>
      <c r="N18" s="48">
        <f>O18*(1+$B$8)</f>
        <v>55697.25</v>
      </c>
      <c r="O18" s="48">
        <f>P18*(1+$B$8)</f>
        <v>54075</v>
      </c>
      <c r="P18" s="48">
        <f>F7</f>
        <v>52500</v>
      </c>
      <c r="Q18" s="48">
        <f>Data2012!B83</f>
        <v>51100</v>
      </c>
      <c r="R18" s="48">
        <f>Data2012!B82</f>
        <v>50100</v>
      </c>
      <c r="S18" s="48">
        <f t="shared" si="5"/>
        <v>54090.75</v>
      </c>
      <c r="T18" s="57">
        <f t="shared" si="6"/>
        <v>37396.09915785848</v>
      </c>
      <c r="U18">
        <f t="shared" si="0"/>
        <v>0.86383759853147601</v>
      </c>
      <c r="V18">
        <f t="shared" ca="1" si="7"/>
        <v>11.681221147492936</v>
      </c>
      <c r="W18" s="57">
        <f t="shared" ca="1" si="8"/>
        <v>377351.99595423322</v>
      </c>
      <c r="X18" s="27">
        <v>0</v>
      </c>
      <c r="Y18" s="57">
        <f t="shared" ca="1" si="11"/>
        <v>0</v>
      </c>
      <c r="Z18" s="54">
        <f t="shared" si="9"/>
        <v>0</v>
      </c>
    </row>
    <row r="19" spans="1:26" s="31" customFormat="1" x14ac:dyDescent="0.2">
      <c r="A19" t="str">
        <f>Data2013!A10</f>
        <v>A09</v>
      </c>
      <c r="B19" s="7">
        <f>Data2013!B10</f>
        <v>19397</v>
      </c>
      <c r="C19" s="7">
        <f>Data2013!C10</f>
        <v>32143</v>
      </c>
      <c r="D19" t="str">
        <f>Data2013!D10</f>
        <v>M</v>
      </c>
      <c r="E19" s="5">
        <f>Data2013!E10</f>
        <v>61281.89</v>
      </c>
      <c r="F19">
        <f t="shared" si="1"/>
        <v>61</v>
      </c>
      <c r="G19" s="28">
        <f t="shared" si="2"/>
        <v>26</v>
      </c>
      <c r="H19" s="48">
        <f t="shared" si="3"/>
        <v>72382.971087783051</v>
      </c>
      <c r="I19" s="48">
        <f t="shared" si="10"/>
        <v>69432.106559024513</v>
      </c>
      <c r="J19" s="48">
        <f t="shared" si="10"/>
        <v>66601.541063812489</v>
      </c>
      <c r="K19" s="48">
        <f t="shared" ref="K19:K24" si="12">L19*(1+$B$7)</f>
        <v>63886.370324999996</v>
      </c>
      <c r="L19" s="5">
        <f>E19</f>
        <v>61281.89</v>
      </c>
      <c r="M19" s="48">
        <f t="shared" si="4"/>
        <v>69472.206236873346</v>
      </c>
      <c r="N19" s="48">
        <f t="shared" ref="N19:O19" si="13">O19*(1+$B$8)</f>
        <v>57368.167500000003</v>
      </c>
      <c r="O19" s="48">
        <f t="shared" si="13"/>
        <v>55697.25</v>
      </c>
      <c r="P19" s="48">
        <f>Q19*(1+$B$8)</f>
        <v>54075</v>
      </c>
      <c r="Q19" s="48">
        <f>F7</f>
        <v>52500</v>
      </c>
      <c r="R19" s="48">
        <f>Data2012!B83</f>
        <v>51100</v>
      </c>
      <c r="S19" s="48">
        <f t="shared" si="5"/>
        <v>55713.472500000003</v>
      </c>
      <c r="T19" s="57">
        <f t="shared" si="6"/>
        <v>25985.695248174139</v>
      </c>
      <c r="U19">
        <f t="shared" si="0"/>
        <v>0.82270247479188197</v>
      </c>
      <c r="V19">
        <f t="shared" ca="1" si="7"/>
        <v>11.681221147492936</v>
      </c>
      <c r="W19" s="57">
        <f t="shared" ca="1" si="8"/>
        <v>249726.93712210731</v>
      </c>
      <c r="X19" s="27">
        <v>0</v>
      </c>
      <c r="Y19" s="57">
        <f t="shared" ca="1" si="11"/>
        <v>0</v>
      </c>
      <c r="Z19" s="54">
        <f t="shared" si="9"/>
        <v>0</v>
      </c>
    </row>
    <row r="20" spans="1:26" s="31" customFormat="1" x14ac:dyDescent="0.2">
      <c r="A20" t="str">
        <f>Data2013!A11</f>
        <v>A11</v>
      </c>
      <c r="B20" s="7">
        <f>Data2013!B11</f>
        <v>19981</v>
      </c>
      <c r="C20" s="7">
        <f>Data2013!C11</f>
        <v>33086</v>
      </c>
      <c r="D20" t="str">
        <f>Data2013!D11</f>
        <v>M</v>
      </c>
      <c r="E20" s="5">
        <f>Data2013!E11</f>
        <v>63297.29</v>
      </c>
      <c r="F20">
        <f t="shared" si="1"/>
        <v>59</v>
      </c>
      <c r="G20" s="28">
        <f t="shared" si="2"/>
        <v>23.416666666666668</v>
      </c>
      <c r="H20" s="48">
        <f t="shared" si="3"/>
        <v>81253.391702736422</v>
      </c>
      <c r="I20" s="48">
        <f t="shared" si="10"/>
        <v>77940.903311977381</v>
      </c>
      <c r="J20" s="48">
        <f t="shared" si="10"/>
        <v>74763.456414366796</v>
      </c>
      <c r="K20" s="48">
        <f t="shared" si="12"/>
        <v>71715.545721215152</v>
      </c>
      <c r="L20" s="48">
        <f>E20*(1+$B$7)^($B$9-$F20-4)</f>
        <v>68791.890380062498</v>
      </c>
      <c r="M20" s="48">
        <f t="shared" si="4"/>
        <v>77985.917143026876</v>
      </c>
      <c r="N20" s="48">
        <f t="shared" ref="N20:Q38" si="14">O20*(1+$B$8)</f>
        <v>60861.888900750004</v>
      </c>
      <c r="O20" s="48">
        <f t="shared" si="14"/>
        <v>59089.212525000003</v>
      </c>
      <c r="P20" s="48">
        <f t="shared" si="14"/>
        <v>57368.167500000003</v>
      </c>
      <c r="Q20" s="48">
        <f t="shared" ref="Q20:Q21" si="15">R20*(1+$B$8)</f>
        <v>55697.25</v>
      </c>
      <c r="R20" s="48">
        <f t="shared" ref="R20:R21" si="16">$F$7*(1+$B$8)^($B$9-F20-5)</f>
        <v>54075</v>
      </c>
      <c r="S20" s="48">
        <f t="shared" si="5"/>
        <v>59106.422975250003</v>
      </c>
      <c r="T20" s="57">
        <f t="shared" si="6"/>
        <v>26834.876695957857</v>
      </c>
      <c r="U20">
        <f t="shared" si="0"/>
        <v>0.74621539663662761</v>
      </c>
      <c r="V20">
        <f t="shared" ca="1" si="7"/>
        <v>11.681221147492936</v>
      </c>
      <c r="W20" s="57">
        <f t="shared" ca="1" si="8"/>
        <v>233911.75946590904</v>
      </c>
      <c r="X20" s="27">
        <f t="shared" ref="X20:X54" si="17">T20/G20</f>
        <v>1145.9733820337874</v>
      </c>
      <c r="Y20" s="57">
        <f t="shared" ca="1" si="11"/>
        <v>9989.1142832416663</v>
      </c>
      <c r="Z20" s="54">
        <f t="shared" si="9"/>
        <v>0</v>
      </c>
    </row>
    <row r="21" spans="1:26" s="31" customFormat="1" x14ac:dyDescent="0.2">
      <c r="A21" t="str">
        <f>Data2013!A12</f>
        <v>A12</v>
      </c>
      <c r="B21" s="7">
        <f>Data2013!B12</f>
        <v>20273</v>
      </c>
      <c r="C21" s="7">
        <f>Data2013!C12</f>
        <v>32021</v>
      </c>
      <c r="D21" t="str">
        <f>Data2013!D12</f>
        <v>M</v>
      </c>
      <c r="E21" s="5">
        <f>Data2013!E12</f>
        <v>60841.74</v>
      </c>
      <c r="F21">
        <f t="shared" si="1"/>
        <v>58</v>
      </c>
      <c r="G21" s="28">
        <f t="shared" si="2"/>
        <v>26.333333333333332</v>
      </c>
      <c r="H21" s="48">
        <f t="shared" si="10"/>
        <v>81420.557431607711</v>
      </c>
      <c r="I21" s="48">
        <f t="shared" si="10"/>
        <v>78101.254131038571</v>
      </c>
      <c r="J21" s="48">
        <f t="shared" si="10"/>
        <v>74917.270149677293</v>
      </c>
      <c r="K21" s="48">
        <f t="shared" si="12"/>
        <v>71863.088872592125</v>
      </c>
      <c r="L21" s="48">
        <f>E21*(1+$B$7)^($B$9-$F21-4)</f>
        <v>68933.418582822182</v>
      </c>
      <c r="M21" s="48">
        <f t="shared" si="4"/>
        <v>78146.36057077453</v>
      </c>
      <c r="N21" s="48">
        <f t="shared" si="14"/>
        <v>62687.745567772508</v>
      </c>
      <c r="O21" s="48">
        <f t="shared" si="14"/>
        <v>60861.888900750004</v>
      </c>
      <c r="P21" s="48">
        <f t="shared" si="14"/>
        <v>59089.212525000003</v>
      </c>
      <c r="Q21" s="48">
        <f t="shared" si="15"/>
        <v>57368.167500000003</v>
      </c>
      <c r="R21" s="48">
        <f t="shared" si="16"/>
        <v>55697.25</v>
      </c>
      <c r="S21" s="48">
        <f t="shared" si="5"/>
        <v>60879.615664507503</v>
      </c>
      <c r="T21" s="57">
        <f t="shared" si="6"/>
        <v>29934.940746450371</v>
      </c>
      <c r="U21">
        <f t="shared" si="0"/>
        <v>0.71068133013012147</v>
      </c>
      <c r="V21">
        <f t="shared" ca="1" si="7"/>
        <v>11.681221147492936</v>
      </c>
      <c r="W21" s="57">
        <f t="shared" ca="1" si="8"/>
        <v>248508.67590266428</v>
      </c>
      <c r="X21" s="27">
        <f t="shared" si="17"/>
        <v>1136.7699017639382</v>
      </c>
      <c r="Y21" s="57">
        <f t="shared" ca="1" si="11"/>
        <v>9437.0383254176322</v>
      </c>
      <c r="Z21" s="54">
        <f t="shared" si="9"/>
        <v>0</v>
      </c>
    </row>
    <row r="22" spans="1:26" s="31" customFormat="1" x14ac:dyDescent="0.2">
      <c r="A22" t="str">
        <f>Data2013!A13</f>
        <v>A13</v>
      </c>
      <c r="B22" s="7">
        <f>Data2013!B13</f>
        <v>20565</v>
      </c>
      <c r="C22" s="7">
        <f>Data2013!C13</f>
        <v>34060</v>
      </c>
      <c r="D22" t="str">
        <f>Data2013!D13</f>
        <v>M</v>
      </c>
      <c r="E22" s="5">
        <f>Data2013!E13</f>
        <v>56867.14</v>
      </c>
      <c r="F22">
        <f t="shared" si="1"/>
        <v>58</v>
      </c>
      <c r="G22" s="28">
        <f t="shared" si="2"/>
        <v>20.75</v>
      </c>
      <c r="H22" s="48">
        <f t="shared" si="10"/>
        <v>76101.60784917188</v>
      </c>
      <c r="I22" s="48">
        <f t="shared" si="10"/>
        <v>72999.144219829148</v>
      </c>
      <c r="J22" s="48">
        <f t="shared" si="10"/>
        <v>70023.159923097512</v>
      </c>
      <c r="K22" s="48">
        <f t="shared" si="12"/>
        <v>67168.498727191865</v>
      </c>
      <c r="L22" s="48">
        <f>E22*(1+$B$7)^($B$9-$F22-4)</f>
        <v>64430.21460641906</v>
      </c>
      <c r="M22" s="48">
        <f t="shared" si="4"/>
        <v>73041.30399736618</v>
      </c>
      <c r="N22" s="48">
        <f t="shared" si="14"/>
        <v>62687.745567772508</v>
      </c>
      <c r="O22" s="48">
        <f t="shared" si="14"/>
        <v>60861.888900750004</v>
      </c>
      <c r="P22" s="48">
        <f t="shared" si="14"/>
        <v>59089.212525000003</v>
      </c>
      <c r="Q22" s="48">
        <f>R22*(1+$B$8)</f>
        <v>57368.167500000003</v>
      </c>
      <c r="R22" s="48">
        <f>$F$7*(1+$B$8)^($B$9-F22-5)</f>
        <v>55697.25</v>
      </c>
      <c r="S22" s="48">
        <f t="shared" si="5"/>
        <v>60879.615664507503</v>
      </c>
      <c r="T22" s="57">
        <f t="shared" si="6"/>
        <v>21469.376983637248</v>
      </c>
      <c r="U22">
        <f t="shared" si="0"/>
        <v>0.71068133013012147</v>
      </c>
      <c r="V22">
        <f t="shared" ca="1" si="7"/>
        <v>11.681221147492936</v>
      </c>
      <c r="W22" s="57">
        <f t="shared" ca="1" si="8"/>
        <v>178230.73350467486</v>
      </c>
      <c r="X22" s="27">
        <f t="shared" si="17"/>
        <v>1034.6687702957711</v>
      </c>
      <c r="Y22" s="57">
        <f t="shared" ca="1" si="11"/>
        <v>8589.4329399843318</v>
      </c>
      <c r="Z22" s="54">
        <f t="shared" si="9"/>
        <v>0</v>
      </c>
    </row>
    <row r="23" spans="1:26" s="31" customFormat="1" x14ac:dyDescent="0.2">
      <c r="A23" t="str">
        <f>Data2013!A14</f>
        <v>A15</v>
      </c>
      <c r="B23" s="7">
        <f>Data2013!B14</f>
        <v>21149</v>
      </c>
      <c r="C23" s="7">
        <f>Data2013!C14</f>
        <v>30407</v>
      </c>
      <c r="D23" t="str">
        <f>Data2013!D14</f>
        <v>M</v>
      </c>
      <c r="E23" s="5">
        <f>Data2013!E14</f>
        <v>63151.199999999997</v>
      </c>
      <c r="F23">
        <f t="shared" si="1"/>
        <v>56</v>
      </c>
      <c r="G23" s="28">
        <f t="shared" si="2"/>
        <v>30.75</v>
      </c>
      <c r="H23" s="48">
        <f t="shared" si="10"/>
        <v>91847.254786662656</v>
      </c>
      <c r="I23" s="48">
        <f t="shared" si="10"/>
        <v>88102.882289364657</v>
      </c>
      <c r="J23" s="48">
        <f t="shared" si="10"/>
        <v>84511.158071333004</v>
      </c>
      <c r="K23" s="48">
        <f t="shared" si="12"/>
        <v>81065.859061230702</v>
      </c>
      <c r="L23" s="48">
        <f>E23*(1+$B$7)^($B$9-$F23-4)</f>
        <v>77761.015886072622</v>
      </c>
      <c r="M23" s="48">
        <f t="shared" si="4"/>
        <v>88153.765049120106</v>
      </c>
      <c r="N23" s="48">
        <f t="shared" si="14"/>
        <v>66505.429272849855</v>
      </c>
      <c r="O23" s="48">
        <f t="shared" si="14"/>
        <v>64568.377934805678</v>
      </c>
      <c r="P23" s="48">
        <f t="shared" si="14"/>
        <v>62687.745567772501</v>
      </c>
      <c r="Q23" s="48">
        <f>R23*(1+$B$8)</f>
        <v>60861.888900749997</v>
      </c>
      <c r="R23" s="48">
        <f>$F$7*(1+$B$8)^($B$9-F23-5)</f>
        <v>59089.212524999995</v>
      </c>
      <c r="S23" s="48">
        <f t="shared" si="5"/>
        <v>64587.184258476016</v>
      </c>
      <c r="T23" s="57">
        <f t="shared" si="6"/>
        <v>40312.174093571906</v>
      </c>
      <c r="U23">
        <f t="shared" si="0"/>
        <v>0.64460891621779726</v>
      </c>
      <c r="V23">
        <f t="shared" ca="1" si="7"/>
        <v>11.681221147492936</v>
      </c>
      <c r="W23" s="57">
        <f t="shared" ca="1" si="8"/>
        <v>303543.38667541544</v>
      </c>
      <c r="X23" s="27">
        <f t="shared" si="17"/>
        <v>1310.96501117307</v>
      </c>
      <c r="Y23" s="57">
        <f t="shared" ca="1" si="11"/>
        <v>9871.3296479809887</v>
      </c>
      <c r="Z23" s="54">
        <f t="shared" si="9"/>
        <v>0</v>
      </c>
    </row>
    <row r="24" spans="1:26" s="31" customFormat="1" x14ac:dyDescent="0.2">
      <c r="A24" t="str">
        <f>Data2013!A15</f>
        <v>A17</v>
      </c>
      <c r="B24" s="7">
        <f>Data2013!B15</f>
        <v>21733</v>
      </c>
      <c r="C24" s="7">
        <f>Data2013!C15</f>
        <v>31382</v>
      </c>
      <c r="D24" t="str">
        <f>Data2013!D15</f>
        <v>M</v>
      </c>
      <c r="E24" s="5">
        <f>Data2013!E15</f>
        <v>61581.58</v>
      </c>
      <c r="F24">
        <f>Active2013SAL!F24</f>
        <v>55</v>
      </c>
      <c r="G24" s="28">
        <f t="shared" si="2"/>
        <v>28.083333333333332</v>
      </c>
      <c r="H24" s="48">
        <f t="shared" si="3"/>
        <v>93370.882561745821</v>
      </c>
      <c r="I24" s="48">
        <f t="shared" si="3"/>
        <v>89564.395742681838</v>
      </c>
      <c r="J24" s="48">
        <f t="shared" si="3"/>
        <v>85913.089441421427</v>
      </c>
      <c r="K24" s="48">
        <f t="shared" si="12"/>
        <v>82410.637353881466</v>
      </c>
      <c r="L24" s="48">
        <f>E24*(1+$B$7)^($B$9-$F24-4)</f>
        <v>79050.97108285992</v>
      </c>
      <c r="M24" s="48">
        <f t="shared" si="4"/>
        <v>89616.12258194969</v>
      </c>
      <c r="N24" s="48">
        <f t="shared" si="14"/>
        <v>68500.592151035336</v>
      </c>
      <c r="O24" s="48">
        <f t="shared" si="14"/>
        <v>66505.42927284984</v>
      </c>
      <c r="P24" s="48">
        <f t="shared" si="14"/>
        <v>64568.377934805671</v>
      </c>
      <c r="Q24" s="48">
        <f>R24*(1+$B$8)</f>
        <v>62687.745567772494</v>
      </c>
      <c r="R24" s="48">
        <f>$F$7*(1+$B$8)^($B$9-F24-5)</f>
        <v>60861.888900749989</v>
      </c>
      <c r="S24" s="48">
        <f t="shared" si="5"/>
        <v>66524.799786230287</v>
      </c>
      <c r="T24" s="57">
        <f t="shared" si="6"/>
        <v>37256.721958885304</v>
      </c>
      <c r="U24">
        <f t="shared" si="0"/>
        <v>0.61391325354075932</v>
      </c>
      <c r="V24">
        <f t="shared" ca="1" si="7"/>
        <v>11.681221147492936</v>
      </c>
      <c r="W24" s="57">
        <f t="shared" ca="1" si="8"/>
        <v>267177.50877071195</v>
      </c>
      <c r="X24" s="27">
        <f t="shared" si="17"/>
        <v>1326.6488531353818</v>
      </c>
      <c r="Y24" s="57">
        <f t="shared" ca="1" si="11"/>
        <v>9513.7391847137787</v>
      </c>
      <c r="Z24" s="54">
        <f t="shared" si="9"/>
        <v>0</v>
      </c>
    </row>
    <row r="25" spans="1:26" s="31" customFormat="1" x14ac:dyDescent="0.2">
      <c r="A25" t="str">
        <f>Data2013!A16</f>
        <v>A18</v>
      </c>
      <c r="B25" s="7">
        <f>Data2013!B16</f>
        <v>22025</v>
      </c>
      <c r="C25" s="7">
        <f>Data2013!C16</f>
        <v>30286</v>
      </c>
      <c r="D25" t="str">
        <f>Data2013!D16</f>
        <v>F</v>
      </c>
      <c r="E25" s="5">
        <f>Data2013!E16</f>
        <v>64364.37</v>
      </c>
      <c r="F25">
        <f t="shared" si="1"/>
        <v>54</v>
      </c>
      <c r="G25" s="28">
        <f t="shared" si="2"/>
        <v>31.083333333333332</v>
      </c>
      <c r="H25" s="48">
        <f t="shared" si="3"/>
        <v>101737.77205471286</v>
      </c>
      <c r="I25" s="48">
        <f t="shared" si="3"/>
        <v>97590.189021307291</v>
      </c>
      <c r="J25" s="48">
        <f t="shared" si="3"/>
        <v>93611.69210676958</v>
      </c>
      <c r="K25" s="48">
        <f t="shared" si="3"/>
        <v>89795.388112009197</v>
      </c>
      <c r="L25" s="48">
        <f t="shared" ref="L25:L54" si="18">E25*(1+$B$7)^($B$9-$F25-4)</f>
        <v>86134.664855644311</v>
      </c>
      <c r="M25" s="48">
        <f t="shared" si="4"/>
        <v>97646.551060929909</v>
      </c>
      <c r="N25" s="48">
        <f t="shared" si="14"/>
        <v>70555.609915566398</v>
      </c>
      <c r="O25" s="48">
        <f t="shared" si="14"/>
        <v>68500.592151035336</v>
      </c>
      <c r="P25" s="48">
        <f t="shared" si="14"/>
        <v>66505.42927284984</v>
      </c>
      <c r="Q25" s="48">
        <f t="shared" si="14"/>
        <v>64568.377934805671</v>
      </c>
      <c r="R25" s="48">
        <f t="shared" ref="R25:R54" si="19">$F$7*(1+$B$8)^($B$9-F25-5)</f>
        <v>62687.745567772494</v>
      </c>
      <c r="S25" s="48">
        <f t="shared" si="5"/>
        <v>68520.543779817192</v>
      </c>
      <c r="T25" s="57">
        <f t="shared" si="6"/>
        <v>45794.677592119529</v>
      </c>
      <c r="U25">
        <f t="shared" si="0"/>
        <v>0.5846792890864374</v>
      </c>
      <c r="V25">
        <f t="shared" ca="1" si="7"/>
        <v>12.653744535703384</v>
      </c>
      <c r="W25" s="57">
        <f t="shared" ca="1" si="8"/>
        <v>338806.53485270077</v>
      </c>
      <c r="X25" s="27">
        <f t="shared" si="17"/>
        <v>1473.2872147598778</v>
      </c>
      <c r="Y25" s="57">
        <f t="shared" ca="1" si="11"/>
        <v>10899.94214003327</v>
      </c>
      <c r="Z25" s="54">
        <f t="shared" si="9"/>
        <v>0</v>
      </c>
    </row>
    <row r="26" spans="1:26" s="31" customFormat="1" x14ac:dyDescent="0.2">
      <c r="A26" t="str">
        <f>Data2013!A17</f>
        <v>A19</v>
      </c>
      <c r="B26" s="7">
        <f>Data2013!B17</f>
        <v>22317</v>
      </c>
      <c r="C26" s="7">
        <f>Data2013!C17</f>
        <v>32325</v>
      </c>
      <c r="D26" t="str">
        <f>Data2013!D17</f>
        <v>F</v>
      </c>
      <c r="E26" s="5">
        <f>Data2013!E17</f>
        <v>63347.33</v>
      </c>
      <c r="F26">
        <f t="shared" si="1"/>
        <v>53</v>
      </c>
      <c r="G26" s="28">
        <f t="shared" si="2"/>
        <v>25.5</v>
      </c>
      <c r="H26" s="48">
        <f t="shared" si="3"/>
        <v>104385.71696043627</v>
      </c>
      <c r="I26" s="48">
        <f t="shared" si="3"/>
        <v>100130.18413471106</v>
      </c>
      <c r="J26" s="48">
        <f t="shared" si="3"/>
        <v>96048.13825871564</v>
      </c>
      <c r="K26" s="48">
        <f t="shared" si="3"/>
        <v>92132.506722988619</v>
      </c>
      <c r="L26" s="48">
        <f t="shared" si="18"/>
        <v>88376.50524986918</v>
      </c>
      <c r="M26" s="48">
        <f t="shared" si="4"/>
        <v>100188.01311795432</v>
      </c>
      <c r="N26" s="48">
        <f t="shared" si="14"/>
        <v>72672.278213033394</v>
      </c>
      <c r="O26" s="48">
        <f t="shared" si="14"/>
        <v>70555.609915566398</v>
      </c>
      <c r="P26" s="48">
        <f t="shared" si="14"/>
        <v>68500.592151035336</v>
      </c>
      <c r="Q26" s="48">
        <f t="shared" si="14"/>
        <v>66505.42927284984</v>
      </c>
      <c r="R26" s="48">
        <f t="shared" si="19"/>
        <v>64568.377934805671</v>
      </c>
      <c r="S26" s="48">
        <f t="shared" si="5"/>
        <v>70576.1600932117</v>
      </c>
      <c r="T26" s="57">
        <f t="shared" si="6"/>
        <v>38498.042113518415</v>
      </c>
      <c r="U26">
        <f t="shared" si="0"/>
        <v>0.5568374181775595</v>
      </c>
      <c r="V26">
        <f t="shared" ca="1" si="7"/>
        <v>12.653744535703384</v>
      </c>
      <c r="W26" s="57">
        <f t="shared" ca="1" si="8"/>
        <v>271260.22442354867</v>
      </c>
      <c r="X26" s="27">
        <f t="shared" si="17"/>
        <v>1509.7271417066045</v>
      </c>
      <c r="Y26" s="57">
        <f t="shared" ca="1" si="11"/>
        <v>10637.655859747007</v>
      </c>
      <c r="Z26" s="54">
        <f t="shared" si="9"/>
        <v>0</v>
      </c>
    </row>
    <row r="27" spans="1:26" s="31" customFormat="1" x14ac:dyDescent="0.2">
      <c r="A27" t="str">
        <f>Data2013!A18</f>
        <v>A20</v>
      </c>
      <c r="B27" s="7">
        <f>Data2013!B18</f>
        <v>22609</v>
      </c>
      <c r="C27" s="7">
        <f>Data2013!C18</f>
        <v>31229</v>
      </c>
      <c r="D27" t="str">
        <f>Data2013!D18</f>
        <v>M</v>
      </c>
      <c r="E27" s="5">
        <f>Data2013!E18</f>
        <v>61144.87</v>
      </c>
      <c r="F27">
        <f t="shared" si="1"/>
        <v>52</v>
      </c>
      <c r="G27" s="28">
        <f t="shared" si="2"/>
        <v>28.5</v>
      </c>
      <c r="H27" s="48">
        <f t="shared" si="3"/>
        <v>105038.58276066702</v>
      </c>
      <c r="I27" s="48">
        <f t="shared" si="3"/>
        <v>100756.43430279811</v>
      </c>
      <c r="J27" s="48">
        <f t="shared" si="3"/>
        <v>96648.857844410653</v>
      </c>
      <c r="K27" s="48">
        <f t="shared" si="3"/>
        <v>92708.736541401115</v>
      </c>
      <c r="L27" s="48">
        <f t="shared" si="18"/>
        <v>88929.243684797228</v>
      </c>
      <c r="M27" s="48">
        <f t="shared" si="4"/>
        <v>100814.62496929192</v>
      </c>
      <c r="N27" s="48">
        <f t="shared" si="14"/>
        <v>74852.446559424396</v>
      </c>
      <c r="O27" s="48">
        <f t="shared" si="14"/>
        <v>72672.278213033394</v>
      </c>
      <c r="P27" s="48">
        <f t="shared" si="14"/>
        <v>70555.609915566398</v>
      </c>
      <c r="Q27" s="48">
        <f t="shared" si="14"/>
        <v>68500.592151035336</v>
      </c>
      <c r="R27" s="48">
        <f t="shared" si="19"/>
        <v>66505.42927284984</v>
      </c>
      <c r="S27" s="48">
        <f t="shared" si="5"/>
        <v>72693.444896008063</v>
      </c>
      <c r="T27" s="57">
        <f t="shared" si="6"/>
        <v>42961.993975742778</v>
      </c>
      <c r="U27">
        <f t="shared" si="0"/>
        <v>0.53032135064529462</v>
      </c>
      <c r="V27">
        <f t="shared" ca="1" si="7"/>
        <v>11.681221147492936</v>
      </c>
      <c r="W27" s="57">
        <f t="shared" ca="1" si="8"/>
        <v>266141.00221720053</v>
      </c>
      <c r="X27" s="27">
        <f t="shared" si="17"/>
        <v>1507.4383851137818</v>
      </c>
      <c r="Y27" s="57">
        <f t="shared" ca="1" si="11"/>
        <v>9338.2807795508961</v>
      </c>
      <c r="Z27" s="54">
        <f t="shared" si="9"/>
        <v>0</v>
      </c>
    </row>
    <row r="28" spans="1:26" s="31" customFormat="1" x14ac:dyDescent="0.2">
      <c r="A28" t="str">
        <f>Data2013!A19</f>
        <v>A21</v>
      </c>
      <c r="B28" s="7">
        <f>Data2013!B19</f>
        <v>22901</v>
      </c>
      <c r="C28" s="7">
        <f>Data2013!C19</f>
        <v>33270</v>
      </c>
      <c r="D28" t="str">
        <f>Data2013!D19</f>
        <v>M</v>
      </c>
      <c r="E28" s="5">
        <f>Data2013!E19</f>
        <v>57469.35</v>
      </c>
      <c r="F28">
        <f t="shared" si="1"/>
        <v>51</v>
      </c>
      <c r="G28" s="28">
        <f t="shared" si="2"/>
        <v>22.916666666666668</v>
      </c>
      <c r="H28" s="48">
        <f t="shared" si="3"/>
        <v>102920.3314507701</v>
      </c>
      <c r="I28" s="48">
        <f t="shared" si="3"/>
        <v>98724.538561889785</v>
      </c>
      <c r="J28" s="48">
        <f t="shared" si="3"/>
        <v>94699.797181668866</v>
      </c>
      <c r="K28" s="48">
        <f t="shared" si="3"/>
        <v>90839.13398721235</v>
      </c>
      <c r="L28" s="48">
        <f t="shared" si="18"/>
        <v>87135.859939772039</v>
      </c>
      <c r="M28" s="48">
        <f t="shared" si="4"/>
        <v>98781.555731442917</v>
      </c>
      <c r="N28" s="48">
        <f t="shared" si="14"/>
        <v>77098.019956207136</v>
      </c>
      <c r="O28" s="48">
        <f t="shared" si="14"/>
        <v>74852.446559424396</v>
      </c>
      <c r="P28" s="48">
        <f t="shared" si="14"/>
        <v>72672.278213033394</v>
      </c>
      <c r="Q28" s="48">
        <f t="shared" si="14"/>
        <v>70555.609915566398</v>
      </c>
      <c r="R28" s="48">
        <f t="shared" si="19"/>
        <v>68500.592151035336</v>
      </c>
      <c r="S28" s="48">
        <f t="shared" si="5"/>
        <v>74874.248242888309</v>
      </c>
      <c r="T28" s="57">
        <f t="shared" si="6"/>
        <v>33263.802387948002</v>
      </c>
      <c r="U28">
        <f t="shared" si="0"/>
        <v>0.50506795299551888</v>
      </c>
      <c r="V28">
        <f t="shared" ca="1" si="7"/>
        <v>11.681221147492936</v>
      </c>
      <c r="W28" s="57">
        <f t="shared" ca="1" si="8"/>
        <v>196250.12904998465</v>
      </c>
      <c r="X28" s="27">
        <f t="shared" si="17"/>
        <v>1451.5113769286399</v>
      </c>
      <c r="Y28" s="57">
        <f t="shared" ca="1" si="11"/>
        <v>8563.6419949084193</v>
      </c>
      <c r="Z28" s="54">
        <f t="shared" si="9"/>
        <v>0</v>
      </c>
    </row>
    <row r="29" spans="1:26" s="31" customFormat="1" x14ac:dyDescent="0.2">
      <c r="A29" t="str">
        <f>Data2013!A20</f>
        <v>A22</v>
      </c>
      <c r="B29" s="7">
        <f>Data2013!B20</f>
        <v>23193</v>
      </c>
      <c r="C29" s="7">
        <f>Data2013!C20</f>
        <v>32174</v>
      </c>
      <c r="D29" t="str">
        <f>Data2013!D20</f>
        <v>F</v>
      </c>
      <c r="E29" s="5">
        <f>Data2013!E20</f>
        <v>60681.05</v>
      </c>
      <c r="F29">
        <f t="shared" si="1"/>
        <v>51</v>
      </c>
      <c r="G29" s="28">
        <f t="shared" si="2"/>
        <v>25.916666666666668</v>
      </c>
      <c r="H29" s="48">
        <f t="shared" si="3"/>
        <v>108672.07961775718</v>
      </c>
      <c r="I29" s="48">
        <f t="shared" si="3"/>
        <v>104241.80299065437</v>
      </c>
      <c r="J29" s="48">
        <f t="shared" si="3"/>
        <v>99992.13716129915</v>
      </c>
      <c r="K29" s="48">
        <f t="shared" si="3"/>
        <v>95915.719099567534</v>
      </c>
      <c r="L29" s="48">
        <f t="shared" si="18"/>
        <v>92005.485946827379</v>
      </c>
      <c r="M29" s="48">
        <f t="shared" si="4"/>
        <v>104302.00658990357</v>
      </c>
      <c r="N29" s="48">
        <f t="shared" si="14"/>
        <v>77098.019956207136</v>
      </c>
      <c r="O29" s="48">
        <f t="shared" si="14"/>
        <v>74852.446559424396</v>
      </c>
      <c r="P29" s="48">
        <f t="shared" si="14"/>
        <v>72672.278213033394</v>
      </c>
      <c r="Q29" s="48">
        <f t="shared" si="14"/>
        <v>70555.609915566398</v>
      </c>
      <c r="R29" s="48">
        <f t="shared" si="19"/>
        <v>68500.592151035336</v>
      </c>
      <c r="S29" s="48">
        <f t="shared" si="5"/>
        <v>74874.248242888309</v>
      </c>
      <c r="T29" s="57">
        <f t="shared" si="6"/>
        <v>40479.770213702701</v>
      </c>
      <c r="U29">
        <f t="shared" si="0"/>
        <v>0.50506795299551888</v>
      </c>
      <c r="V29">
        <f t="shared" ca="1" si="7"/>
        <v>12.653744535703384</v>
      </c>
      <c r="W29" s="57">
        <f t="shared" ca="1" si="8"/>
        <v>258706.24585879661</v>
      </c>
      <c r="X29" s="27">
        <f t="shared" si="17"/>
        <v>1561.9203940978534</v>
      </c>
      <c r="Y29" s="57">
        <f t="shared" ca="1" si="11"/>
        <v>9982.2345668989055</v>
      </c>
      <c r="Z29" s="54">
        <f t="shared" si="9"/>
        <v>0</v>
      </c>
    </row>
    <row r="30" spans="1:26" s="31" customFormat="1" x14ac:dyDescent="0.2">
      <c r="A30" t="str">
        <f>Data2013!A21</f>
        <v>A23</v>
      </c>
      <c r="B30" s="7">
        <f>Data2013!B21</f>
        <v>23485</v>
      </c>
      <c r="C30" s="7">
        <f>Data2013!C21</f>
        <v>34213</v>
      </c>
      <c r="D30" t="str">
        <f>Data2013!D21</f>
        <v>M</v>
      </c>
      <c r="E30" s="5">
        <f>Data2013!E21</f>
        <v>49810.65</v>
      </c>
      <c r="F30">
        <f t="shared" si="1"/>
        <v>50</v>
      </c>
      <c r="G30" s="28">
        <f t="shared" si="2"/>
        <v>20.333333333333332</v>
      </c>
      <c r="H30" s="48">
        <f t="shared" si="3"/>
        <v>92995.763369672364</v>
      </c>
      <c r="I30" s="48">
        <f t="shared" si="3"/>
        <v>89204.569179541839</v>
      </c>
      <c r="J30" s="48">
        <f t="shared" si="3"/>
        <v>85567.932066706795</v>
      </c>
      <c r="K30" s="48">
        <f t="shared" si="3"/>
        <v>82079.55114312403</v>
      </c>
      <c r="L30" s="48">
        <f t="shared" si="18"/>
        <v>78733.38239148588</v>
      </c>
      <c r="M30" s="48">
        <f t="shared" si="4"/>
        <v>89256.08820530698</v>
      </c>
      <c r="N30" s="48">
        <f t="shared" si="14"/>
        <v>79410.960554893347</v>
      </c>
      <c r="O30" s="48">
        <f t="shared" si="14"/>
        <v>77098.019956207136</v>
      </c>
      <c r="P30" s="48">
        <f t="shared" si="14"/>
        <v>74852.446559424396</v>
      </c>
      <c r="Q30" s="48">
        <f t="shared" si="14"/>
        <v>72672.278213033394</v>
      </c>
      <c r="R30" s="48">
        <f t="shared" si="19"/>
        <v>70555.609915566398</v>
      </c>
      <c r="S30" s="48">
        <f t="shared" si="5"/>
        <v>77120.475690174964</v>
      </c>
      <c r="T30" s="57">
        <f t="shared" si="6"/>
        <v>25320.661496923269</v>
      </c>
      <c r="U30">
        <f t="shared" si="0"/>
        <v>0.48101709809097021</v>
      </c>
      <c r="V30">
        <f t="shared" ca="1" si="7"/>
        <v>11.681221147492936</v>
      </c>
      <c r="W30" s="57">
        <f t="shared" ca="1" si="8"/>
        <v>142273.43179797436</v>
      </c>
      <c r="X30" s="27">
        <f t="shared" si="17"/>
        <v>1245.2784342749148</v>
      </c>
      <c r="Y30" s="57">
        <f t="shared" ca="1" si="11"/>
        <v>6997.0540228511982</v>
      </c>
      <c r="Z30" s="54">
        <f t="shared" si="9"/>
        <v>0</v>
      </c>
    </row>
    <row r="31" spans="1:26" s="31" customFormat="1" x14ac:dyDescent="0.2">
      <c r="A31" t="str">
        <f>Data2013!A22</f>
        <v>A24</v>
      </c>
      <c r="B31" s="7">
        <f>Data2013!B22</f>
        <v>23777</v>
      </c>
      <c r="C31" s="7">
        <f>Data2013!C22</f>
        <v>33147</v>
      </c>
      <c r="D31" t="str">
        <f>Data2013!D22</f>
        <v>M</v>
      </c>
      <c r="E31" s="5">
        <f>Data2013!E22</f>
        <v>61221.61</v>
      </c>
      <c r="F31">
        <f t="shared" si="1"/>
        <v>49</v>
      </c>
      <c r="G31" s="28">
        <f t="shared" si="2"/>
        <v>23.25</v>
      </c>
      <c r="H31" s="48">
        <f t="shared" si="3"/>
        <v>119157.60478590136</v>
      </c>
      <c r="I31" s="48">
        <f t="shared" si="3"/>
        <v>114299.86070590059</v>
      </c>
      <c r="J31" s="48">
        <f t="shared" si="3"/>
        <v>109640.1541543411</v>
      </c>
      <c r="K31" s="48">
        <f t="shared" si="3"/>
        <v>105170.41165884038</v>
      </c>
      <c r="L31" s="48">
        <f t="shared" si="18"/>
        <v>100882.88888138166</v>
      </c>
      <c r="M31" s="48">
        <f t="shared" si="4"/>
        <v>114365.87321538101</v>
      </c>
      <c r="N31" s="48">
        <f t="shared" si="14"/>
        <v>81793.289371540144</v>
      </c>
      <c r="O31" s="48">
        <f t="shared" si="14"/>
        <v>79410.960554893347</v>
      </c>
      <c r="P31" s="48">
        <f t="shared" si="14"/>
        <v>77098.019956207136</v>
      </c>
      <c r="Q31" s="48">
        <f t="shared" si="14"/>
        <v>74852.446559424396</v>
      </c>
      <c r="R31" s="48">
        <f t="shared" si="19"/>
        <v>72672.278213033394</v>
      </c>
      <c r="S31" s="48">
        <f t="shared" si="5"/>
        <v>79434.089960880214</v>
      </c>
      <c r="T31" s="57">
        <f t="shared" si="6"/>
        <v>40252.232904018914</v>
      </c>
      <c r="U31">
        <f t="shared" si="0"/>
        <v>0.45811152199140021</v>
      </c>
      <c r="V31">
        <f t="shared" ca="1" si="7"/>
        <v>11.681221147492936</v>
      </c>
      <c r="W31" s="57">
        <f t="shared" ca="1" si="8"/>
        <v>215401.85438723289</v>
      </c>
      <c r="X31" s="27">
        <f t="shared" si="17"/>
        <v>1731.2788345814586</v>
      </c>
      <c r="Y31" s="57">
        <f t="shared" ca="1" si="11"/>
        <v>9264.5958876229197</v>
      </c>
      <c r="Z31" s="54">
        <f t="shared" si="9"/>
        <v>0</v>
      </c>
    </row>
    <row r="32" spans="1:26" s="31" customFormat="1" x14ac:dyDescent="0.2">
      <c r="A32" t="str">
        <f>Data2013!A23</f>
        <v>A26</v>
      </c>
      <c r="B32" s="7">
        <f>Data2013!B23</f>
        <v>24361</v>
      </c>
      <c r="C32" s="7">
        <f>Data2013!C23</f>
        <v>34090</v>
      </c>
      <c r="D32" t="str">
        <f>Data2013!D23</f>
        <v>M</v>
      </c>
      <c r="E32" s="5">
        <f>Data2013!E23</f>
        <v>54648.29</v>
      </c>
      <c r="F32">
        <f t="shared" si="1"/>
        <v>47</v>
      </c>
      <c r="G32" s="28">
        <f t="shared" si="2"/>
        <v>20.666666666666668</v>
      </c>
      <c r="H32" s="48">
        <f t="shared" si="3"/>
        <v>115596.77622706666</v>
      </c>
      <c r="I32" s="48">
        <f t="shared" si="3"/>
        <v>110884.19781972822</v>
      </c>
      <c r="J32" s="48">
        <f t="shared" si="3"/>
        <v>106363.73891580645</v>
      </c>
      <c r="K32" s="48">
        <f t="shared" si="3"/>
        <v>102027.56730532993</v>
      </c>
      <c r="L32" s="48">
        <f t="shared" si="18"/>
        <v>97868.170077055081</v>
      </c>
      <c r="M32" s="48">
        <f t="shared" si="4"/>
        <v>110948.23765420045</v>
      </c>
      <c r="N32" s="48">
        <f t="shared" si="14"/>
        <v>86774.500694266913</v>
      </c>
      <c r="O32" s="48">
        <f t="shared" si="14"/>
        <v>84247.088052686318</v>
      </c>
      <c r="P32" s="48">
        <f t="shared" si="14"/>
        <v>81793.289371540115</v>
      </c>
      <c r="Q32" s="48">
        <f t="shared" si="14"/>
        <v>79410.960554893318</v>
      </c>
      <c r="R32" s="48">
        <f t="shared" si="19"/>
        <v>77098.019956207107</v>
      </c>
      <c r="S32" s="48">
        <f t="shared" si="5"/>
        <v>84271.626039497787</v>
      </c>
      <c r="T32" s="57">
        <f t="shared" si="6"/>
        <v>33667.309663355511</v>
      </c>
      <c r="U32">
        <f t="shared" si="0"/>
        <v>0.41552065486748313</v>
      </c>
      <c r="V32">
        <f t="shared" ca="1" si="7"/>
        <v>11.681221147492936</v>
      </c>
      <c r="W32" s="57">
        <f t="shared" ca="1" si="8"/>
        <v>163414.00588559525</v>
      </c>
      <c r="X32" s="27">
        <f t="shared" si="17"/>
        <v>1629.0633708075245</v>
      </c>
      <c r="Y32" s="57">
        <f t="shared" ca="1" si="11"/>
        <v>7907.1293170449298</v>
      </c>
      <c r="Z32" s="54">
        <f t="shared" si="9"/>
        <v>0</v>
      </c>
    </row>
    <row r="33" spans="1:26" s="31" customFormat="1" x14ac:dyDescent="0.2">
      <c r="A33" t="str">
        <f>Data2013!A24</f>
        <v>A27</v>
      </c>
      <c r="B33" s="7">
        <f>Data2013!B24</f>
        <v>24653</v>
      </c>
      <c r="C33" s="7">
        <f>Data2013!C24</f>
        <v>36100</v>
      </c>
      <c r="D33" t="str">
        <f>Data2013!D24</f>
        <v>F</v>
      </c>
      <c r="E33" s="5">
        <f>Data2013!E24</f>
        <v>40322.620000000003</v>
      </c>
      <c r="F33">
        <f t="shared" si="1"/>
        <v>47</v>
      </c>
      <c r="G33" s="28">
        <f t="shared" si="2"/>
        <v>15.166666666666666</v>
      </c>
      <c r="H33" s="48">
        <f t="shared" si="3"/>
        <v>85293.883505395017</v>
      </c>
      <c r="I33" s="48">
        <f t="shared" si="3"/>
        <v>81816.674825318958</v>
      </c>
      <c r="J33" s="48">
        <f t="shared" si="3"/>
        <v>78481.222854022984</v>
      </c>
      <c r="K33" s="48">
        <f t="shared" si="3"/>
        <v>75281.748541029243</v>
      </c>
      <c r="L33" s="48">
        <f t="shared" si="18"/>
        <v>72212.708432641957</v>
      </c>
      <c r="M33" s="48">
        <f t="shared" si="4"/>
        <v>81863.927061578986</v>
      </c>
      <c r="N33" s="48">
        <f t="shared" si="14"/>
        <v>86774.500694266913</v>
      </c>
      <c r="O33" s="48">
        <f t="shared" si="14"/>
        <v>84247.088052686318</v>
      </c>
      <c r="P33" s="48">
        <f t="shared" si="14"/>
        <v>81793.289371540115</v>
      </c>
      <c r="Q33" s="48">
        <f t="shared" si="14"/>
        <v>79410.960554893318</v>
      </c>
      <c r="R33" s="48">
        <f t="shared" si="19"/>
        <v>77098.019956207107</v>
      </c>
      <c r="S33" s="48">
        <f t="shared" si="5"/>
        <v>84271.626039497787</v>
      </c>
      <c r="T33" s="57">
        <f t="shared" si="6"/>
        <v>16140.837618974656</v>
      </c>
      <c r="U33">
        <f t="shared" si="0"/>
        <v>0.41552065486748313</v>
      </c>
      <c r="V33">
        <f t="shared" ca="1" si="7"/>
        <v>12.653744535703384</v>
      </c>
      <c r="W33" s="57">
        <f t="shared" ca="1" si="8"/>
        <v>84866.784476547909</v>
      </c>
      <c r="X33" s="27">
        <f t="shared" si="17"/>
        <v>1064.2310518005268</v>
      </c>
      <c r="Y33" s="57">
        <f t="shared" ca="1" si="11"/>
        <v>5595.6121632888726</v>
      </c>
      <c r="Z33" s="54">
        <f t="shared" si="9"/>
        <v>0</v>
      </c>
    </row>
    <row r="34" spans="1:26" s="31" customFormat="1" x14ac:dyDescent="0.2">
      <c r="A34" t="str">
        <f>Data2013!A25</f>
        <v>A28</v>
      </c>
      <c r="B34" s="7">
        <f>Data2013!B25</f>
        <v>24945</v>
      </c>
      <c r="C34" s="7">
        <f>Data2013!C25</f>
        <v>35034</v>
      </c>
      <c r="D34" t="str">
        <f>Data2013!D25</f>
        <v>M</v>
      </c>
      <c r="E34" s="5">
        <f>Data2013!E25</f>
        <v>45180.800000000003</v>
      </c>
      <c r="F34">
        <f t="shared" si="1"/>
        <v>46</v>
      </c>
      <c r="G34" s="28">
        <f t="shared" si="2"/>
        <v>18.083333333333332</v>
      </c>
      <c r="H34" s="48">
        <f t="shared" si="3"/>
        <v>99632.063647785617</v>
      </c>
      <c r="I34" s="48">
        <f t="shared" si="3"/>
        <v>95570.324842000598</v>
      </c>
      <c r="J34" s="48">
        <f t="shared" si="3"/>
        <v>91674.172510312332</v>
      </c>
      <c r="K34" s="48">
        <f t="shared" si="3"/>
        <v>87936.856124999846</v>
      </c>
      <c r="L34" s="48">
        <f t="shared" si="18"/>
        <v>84351.90035971209</v>
      </c>
      <c r="M34" s="48">
        <f t="shared" si="4"/>
        <v>95625.520333366178</v>
      </c>
      <c r="N34" s="48">
        <f t="shared" si="14"/>
        <v>89377.735715094939</v>
      </c>
      <c r="O34" s="48">
        <f t="shared" si="14"/>
        <v>86774.500694266928</v>
      </c>
      <c r="P34" s="48">
        <f t="shared" si="14"/>
        <v>84247.088052686333</v>
      </c>
      <c r="Q34" s="48">
        <f t="shared" si="14"/>
        <v>81793.28937154013</v>
      </c>
      <c r="R34" s="48">
        <f t="shared" si="19"/>
        <v>79410.960554893332</v>
      </c>
      <c r="S34" s="48">
        <f t="shared" si="5"/>
        <v>86799.774820682738</v>
      </c>
      <c r="T34" s="57">
        <f t="shared" si="6"/>
        <v>23597.158357849345</v>
      </c>
      <c r="U34">
        <f t="shared" si="0"/>
        <v>0.39573395701665059</v>
      </c>
      <c r="V34">
        <f t="shared" ca="1" si="7"/>
        <v>11.681221147492936</v>
      </c>
      <c r="W34" s="57">
        <f t="shared" ca="1" si="8"/>
        <v>109081.54253886042</v>
      </c>
      <c r="X34" s="27">
        <f t="shared" si="17"/>
        <v>1304.9119829225444</v>
      </c>
      <c r="Y34" s="57">
        <f t="shared" ca="1" si="11"/>
        <v>6032.1590344070282</v>
      </c>
      <c r="Z34" s="54">
        <f t="shared" si="9"/>
        <v>0</v>
      </c>
    </row>
    <row r="35" spans="1:26" s="31" customFormat="1" x14ac:dyDescent="0.2">
      <c r="A35" t="str">
        <f>Data2013!A26</f>
        <v>A29</v>
      </c>
      <c r="B35" s="7">
        <f>Data2013!B26</f>
        <v>25237</v>
      </c>
      <c r="C35" s="7">
        <f>Data2013!C26</f>
        <v>37073</v>
      </c>
      <c r="D35" t="str">
        <f>Data2013!D26</f>
        <v>M</v>
      </c>
      <c r="E35" s="5">
        <f>Data2013!E26</f>
        <v>39000.58</v>
      </c>
      <c r="F35">
        <f t="shared" si="1"/>
        <v>45</v>
      </c>
      <c r="G35" s="28">
        <f t="shared" si="2"/>
        <v>12.5</v>
      </c>
      <c r="H35" s="48">
        <f t="shared" si="3"/>
        <v>89658.679578208641</v>
      </c>
      <c r="I35" s="48">
        <f t="shared" si="3"/>
        <v>86003.529571423162</v>
      </c>
      <c r="J35" s="48">
        <f t="shared" si="3"/>
        <v>82497.39047618529</v>
      </c>
      <c r="K35" s="48">
        <f t="shared" si="3"/>
        <v>79134.18750713217</v>
      </c>
      <c r="L35" s="48">
        <f t="shared" si="18"/>
        <v>75908.093532021274</v>
      </c>
      <c r="M35" s="48">
        <f t="shared" si="4"/>
        <v>86053.199875272359</v>
      </c>
      <c r="N35" s="48">
        <f t="shared" si="14"/>
        <v>92059.067786547792</v>
      </c>
      <c r="O35" s="48">
        <f t="shared" si="14"/>
        <v>89377.735715094939</v>
      </c>
      <c r="P35" s="48">
        <f t="shared" si="14"/>
        <v>86774.500694266928</v>
      </c>
      <c r="Q35" s="48">
        <f t="shared" si="14"/>
        <v>84247.088052686333</v>
      </c>
      <c r="R35" s="48">
        <f t="shared" si="19"/>
        <v>81793.28937154013</v>
      </c>
      <c r="S35" s="48">
        <f t="shared" si="5"/>
        <v>89403.768065303215</v>
      </c>
      <c r="T35" s="57">
        <f t="shared" si="6"/>
        <v>13983.644979731758</v>
      </c>
      <c r="U35">
        <f t="shared" si="0"/>
        <v>0.37688948287300061</v>
      </c>
      <c r="V35">
        <f t="shared" ca="1" si="7"/>
        <v>11.681221147492936</v>
      </c>
      <c r="W35" s="57">
        <f t="shared" ca="1" si="8"/>
        <v>61563.408108923461</v>
      </c>
      <c r="X35" s="27">
        <f t="shared" si="17"/>
        <v>1118.6915983785407</v>
      </c>
      <c r="Y35" s="57">
        <f t="shared" ca="1" si="11"/>
        <v>4925.0726487138772</v>
      </c>
      <c r="Z35" s="54">
        <f t="shared" si="9"/>
        <v>0</v>
      </c>
    </row>
    <row r="36" spans="1:26" s="31" customFormat="1" x14ac:dyDescent="0.2">
      <c r="A36" t="str">
        <f>Data2013!A27</f>
        <v>A30</v>
      </c>
      <c r="B36" s="7">
        <f>Data2013!B27</f>
        <v>25529</v>
      </c>
      <c r="C36" s="7">
        <f>Data2013!C27</f>
        <v>35977</v>
      </c>
      <c r="D36" t="str">
        <f>Data2013!D27</f>
        <v>M</v>
      </c>
      <c r="E36" s="5">
        <f>Data2013!E27</f>
        <v>42072.97</v>
      </c>
      <c r="F36">
        <f t="shared" si="1"/>
        <v>44</v>
      </c>
      <c r="G36" s="28">
        <f t="shared" si="2"/>
        <v>15.5</v>
      </c>
      <c r="H36" s="48">
        <f t="shared" ref="H36:K54" si="20">I36*(1+$B$7)</f>
        <v>100832.49354033355</v>
      </c>
      <c r="I36" s="48">
        <f t="shared" si="20"/>
        <v>96721.816345643703</v>
      </c>
      <c r="J36" s="48">
        <f t="shared" si="20"/>
        <v>92778.720715245756</v>
      </c>
      <c r="K36" s="48">
        <f t="shared" si="20"/>
        <v>88996.374786806482</v>
      </c>
      <c r="L36" s="48">
        <f t="shared" si="18"/>
        <v>85368.225215162092</v>
      </c>
      <c r="M36" s="48">
        <f t="shared" si="4"/>
        <v>96777.676867074333</v>
      </c>
      <c r="N36" s="48">
        <f t="shared" si="14"/>
        <v>94820.839820144218</v>
      </c>
      <c r="O36" s="48">
        <f t="shared" si="14"/>
        <v>92059.067786547777</v>
      </c>
      <c r="P36" s="48">
        <f t="shared" si="14"/>
        <v>89377.735715094925</v>
      </c>
      <c r="Q36" s="48">
        <f t="shared" si="14"/>
        <v>86774.500694266913</v>
      </c>
      <c r="R36" s="48">
        <f t="shared" si="19"/>
        <v>84247.088052686318</v>
      </c>
      <c r="S36" s="48">
        <f t="shared" si="5"/>
        <v>92085.881107262292</v>
      </c>
      <c r="T36" s="57">
        <f t="shared" si="6"/>
        <v>20009.761728655081</v>
      </c>
      <c r="U36">
        <f t="shared" si="0"/>
        <v>0.35894236464095297</v>
      </c>
      <c r="V36">
        <f t="shared" ca="1" si="7"/>
        <v>11.681221147492936</v>
      </c>
      <c r="W36" s="57">
        <f t="shared" ca="1" si="8"/>
        <v>83898.632618524629</v>
      </c>
      <c r="X36" s="27">
        <f t="shared" si="17"/>
        <v>1290.9523695906505</v>
      </c>
      <c r="Y36" s="57">
        <f t="shared" ca="1" si="11"/>
        <v>5412.8150076467509</v>
      </c>
      <c r="Z36" s="54">
        <f t="shared" si="9"/>
        <v>0</v>
      </c>
    </row>
    <row r="37" spans="1:26" s="31" customFormat="1" x14ac:dyDescent="0.2">
      <c r="A37" t="str">
        <f>Data2013!A28</f>
        <v>A31</v>
      </c>
      <c r="B37" s="7">
        <f>Data2013!B28</f>
        <v>25821</v>
      </c>
      <c r="C37" s="7">
        <f>Data2013!C28</f>
        <v>38018</v>
      </c>
      <c r="D37" t="str">
        <f>Data2013!D28</f>
        <v>M</v>
      </c>
      <c r="E37" s="5">
        <f>Data2013!E28</f>
        <v>36250.51</v>
      </c>
      <c r="F37">
        <f t="shared" si="1"/>
        <v>43</v>
      </c>
      <c r="G37" s="28">
        <f t="shared" si="2"/>
        <v>9.9166666666666661</v>
      </c>
      <c r="H37" s="48">
        <f t="shared" si="20"/>
        <v>90570.65762920164</v>
      </c>
      <c r="I37" s="48">
        <f t="shared" si="20"/>
        <v>86878.328661104693</v>
      </c>
      <c r="J37" s="48">
        <f t="shared" si="20"/>
        <v>83336.526293625604</v>
      </c>
      <c r="K37" s="48">
        <f t="shared" si="20"/>
        <v>79939.113950719999</v>
      </c>
      <c r="L37" s="48">
        <f t="shared" si="18"/>
        <v>76680.205228508392</v>
      </c>
      <c r="M37" s="48">
        <f t="shared" si="4"/>
        <v>86928.504194643974</v>
      </c>
      <c r="N37" s="48">
        <f t="shared" si="14"/>
        <v>97665.465014748552</v>
      </c>
      <c r="O37" s="48">
        <f t="shared" si="14"/>
        <v>94820.839820144218</v>
      </c>
      <c r="P37" s="48">
        <f t="shared" si="14"/>
        <v>92059.067786547777</v>
      </c>
      <c r="Q37" s="48">
        <f t="shared" si="14"/>
        <v>89377.735715094925</v>
      </c>
      <c r="R37" s="48">
        <f t="shared" si="19"/>
        <v>86774.500694266913</v>
      </c>
      <c r="S37" s="48">
        <f t="shared" si="5"/>
        <v>94848.457540480187</v>
      </c>
      <c r="T37" s="57">
        <f t="shared" si="6"/>
        <v>11206.532999092849</v>
      </c>
      <c r="U37">
        <f t="shared" si="0"/>
        <v>0.3418498710866219</v>
      </c>
      <c r="V37">
        <f t="shared" ca="1" si="7"/>
        <v>11.681221147492936</v>
      </c>
      <c r="W37" s="57">
        <f t="shared" ca="1" si="8"/>
        <v>44750.195894533361</v>
      </c>
      <c r="X37" s="27">
        <f t="shared" si="17"/>
        <v>1130.0705545303715</v>
      </c>
      <c r="Y37" s="57">
        <f t="shared" ca="1" si="11"/>
        <v>4512.624796087398</v>
      </c>
      <c r="Z37" s="54">
        <f t="shared" si="9"/>
        <v>0</v>
      </c>
    </row>
    <row r="38" spans="1:26" s="31" customFormat="1" x14ac:dyDescent="0.2">
      <c r="A38" t="str">
        <f>Data2013!A29</f>
        <v>A32</v>
      </c>
      <c r="B38" s="7">
        <f>Data2013!B29</f>
        <v>26113</v>
      </c>
      <c r="C38" s="7">
        <f>Data2013!C29</f>
        <v>36923</v>
      </c>
      <c r="D38" t="str">
        <f>Data2013!D29</f>
        <v>M</v>
      </c>
      <c r="E38" s="5">
        <f>Data2013!E29</f>
        <v>39362.01</v>
      </c>
      <c r="F38">
        <f t="shared" si="1"/>
        <v>43</v>
      </c>
      <c r="G38" s="28">
        <f t="shared" si="2"/>
        <v>12.916666666666666</v>
      </c>
      <c r="H38" s="48">
        <f t="shared" si="20"/>
        <v>98344.633808109473</v>
      </c>
      <c r="I38" s="48">
        <f t="shared" si="20"/>
        <v>94335.380151663761</v>
      </c>
      <c r="J38" s="48">
        <f t="shared" si="20"/>
        <v>90489.573286967643</v>
      </c>
      <c r="K38" s="48">
        <f t="shared" si="20"/>
        <v>86800.54991555649</v>
      </c>
      <c r="L38" s="48">
        <f t="shared" si="18"/>
        <v>83261.918384226854</v>
      </c>
      <c r="M38" s="48">
        <f t="shared" si="4"/>
        <v>94389.862415580297</v>
      </c>
      <c r="N38" s="48">
        <f t="shared" si="14"/>
        <v>97665.465014748552</v>
      </c>
      <c r="O38" s="48">
        <f t="shared" si="14"/>
        <v>94820.839820144218</v>
      </c>
      <c r="P38" s="48">
        <f t="shared" si="14"/>
        <v>92059.067786547777</v>
      </c>
      <c r="Q38" s="48">
        <f t="shared" si="14"/>
        <v>89377.735715094925</v>
      </c>
      <c r="R38" s="48">
        <f t="shared" si="19"/>
        <v>86774.500694266913</v>
      </c>
      <c r="S38" s="48">
        <f t="shared" si="5"/>
        <v>94848.457540480187</v>
      </c>
      <c r="T38" s="57">
        <f t="shared" si="6"/>
        <v>15849.631063949522</v>
      </c>
      <c r="U38">
        <f t="shared" si="0"/>
        <v>0.3418498710866219</v>
      </c>
      <c r="V38">
        <f t="shared" ca="1" si="7"/>
        <v>11.681221147492936</v>
      </c>
      <c r="W38" s="57">
        <f t="shared" ca="1" si="8"/>
        <v>63291.12625869544</v>
      </c>
      <c r="X38" s="27">
        <f t="shared" si="17"/>
        <v>1227.0682114025437</v>
      </c>
      <c r="Y38" s="57">
        <f t="shared" ca="1" si="11"/>
        <v>4899.9581619635183</v>
      </c>
      <c r="Z38" s="54">
        <f t="shared" si="9"/>
        <v>0</v>
      </c>
    </row>
    <row r="39" spans="1:26" s="31" customFormat="1" x14ac:dyDescent="0.2">
      <c r="A39" t="str">
        <f>Data2013!A30</f>
        <v>A33</v>
      </c>
      <c r="B39" s="7">
        <f>Data2013!B30</f>
        <v>26405</v>
      </c>
      <c r="C39" s="7">
        <f>Data2013!C30</f>
        <v>38961</v>
      </c>
      <c r="D39" t="str">
        <f>Data2013!D30</f>
        <v>F</v>
      </c>
      <c r="E39" s="5">
        <f>Data2013!E30</f>
        <v>33335.71</v>
      </c>
      <c r="F39">
        <f t="shared" si="1"/>
        <v>42</v>
      </c>
      <c r="G39" s="28">
        <f t="shared" si="2"/>
        <v>7.333333333333333</v>
      </c>
      <c r="H39" s="48">
        <f t="shared" si="20"/>
        <v>86827.875173863707</v>
      </c>
      <c r="I39" s="48">
        <f t="shared" si="20"/>
        <v>83288.129663178624</v>
      </c>
      <c r="J39" s="48">
        <f t="shared" si="20"/>
        <v>79892.690324391966</v>
      </c>
      <c r="K39" s="48">
        <f t="shared" si="20"/>
        <v>76635.674172078623</v>
      </c>
      <c r="L39" s="48">
        <f t="shared" si="18"/>
        <v>73511.438054751678</v>
      </c>
      <c r="M39" s="48">
        <f t="shared" si="4"/>
        <v>83336.231720478099</v>
      </c>
      <c r="N39" s="48">
        <f t="shared" ref="N39:Q54" si="21">O39*(1+$B$8)</f>
        <v>100595.42896519101</v>
      </c>
      <c r="O39" s="48">
        <f t="shared" si="21"/>
        <v>97665.465014748552</v>
      </c>
      <c r="P39" s="48">
        <f t="shared" si="21"/>
        <v>94820.839820144218</v>
      </c>
      <c r="Q39" s="48">
        <f t="shared" si="21"/>
        <v>92059.067786547777</v>
      </c>
      <c r="R39" s="48">
        <f t="shared" si="19"/>
        <v>89377.735715094925</v>
      </c>
      <c r="S39" s="48">
        <f t="shared" si="5"/>
        <v>97693.911266694602</v>
      </c>
      <c r="T39" s="57">
        <f t="shared" si="6"/>
        <v>7944.7207573522437</v>
      </c>
      <c r="U39">
        <f t="shared" si="0"/>
        <v>0.32557130579678267</v>
      </c>
      <c r="V39">
        <f t="shared" ca="1" si="7"/>
        <v>12.653744535703384</v>
      </c>
      <c r="W39" s="57">
        <f t="shared" ca="1" si="8"/>
        <v>32729.835371563127</v>
      </c>
      <c r="X39" s="27">
        <f t="shared" si="17"/>
        <v>1083.3710123662152</v>
      </c>
      <c r="Y39" s="57">
        <f t="shared" ca="1" si="11"/>
        <v>4463.1593688495177</v>
      </c>
      <c r="Z39" s="54">
        <f t="shared" si="9"/>
        <v>0</v>
      </c>
    </row>
    <row r="40" spans="1:26" s="31" customFormat="1" x14ac:dyDescent="0.2">
      <c r="A40" t="str">
        <f>Data2013!A31</f>
        <v>A34</v>
      </c>
      <c r="B40" s="7">
        <f>Data2013!B31</f>
        <v>26697</v>
      </c>
      <c r="C40" s="7">
        <f>Data2013!C31</f>
        <v>37895</v>
      </c>
      <c r="D40" t="str">
        <f>Data2013!D31</f>
        <v>F</v>
      </c>
      <c r="E40" s="5">
        <f>Data2013!E31</f>
        <v>38700.230000000003</v>
      </c>
      <c r="F40">
        <f t="shared" si="1"/>
        <v>41</v>
      </c>
      <c r="G40" s="28">
        <f t="shared" si="2"/>
        <v>10.25</v>
      </c>
      <c r="H40" s="48">
        <f t="shared" si="20"/>
        <v>105084.5995502873</v>
      </c>
      <c r="I40" s="48">
        <f t="shared" si="20"/>
        <v>100800.57510818925</v>
      </c>
      <c r="J40" s="48">
        <f t="shared" si="20"/>
        <v>96691.199144546044</v>
      </c>
      <c r="K40" s="48">
        <f t="shared" si="20"/>
        <v>92749.35169740628</v>
      </c>
      <c r="L40" s="48">
        <f t="shared" si="18"/>
        <v>88968.203067056384</v>
      </c>
      <c r="M40" s="48">
        <f t="shared" si="4"/>
        <v>100858.7912676742</v>
      </c>
      <c r="N40" s="48">
        <f t="shared" si="21"/>
        <v>103613.29183414673</v>
      </c>
      <c r="O40" s="48">
        <f t="shared" si="21"/>
        <v>100595.42896519099</v>
      </c>
      <c r="P40" s="48">
        <f t="shared" si="21"/>
        <v>97665.465014748537</v>
      </c>
      <c r="Q40" s="48">
        <f t="shared" si="21"/>
        <v>94820.839820144203</v>
      </c>
      <c r="R40" s="48">
        <f t="shared" si="19"/>
        <v>92059.067786547763</v>
      </c>
      <c r="S40" s="48">
        <f t="shared" si="5"/>
        <v>100624.72860469541</v>
      </c>
      <c r="T40" s="57">
        <f t="shared" si="6"/>
        <v>13456.227932486312</v>
      </c>
      <c r="U40">
        <f t="shared" si="0"/>
        <v>0.31006791028265024</v>
      </c>
      <c r="V40">
        <f t="shared" ca="1" si="7"/>
        <v>12.653744535703384</v>
      </c>
      <c r="W40" s="57">
        <f t="shared" ca="1" si="8"/>
        <v>52795.781105564813</v>
      </c>
      <c r="X40" s="27">
        <f t="shared" si="17"/>
        <v>1312.8027251206158</v>
      </c>
      <c r="Y40" s="57">
        <f t="shared" ca="1" si="11"/>
        <v>5150.8079127380306</v>
      </c>
      <c r="Z40" s="54">
        <f t="shared" si="9"/>
        <v>0</v>
      </c>
    </row>
    <row r="41" spans="1:26" s="31" customFormat="1" x14ac:dyDescent="0.2">
      <c r="A41" t="str">
        <f>Data2013!A32</f>
        <v>A35</v>
      </c>
      <c r="B41" s="7">
        <f>Data2013!B32</f>
        <v>26989</v>
      </c>
      <c r="C41" s="7">
        <f>Data2013!C32</f>
        <v>39904</v>
      </c>
      <c r="D41" t="str">
        <f>Data2013!D32</f>
        <v>F</v>
      </c>
      <c r="E41" s="5">
        <f>Data2013!E32</f>
        <v>31826.77</v>
      </c>
      <c r="F41">
        <f t="shared" si="1"/>
        <v>40</v>
      </c>
      <c r="G41" s="28">
        <f t="shared" si="2"/>
        <v>4.75</v>
      </c>
      <c r="H41" s="48">
        <f t="shared" si="20"/>
        <v>90093.644768967351</v>
      </c>
      <c r="I41" s="48">
        <f t="shared" si="20"/>
        <v>86420.762368314012</v>
      </c>
      <c r="J41" s="48">
        <f t="shared" si="20"/>
        <v>82897.613782555403</v>
      </c>
      <c r="K41" s="48">
        <f t="shared" si="20"/>
        <v>79518.094755448823</v>
      </c>
      <c r="L41" s="48">
        <f t="shared" si="18"/>
        <v>76276.349885322619</v>
      </c>
      <c r="M41" s="48">
        <f t="shared" si="4"/>
        <v>86470.673639945584</v>
      </c>
      <c r="N41" s="48">
        <f t="shared" si="21"/>
        <v>106721.69058917114</v>
      </c>
      <c r="O41" s="48">
        <f t="shared" si="21"/>
        <v>103613.29183414673</v>
      </c>
      <c r="P41" s="48">
        <f t="shared" si="21"/>
        <v>100595.42896519099</v>
      </c>
      <c r="Q41" s="48">
        <f t="shared" si="21"/>
        <v>97665.465014748537</v>
      </c>
      <c r="R41" s="48">
        <f t="shared" si="19"/>
        <v>94820.839820144203</v>
      </c>
      <c r="S41" s="48">
        <f t="shared" si="5"/>
        <v>103643.47046283628</v>
      </c>
      <c r="T41" s="57">
        <f t="shared" si="6"/>
        <v>5339.5640972666397</v>
      </c>
      <c r="U41">
        <f t="shared" si="0"/>
        <v>0.29530277169776209</v>
      </c>
      <c r="V41">
        <f t="shared" ca="1" si="7"/>
        <v>12.653744535703384</v>
      </c>
      <c r="W41" s="57">
        <f t="shared" ca="1" si="8"/>
        <v>19952.273520648996</v>
      </c>
      <c r="X41" s="27">
        <f t="shared" si="17"/>
        <v>1124.1187573192926</v>
      </c>
      <c r="Y41" s="57">
        <f t="shared" ca="1" si="11"/>
        <v>4200.4786359261043</v>
      </c>
      <c r="Z41" s="54">
        <f t="shared" si="9"/>
        <v>0</v>
      </c>
    </row>
    <row r="42" spans="1:26" s="31" customFormat="1" x14ac:dyDescent="0.2">
      <c r="A42" t="str">
        <f>Data2013!A33</f>
        <v>A37</v>
      </c>
      <c r="B42" s="7">
        <f>Data2013!B33</f>
        <v>27573</v>
      </c>
      <c r="C42" s="7">
        <f>Data2013!C33</f>
        <v>40848</v>
      </c>
      <c r="D42" t="str">
        <f>Data2013!D33</f>
        <v>M</v>
      </c>
      <c r="E42" s="5">
        <f>Data2013!E33</f>
        <v>28591.96</v>
      </c>
      <c r="F42">
        <f t="shared" si="1"/>
        <v>39</v>
      </c>
      <c r="G42" s="28">
        <f t="shared" si="2"/>
        <v>2.1666666666666665</v>
      </c>
      <c r="H42" s="48">
        <f t="shared" si="20"/>
        <v>84376.51472979461</v>
      </c>
      <c r="I42" s="48">
        <f t="shared" si="20"/>
        <v>80936.704776781407</v>
      </c>
      <c r="J42" s="48">
        <f t="shared" si="20"/>
        <v>77637.126884202793</v>
      </c>
      <c r="K42" s="48">
        <f t="shared" si="20"/>
        <v>74472.064157508677</v>
      </c>
      <c r="L42" s="48">
        <f t="shared" si="18"/>
        <v>71436.032764996329</v>
      </c>
      <c r="M42" s="48">
        <f t="shared" si="4"/>
        <v>80983.44879692627</v>
      </c>
      <c r="N42" s="48">
        <f t="shared" si="21"/>
        <v>109923.34130684624</v>
      </c>
      <c r="O42" s="48">
        <f t="shared" si="21"/>
        <v>106721.69058917111</v>
      </c>
      <c r="P42" s="48">
        <f t="shared" si="21"/>
        <v>103613.2918341467</v>
      </c>
      <c r="Q42" s="48">
        <f t="shared" si="21"/>
        <v>100595.42896519096</v>
      </c>
      <c r="R42" s="48">
        <f t="shared" si="19"/>
        <v>97665.465014748508</v>
      </c>
      <c r="S42" s="48">
        <f t="shared" si="5"/>
        <v>106752.77457672135</v>
      </c>
      <c r="T42" s="57">
        <f t="shared" si="6"/>
        <v>2281.0338077800898</v>
      </c>
      <c r="U42">
        <f t="shared" si="0"/>
        <v>0.28124073495024959</v>
      </c>
      <c r="V42">
        <f t="shared" ca="1" si="7"/>
        <v>11.681221147492936</v>
      </c>
      <c r="W42" s="57">
        <f t="shared" ca="1" si="8"/>
        <v>7493.7326047835895</v>
      </c>
      <c r="X42" s="27">
        <f t="shared" si="17"/>
        <v>1052.7848343600415</v>
      </c>
      <c r="Y42" s="57">
        <f t="shared" ca="1" si="11"/>
        <v>3458.6458175924263</v>
      </c>
      <c r="Z42" s="54">
        <f t="shared" si="9"/>
        <v>0</v>
      </c>
    </row>
    <row r="43" spans="1:26" s="31" customFormat="1" x14ac:dyDescent="0.2">
      <c r="A43" t="str">
        <f>Data2013!A34</f>
        <v>A38</v>
      </c>
      <c r="B43" s="7">
        <f>Data2013!B34</f>
        <v>27865</v>
      </c>
      <c r="C43" s="7">
        <f>Data2013!C34</f>
        <v>38322</v>
      </c>
      <c r="D43" t="str">
        <f>Data2013!D34</f>
        <v>F</v>
      </c>
      <c r="E43" s="5">
        <f>Data2013!E34</f>
        <v>34994.660000000003</v>
      </c>
      <c r="F43">
        <f t="shared" si="1"/>
        <v>38</v>
      </c>
      <c r="G43" s="28">
        <f t="shared" si="2"/>
        <v>9.0833333333333339</v>
      </c>
      <c r="H43" s="48">
        <f t="shared" si="20"/>
        <v>107660.27797201404</v>
      </c>
      <c r="I43" s="48">
        <f t="shared" si="20"/>
        <v>103271.24985325088</v>
      </c>
      <c r="J43" s="48">
        <f t="shared" si="20"/>
        <v>99061.150938370149</v>
      </c>
      <c r="K43" s="48">
        <f t="shared" si="20"/>
        <v>95022.686751434201</v>
      </c>
      <c r="L43" s="48">
        <f t="shared" si="18"/>
        <v>91148.860193222252</v>
      </c>
      <c r="M43" s="48">
        <f t="shared" si="4"/>
        <v>103330.89292121168</v>
      </c>
      <c r="N43" s="48">
        <f t="shared" si="21"/>
        <v>113221.04154605164</v>
      </c>
      <c r="O43" s="48">
        <f t="shared" si="21"/>
        <v>109923.34130684625</v>
      </c>
      <c r="P43" s="48">
        <f t="shared" si="21"/>
        <v>106721.69058917112</v>
      </c>
      <c r="Q43" s="48">
        <f t="shared" si="21"/>
        <v>103613.29183414672</v>
      </c>
      <c r="R43" s="48">
        <f t="shared" si="19"/>
        <v>100595.42896519098</v>
      </c>
      <c r="S43" s="48">
        <f t="shared" si="5"/>
        <v>109955.35781402299</v>
      </c>
      <c r="T43" s="57">
        <f t="shared" si="6"/>
        <v>12201.656272446413</v>
      </c>
      <c r="U43">
        <f t="shared" si="0"/>
        <v>0.2678483190002377</v>
      </c>
      <c r="V43">
        <f t="shared" ca="1" si="7"/>
        <v>12.653744535703384</v>
      </c>
      <c r="W43" s="57">
        <f t="shared" ca="1" si="8"/>
        <v>41354.880853986855</v>
      </c>
      <c r="X43" s="27">
        <f t="shared" si="17"/>
        <v>1343.3016079757517</v>
      </c>
      <c r="Y43" s="57">
        <f t="shared" ca="1" si="11"/>
        <v>4552.8309197049739</v>
      </c>
      <c r="Z43" s="54">
        <f t="shared" si="9"/>
        <v>0</v>
      </c>
    </row>
    <row r="44" spans="1:26" s="31" customFormat="1" x14ac:dyDescent="0.2">
      <c r="A44" t="str">
        <f>Data2013!A35</f>
        <v>A39</v>
      </c>
      <c r="B44" s="7">
        <f>Data2013!B35</f>
        <v>28157</v>
      </c>
      <c r="C44" s="7">
        <f>Data2013!C35</f>
        <v>39995</v>
      </c>
      <c r="D44" t="str">
        <f>Data2013!D35</f>
        <v>M</v>
      </c>
      <c r="E44" s="5">
        <f>Data2013!E35</f>
        <v>31368.16</v>
      </c>
      <c r="F44">
        <f t="shared" si="1"/>
        <v>37</v>
      </c>
      <c r="G44" s="28">
        <f t="shared" si="2"/>
        <v>4.5</v>
      </c>
      <c r="H44" s="48">
        <f t="shared" si="20"/>
        <v>100604.82885491995</v>
      </c>
      <c r="I44" s="48">
        <f t="shared" si="20"/>
        <v>96503.432954359669</v>
      </c>
      <c r="J44" s="48">
        <f t="shared" si="20"/>
        <v>92569.240243990091</v>
      </c>
      <c r="K44" s="48">
        <f t="shared" si="20"/>
        <v>88795.434286801043</v>
      </c>
      <c r="L44" s="48">
        <f t="shared" si="18"/>
        <v>85175.476534101719</v>
      </c>
      <c r="M44" s="48">
        <f t="shared" si="4"/>
        <v>96559.167351089898</v>
      </c>
      <c r="N44" s="48">
        <f t="shared" si="21"/>
        <v>116617.67279243319</v>
      </c>
      <c r="O44" s="48">
        <f t="shared" si="21"/>
        <v>113221.04154605164</v>
      </c>
      <c r="P44" s="48">
        <f t="shared" si="21"/>
        <v>109923.34130684625</v>
      </c>
      <c r="Q44" s="48">
        <f t="shared" si="21"/>
        <v>106721.69058917112</v>
      </c>
      <c r="R44" s="48">
        <f t="shared" si="19"/>
        <v>103613.29183414672</v>
      </c>
      <c r="S44" s="48">
        <f t="shared" si="5"/>
        <v>113254.0185484437</v>
      </c>
      <c r="T44" s="57">
        <f t="shared" si="6"/>
        <v>5648.7112900387583</v>
      </c>
      <c r="U44">
        <f t="shared" si="0"/>
        <v>0.25509363714308358</v>
      </c>
      <c r="V44">
        <f t="shared" ca="1" si="7"/>
        <v>11.681221147492936</v>
      </c>
      <c r="W44" s="57">
        <f t="shared" ca="1" si="8"/>
        <v>16832.059212015381</v>
      </c>
      <c r="X44" s="27">
        <f t="shared" si="17"/>
        <v>1255.2691755641686</v>
      </c>
      <c r="Y44" s="57">
        <f t="shared" ca="1" si="11"/>
        <v>3740.4576026700843</v>
      </c>
      <c r="Z44" s="54">
        <f t="shared" si="9"/>
        <v>0</v>
      </c>
    </row>
    <row r="45" spans="1:26" s="31" customFormat="1" x14ac:dyDescent="0.2">
      <c r="A45" t="str">
        <f>Data2013!A36</f>
        <v>A40</v>
      </c>
      <c r="B45" s="7">
        <f>Data2013!B36</f>
        <v>28449</v>
      </c>
      <c r="C45" s="7">
        <f>Data2013!C36</f>
        <v>38534</v>
      </c>
      <c r="D45" t="str">
        <f>Data2013!D36</f>
        <v>M</v>
      </c>
      <c r="E45" s="5">
        <f>Data2013!E36</f>
        <v>31763.29</v>
      </c>
      <c r="F45">
        <f t="shared" si="1"/>
        <v>36</v>
      </c>
      <c r="G45" s="28">
        <f t="shared" si="2"/>
        <v>8.5</v>
      </c>
      <c r="H45" s="48">
        <f t="shared" si="20"/>
        <v>106201.66498059675</v>
      </c>
      <c r="I45" s="48">
        <f t="shared" si="20"/>
        <v>101872.10070081223</v>
      </c>
      <c r="J45" s="48">
        <f t="shared" si="20"/>
        <v>97719.041439628039</v>
      </c>
      <c r="K45" s="48">
        <f t="shared" si="20"/>
        <v>93735.291548803871</v>
      </c>
      <c r="L45" s="48">
        <f t="shared" si="18"/>
        <v>89913.948727869429</v>
      </c>
      <c r="M45" s="48">
        <f t="shared" si="4"/>
        <v>101930.93570701235</v>
      </c>
      <c r="N45" s="48">
        <f t="shared" si="21"/>
        <v>120116.20297620616</v>
      </c>
      <c r="O45" s="48">
        <f t="shared" si="21"/>
        <v>116617.67279243316</v>
      </c>
      <c r="P45" s="48">
        <f t="shared" si="21"/>
        <v>113221.04154605161</v>
      </c>
      <c r="Q45" s="48">
        <f t="shared" si="21"/>
        <v>109923.34130684623</v>
      </c>
      <c r="R45" s="48">
        <f t="shared" si="19"/>
        <v>106721.69058917109</v>
      </c>
      <c r="S45" s="48">
        <f t="shared" si="5"/>
        <v>116651.63910489698</v>
      </c>
      <c r="T45" s="57">
        <f t="shared" si="6"/>
        <v>11263.368395624864</v>
      </c>
      <c r="U45">
        <f t="shared" si="0"/>
        <v>0.24294632108865097</v>
      </c>
      <c r="V45">
        <f t="shared" ca="1" si="7"/>
        <v>11.681221147492936</v>
      </c>
      <c r="W45" s="57">
        <f t="shared" ca="1" si="8"/>
        <v>31964.422465236989</v>
      </c>
      <c r="X45" s="27">
        <f t="shared" si="17"/>
        <v>1325.1021641911605</v>
      </c>
      <c r="Y45" s="57">
        <f t="shared" ca="1" si="11"/>
        <v>3760.5202900278809</v>
      </c>
      <c r="Z45" s="54">
        <f t="shared" si="9"/>
        <v>0</v>
      </c>
    </row>
    <row r="46" spans="1:26" s="31" customFormat="1" x14ac:dyDescent="0.2">
      <c r="A46" t="str">
        <f>Data2013!A37</f>
        <v>A41</v>
      </c>
      <c r="B46" s="7">
        <f>Data2013!B37</f>
        <v>28741</v>
      </c>
      <c r="C46" s="7">
        <f>Data2013!C37</f>
        <v>40210</v>
      </c>
      <c r="D46" t="str">
        <f>Data2013!D37</f>
        <v>M</v>
      </c>
      <c r="E46" s="5">
        <f>Data2013!E37</f>
        <v>41136.25</v>
      </c>
      <c r="F46">
        <f t="shared" si="1"/>
        <v>35</v>
      </c>
      <c r="G46" s="28">
        <f t="shared" si="2"/>
        <v>3.9166666666666665</v>
      </c>
      <c r="H46" s="48">
        <f t="shared" si="20"/>
        <v>143385.95329082856</v>
      </c>
      <c r="I46" s="48">
        <f t="shared" si="20"/>
        <v>137540.48277297703</v>
      </c>
      <c r="J46" s="48">
        <f t="shared" si="20"/>
        <v>131933.31680861107</v>
      </c>
      <c r="K46" s="48">
        <f t="shared" si="20"/>
        <v>126554.74034399142</v>
      </c>
      <c r="L46" s="48">
        <f t="shared" si="18"/>
        <v>121395.43438272558</v>
      </c>
      <c r="M46" s="48">
        <f t="shared" si="4"/>
        <v>137619.91762413888</v>
      </c>
      <c r="N46" s="48">
        <f t="shared" si="21"/>
        <v>123719.68906549235</v>
      </c>
      <c r="O46" s="48">
        <f t="shared" si="21"/>
        <v>120116.20297620616</v>
      </c>
      <c r="P46" s="48">
        <f t="shared" si="21"/>
        <v>116617.67279243316</v>
      </c>
      <c r="Q46" s="48">
        <f t="shared" si="21"/>
        <v>113221.04154605161</v>
      </c>
      <c r="R46" s="48">
        <f t="shared" si="19"/>
        <v>109923.34130684623</v>
      </c>
      <c r="S46" s="48">
        <f t="shared" si="5"/>
        <v>120151.18827804389</v>
      </c>
      <c r="T46" s="57">
        <f t="shared" si="6"/>
        <v>7486.0818019345079</v>
      </c>
      <c r="U46">
        <f t="shared" si="0"/>
        <v>0.23137744865585813</v>
      </c>
      <c r="V46">
        <f t="shared" ca="1" si="7"/>
        <v>11.681221147492936</v>
      </c>
      <c r="W46" s="57">
        <f t="shared" ca="1" si="8"/>
        <v>20233.165893048495</v>
      </c>
      <c r="X46" s="27">
        <f t="shared" si="17"/>
        <v>1911.3400345364703</v>
      </c>
      <c r="Y46" s="57">
        <f t="shared" ca="1" si="11"/>
        <v>5165.9146960974886</v>
      </c>
      <c r="Z46" s="54">
        <f t="shared" si="9"/>
        <v>0</v>
      </c>
    </row>
    <row r="47" spans="1:26" s="31" customFormat="1" x14ac:dyDescent="0.2">
      <c r="A47" t="str">
        <f>Data2013!A38</f>
        <v>A43</v>
      </c>
      <c r="B47" s="7">
        <f>Data2013!B38</f>
        <v>29325</v>
      </c>
      <c r="C47" s="7">
        <f>Data2013!C38</f>
        <v>40422</v>
      </c>
      <c r="D47" t="str">
        <f>Data2013!D38</f>
        <v>F</v>
      </c>
      <c r="E47" s="5">
        <f>Data2013!E38</f>
        <v>34477.42</v>
      </c>
      <c r="F47">
        <f t="shared" si="1"/>
        <v>34</v>
      </c>
      <c r="G47" s="28">
        <f t="shared" si="2"/>
        <v>3.3333333333333335</v>
      </c>
      <c r="H47" s="48">
        <f t="shared" si="20"/>
        <v>125283.16964698725</v>
      </c>
      <c r="I47" s="48">
        <f t="shared" si="20"/>
        <v>120175.70229926835</v>
      </c>
      <c r="J47" s="48">
        <f t="shared" si="20"/>
        <v>115276.45304486173</v>
      </c>
      <c r="K47" s="48">
        <f t="shared" si="20"/>
        <v>110576.93337636617</v>
      </c>
      <c r="L47" s="48">
        <f t="shared" si="18"/>
        <v>106069.00084063901</v>
      </c>
      <c r="M47" s="48">
        <f t="shared" si="4"/>
        <v>120245.10833037244</v>
      </c>
      <c r="N47" s="48">
        <f t="shared" si="21"/>
        <v>127431.27973745714</v>
      </c>
      <c r="O47" s="48">
        <f t="shared" si="21"/>
        <v>123719.68906549236</v>
      </c>
      <c r="P47" s="48">
        <f t="shared" si="21"/>
        <v>120116.20297620617</v>
      </c>
      <c r="Q47" s="48">
        <f t="shared" si="21"/>
        <v>116617.67279243318</v>
      </c>
      <c r="R47" s="48">
        <f t="shared" si="19"/>
        <v>113221.04154605162</v>
      </c>
      <c r="S47" s="48">
        <f t="shared" si="5"/>
        <v>123755.72392638522</v>
      </c>
      <c r="T47" s="57">
        <f t="shared" si="6"/>
        <v>5210.6213609828055</v>
      </c>
      <c r="U47">
        <f t="shared" si="0"/>
        <v>0.220359474910341</v>
      </c>
      <c r="V47">
        <f t="shared" ca="1" si="7"/>
        <v>12.653744535703384</v>
      </c>
      <c r="W47" s="57">
        <f t="shared" ca="1" si="8"/>
        <v>14529.153318886765</v>
      </c>
      <c r="X47" s="27">
        <f t="shared" si="17"/>
        <v>1563.1864082948416</v>
      </c>
      <c r="Y47" s="57">
        <f t="shared" ca="1" si="11"/>
        <v>4358.7459956660296</v>
      </c>
      <c r="Z47" s="54">
        <f t="shared" si="9"/>
        <v>0</v>
      </c>
    </row>
    <row r="48" spans="1:26" s="31" customFormat="1" x14ac:dyDescent="0.2">
      <c r="A48" t="str">
        <f>Data2013!A39</f>
        <v>A44</v>
      </c>
      <c r="B48" s="7">
        <f>Data2013!B39</f>
        <v>29617</v>
      </c>
      <c r="C48" s="7">
        <f>Data2013!C39</f>
        <v>38991</v>
      </c>
      <c r="D48" t="str">
        <f>Data2013!D39</f>
        <v>F</v>
      </c>
      <c r="E48" s="5">
        <f>Data2013!E39</f>
        <v>32250.14</v>
      </c>
      <c r="F48">
        <f t="shared" si="1"/>
        <v>33</v>
      </c>
      <c r="G48" s="28">
        <f t="shared" si="2"/>
        <v>7.25</v>
      </c>
      <c r="H48" s="48">
        <f t="shared" si="20"/>
        <v>122170.30017302194</v>
      </c>
      <c r="I48" s="48">
        <f t="shared" si="20"/>
        <v>117189.73637699947</v>
      </c>
      <c r="J48" s="48">
        <f t="shared" si="20"/>
        <v>112412.21714820093</v>
      </c>
      <c r="K48" s="48">
        <f t="shared" si="20"/>
        <v>107829.4648903606</v>
      </c>
      <c r="L48" s="48">
        <f t="shared" si="18"/>
        <v>103433.53946317564</v>
      </c>
      <c r="M48" s="48">
        <f t="shared" si="4"/>
        <v>117257.41789940745</v>
      </c>
      <c r="N48" s="48">
        <f t="shared" si="21"/>
        <v>131254.21812958084</v>
      </c>
      <c r="O48" s="48">
        <f t="shared" si="21"/>
        <v>127431.27973745712</v>
      </c>
      <c r="P48" s="48">
        <f t="shared" si="21"/>
        <v>123719.68906549235</v>
      </c>
      <c r="Q48" s="48">
        <f t="shared" si="21"/>
        <v>120116.20297620616</v>
      </c>
      <c r="R48" s="48">
        <f t="shared" si="19"/>
        <v>116617.67279243316</v>
      </c>
      <c r="S48" s="48">
        <f t="shared" si="5"/>
        <v>127468.39564417677</v>
      </c>
      <c r="T48" s="57">
        <f t="shared" si="6"/>
        <v>11051.511637019152</v>
      </c>
      <c r="U48">
        <f t="shared" si="0"/>
        <v>0.20986616658127716</v>
      </c>
      <c r="V48">
        <f t="shared" ca="1" si="7"/>
        <v>12.653744535703384</v>
      </c>
      <c r="W48" s="57">
        <f t="shared" ca="1" si="8"/>
        <v>29348.315380078577</v>
      </c>
      <c r="X48" s="27">
        <f t="shared" si="17"/>
        <v>1524.3464326922967</v>
      </c>
      <c r="Y48" s="57">
        <f t="shared" ca="1" si="11"/>
        <v>4048.043500700493</v>
      </c>
      <c r="Z48" s="54">
        <f t="shared" si="9"/>
        <v>0</v>
      </c>
    </row>
    <row r="49" spans="1:26" s="31" customFormat="1" x14ac:dyDescent="0.2">
      <c r="A49" t="str">
        <f>Data2013!A40</f>
        <v>A45</v>
      </c>
      <c r="B49" s="7">
        <f>Data2013!B40</f>
        <v>29909</v>
      </c>
      <c r="C49" s="7">
        <f>Data2013!C40</f>
        <v>40634</v>
      </c>
      <c r="D49" t="str">
        <f>Data2013!D40</f>
        <v>M</v>
      </c>
      <c r="E49" s="5">
        <f>Data2013!E40</f>
        <v>36154.720000000001</v>
      </c>
      <c r="F49">
        <f t="shared" si="1"/>
        <v>32</v>
      </c>
      <c r="G49" s="28">
        <f t="shared" si="2"/>
        <v>2.75</v>
      </c>
      <c r="H49" s="48">
        <f t="shared" si="20"/>
        <v>142782.53977694674</v>
      </c>
      <c r="I49" s="48">
        <f t="shared" si="20"/>
        <v>136961.66885078824</v>
      </c>
      <c r="J49" s="48">
        <f t="shared" si="20"/>
        <v>131378.09961706307</v>
      </c>
      <c r="K49" s="48">
        <f t="shared" si="20"/>
        <v>126022.15790605571</v>
      </c>
      <c r="L49" s="48">
        <f t="shared" si="18"/>
        <v>120884.56393866256</v>
      </c>
      <c r="M49" s="48">
        <f t="shared" si="4"/>
        <v>137040.76941493267</v>
      </c>
      <c r="N49" s="48">
        <f t="shared" si="21"/>
        <v>135191.84467346827</v>
      </c>
      <c r="O49" s="48">
        <f t="shared" si="21"/>
        <v>131254.21812958084</v>
      </c>
      <c r="P49" s="48">
        <f t="shared" si="21"/>
        <v>127431.27973745712</v>
      </c>
      <c r="Q49" s="48">
        <f t="shared" si="21"/>
        <v>123719.68906549235</v>
      </c>
      <c r="R49" s="48">
        <f t="shared" si="19"/>
        <v>120116.20297620616</v>
      </c>
      <c r="S49" s="48">
        <f t="shared" si="5"/>
        <v>131292.44751350206</v>
      </c>
      <c r="T49" s="57">
        <f t="shared" si="6"/>
        <v>5009.8627031863816</v>
      </c>
      <c r="U49">
        <f t="shared" si="0"/>
        <v>0.19987253960121634</v>
      </c>
      <c r="V49">
        <f t="shared" ca="1" si="7"/>
        <v>11.681221147492936</v>
      </c>
      <c r="W49" s="57">
        <f t="shared" ca="1" si="8"/>
        <v>11696.803680859903</v>
      </c>
      <c r="X49" s="27">
        <f t="shared" si="17"/>
        <v>1821.7682557041387</v>
      </c>
      <c r="Y49" s="57">
        <f t="shared" ca="1" si="11"/>
        <v>4253.3831566763274</v>
      </c>
      <c r="Z49" s="54">
        <f t="shared" si="9"/>
        <v>0</v>
      </c>
    </row>
    <row r="50" spans="1:26" s="31" customFormat="1" x14ac:dyDescent="0.2">
      <c r="A50" t="str">
        <f>Data2013!A41</f>
        <v>A46</v>
      </c>
      <c r="B50" s="7">
        <f>Data2013!B41</f>
        <v>28395</v>
      </c>
      <c r="C50" s="7">
        <f>Data2013!C41</f>
        <v>41275</v>
      </c>
      <c r="D50" t="str">
        <f>Data2013!D41</f>
        <v>M</v>
      </c>
      <c r="E50" s="5">
        <f>Data2013!E41</f>
        <v>52280.56</v>
      </c>
      <c r="F50">
        <f t="shared" si="1"/>
        <v>36</v>
      </c>
      <c r="G50" s="28">
        <f t="shared" si="2"/>
        <v>1</v>
      </c>
      <c r="H50" s="48">
        <f t="shared" si="20"/>
        <v>174801.8709056268</v>
      </c>
      <c r="I50" s="48">
        <f t="shared" si="20"/>
        <v>167675.65554496576</v>
      </c>
      <c r="J50" s="48">
        <f t="shared" si="20"/>
        <v>160839.9573572813</v>
      </c>
      <c r="K50" s="48">
        <f t="shared" si="20"/>
        <v>154282.93271681661</v>
      </c>
      <c r="L50" s="48">
        <f t="shared" si="18"/>
        <v>147993.22083147877</v>
      </c>
      <c r="M50" s="48">
        <f t="shared" si="4"/>
        <v>167772.49460262462</v>
      </c>
      <c r="N50" s="48">
        <f t="shared" si="21"/>
        <v>120116.20297620616</v>
      </c>
      <c r="O50" s="48">
        <f t="shared" si="21"/>
        <v>116617.67279243316</v>
      </c>
      <c r="P50" s="48">
        <f t="shared" si="21"/>
        <v>113221.04154605161</v>
      </c>
      <c r="Q50" s="48">
        <f t="shared" si="21"/>
        <v>109923.34130684623</v>
      </c>
      <c r="R50" s="48">
        <f t="shared" si="19"/>
        <v>106721.69058917109</v>
      </c>
      <c r="S50" s="48">
        <f t="shared" si="5"/>
        <v>116651.63910489698</v>
      </c>
      <c r="T50" s="57">
        <f t="shared" si="6"/>
        <v>2538.8884183182136</v>
      </c>
      <c r="U50">
        <f t="shared" si="0"/>
        <v>0.24294632108865097</v>
      </c>
      <c r="V50">
        <f t="shared" ca="1" si="7"/>
        <v>11.681221147492936</v>
      </c>
      <c r="W50" s="57">
        <f t="shared" ca="1" si="8"/>
        <v>7205.1360787190588</v>
      </c>
      <c r="X50" s="27">
        <f t="shared" si="17"/>
        <v>2538.8884183182136</v>
      </c>
      <c r="Y50" s="57">
        <f t="shared" ca="1" si="11"/>
        <v>7205.1360787190579</v>
      </c>
      <c r="Z50" s="54">
        <f t="shared" si="9"/>
        <v>0</v>
      </c>
    </row>
    <row r="51" spans="1:26" s="31" customFormat="1" x14ac:dyDescent="0.2">
      <c r="A51" t="str">
        <f>Data2013!A42</f>
        <v>A47</v>
      </c>
      <c r="B51" s="7">
        <f>Data2013!B42</f>
        <v>31050</v>
      </c>
      <c r="C51" s="7">
        <f>Data2013!C42</f>
        <v>41365</v>
      </c>
      <c r="D51" t="str">
        <f>Data2013!D42</f>
        <v>F</v>
      </c>
      <c r="E51" s="5">
        <f>Data2013!E42</f>
        <v>21763.5</v>
      </c>
      <c r="F51">
        <f t="shared" si="1"/>
        <v>29</v>
      </c>
      <c r="G51" s="28">
        <f t="shared" si="2"/>
        <v>0.75</v>
      </c>
      <c r="H51" s="48">
        <f t="shared" si="20"/>
        <v>97379.385802580247</v>
      </c>
      <c r="I51" s="48">
        <f t="shared" si="20"/>
        <v>93409.482784249645</v>
      </c>
      <c r="J51" s="48">
        <f t="shared" si="20"/>
        <v>89601.422335011652</v>
      </c>
      <c r="K51" s="48">
        <f t="shared" si="20"/>
        <v>85948.606556366096</v>
      </c>
      <c r="L51" s="48">
        <f t="shared" si="18"/>
        <v>82444.706528888346</v>
      </c>
      <c r="M51" s="48">
        <f t="shared" si="4"/>
        <v>93463.430307280505</v>
      </c>
      <c r="N51" s="48">
        <f t="shared" si="21"/>
        <v>147727.77885450496</v>
      </c>
      <c r="O51" s="48">
        <f t="shared" si="21"/>
        <v>143425.02801408249</v>
      </c>
      <c r="P51" s="48">
        <f t="shared" si="21"/>
        <v>139247.60001367232</v>
      </c>
      <c r="Q51" s="48">
        <f t="shared" si="21"/>
        <v>135191.84467346827</v>
      </c>
      <c r="R51" s="48">
        <f t="shared" si="19"/>
        <v>131254.21812958084</v>
      </c>
      <c r="S51" s="48">
        <f t="shared" si="5"/>
        <v>143466.80229408658</v>
      </c>
      <c r="T51" s="57">
        <f t="shared" si="6"/>
        <v>911.26844549598491</v>
      </c>
      <c r="U51">
        <f t="shared" si="0"/>
        <v>0.17265741462150208</v>
      </c>
      <c r="V51">
        <f t="shared" ca="1" si="7"/>
        <v>12.653744535703384</v>
      </c>
      <c r="W51" s="57">
        <f t="shared" ca="1" si="8"/>
        <v>1990.9054158568949</v>
      </c>
      <c r="X51" s="27">
        <f t="shared" si="17"/>
        <v>1215.0245939946465</v>
      </c>
      <c r="Y51" s="57">
        <f t="shared" ca="1" si="11"/>
        <v>2654.5405544758596</v>
      </c>
      <c r="Z51" s="54">
        <f t="shared" si="9"/>
        <v>0</v>
      </c>
    </row>
    <row r="52" spans="1:26" s="31" customFormat="1" x14ac:dyDescent="0.2">
      <c r="A52" t="str">
        <f>Data2013!A43</f>
        <v>A48</v>
      </c>
      <c r="B52" s="7">
        <f>Data2013!B43</f>
        <v>21975</v>
      </c>
      <c r="C52" s="7">
        <f>Data2013!C43</f>
        <v>41456</v>
      </c>
      <c r="D52" t="str">
        <f>Data2013!D43</f>
        <v>F</v>
      </c>
      <c r="E52" s="5">
        <f>Data2013!E43</f>
        <v>33413.64</v>
      </c>
      <c r="F52">
        <f t="shared" si="1"/>
        <v>54</v>
      </c>
      <c r="G52" s="28">
        <f t="shared" si="2"/>
        <v>0.5</v>
      </c>
      <c r="H52" s="48">
        <f t="shared" si="20"/>
        <v>52815.389785346073</v>
      </c>
      <c r="I52" s="48">
        <f t="shared" si="20"/>
        <v>50662.244398413502</v>
      </c>
      <c r="J52" s="48">
        <f t="shared" si="20"/>
        <v>48596.877120780337</v>
      </c>
      <c r="K52" s="48">
        <f t="shared" si="20"/>
        <v>46615.709468374422</v>
      </c>
      <c r="L52" s="48">
        <f t="shared" si="18"/>
        <v>44715.308842565391</v>
      </c>
      <c r="M52" s="48">
        <f t="shared" si="4"/>
        <v>50691.503768179973</v>
      </c>
      <c r="N52" s="48">
        <f t="shared" si="21"/>
        <v>70555.609915566398</v>
      </c>
      <c r="O52" s="48">
        <f t="shared" si="21"/>
        <v>68500.592151035336</v>
      </c>
      <c r="P52" s="48">
        <f t="shared" si="21"/>
        <v>66505.42927284984</v>
      </c>
      <c r="Q52" s="48">
        <f t="shared" si="21"/>
        <v>64568.377934805671</v>
      </c>
      <c r="R52" s="48">
        <f t="shared" si="19"/>
        <v>62687.745567772494</v>
      </c>
      <c r="S52" s="48">
        <f t="shared" si="5"/>
        <v>68520.543779817192</v>
      </c>
      <c r="T52" s="57">
        <f t="shared" si="6"/>
        <v>329.49477449316981</v>
      </c>
      <c r="U52">
        <f t="shared" si="0"/>
        <v>0.5846792890864374</v>
      </c>
      <c r="V52">
        <f t="shared" ca="1" si="7"/>
        <v>12.653744535703384</v>
      </c>
      <c r="W52" s="57">
        <f t="shared" ca="1" si="8"/>
        <v>2437.7283271301676</v>
      </c>
      <c r="X52" s="27">
        <f t="shared" si="17"/>
        <v>658.98954898633963</v>
      </c>
      <c r="Y52" s="57">
        <f t="shared" ca="1" si="11"/>
        <v>4875.4566542603352</v>
      </c>
      <c r="Z52" s="54">
        <f t="shared" si="9"/>
        <v>0</v>
      </c>
    </row>
    <row r="53" spans="1:26" s="31" customFormat="1" x14ac:dyDescent="0.2">
      <c r="A53" t="str">
        <f>Data2013!A44</f>
        <v>A49</v>
      </c>
      <c r="B53" s="7">
        <f>Data2013!B44</f>
        <v>21167</v>
      </c>
      <c r="C53" s="7">
        <f>Data2013!C44</f>
        <v>41334</v>
      </c>
      <c r="D53" t="str">
        <f>Data2013!D44</f>
        <v>M</v>
      </c>
      <c r="E53" s="5">
        <f>Data2013!E44</f>
        <v>41886.300000000003</v>
      </c>
      <c r="F53">
        <f t="shared" si="1"/>
        <v>56</v>
      </c>
      <c r="G53" s="28">
        <f t="shared" si="2"/>
        <v>0.83333333333333337</v>
      </c>
      <c r="H53" s="48">
        <f t="shared" si="20"/>
        <v>60919.533883292614</v>
      </c>
      <c r="I53" s="48">
        <f t="shared" si="20"/>
        <v>58436.003724980925</v>
      </c>
      <c r="J53" s="48">
        <f t="shared" si="20"/>
        <v>56053.720599502085</v>
      </c>
      <c r="K53" s="48">
        <f t="shared" si="20"/>
        <v>53768.556929978018</v>
      </c>
      <c r="L53" s="48">
        <f t="shared" si="18"/>
        <v>51576.553410050859</v>
      </c>
      <c r="M53" s="48">
        <f t="shared" si="4"/>
        <v>58469.752735925205</v>
      </c>
      <c r="N53" s="48">
        <f t="shared" si="21"/>
        <v>66505.429272849855</v>
      </c>
      <c r="O53" s="48">
        <f t="shared" si="21"/>
        <v>64568.377934805678</v>
      </c>
      <c r="P53" s="48">
        <f t="shared" si="21"/>
        <v>62687.745567772501</v>
      </c>
      <c r="Q53" s="48">
        <f t="shared" si="21"/>
        <v>60861.888900749997</v>
      </c>
      <c r="R53" s="48">
        <f t="shared" si="19"/>
        <v>59089.212524999995</v>
      </c>
      <c r="S53" s="48">
        <f t="shared" si="5"/>
        <v>64587.184258476016</v>
      </c>
      <c r="T53" s="57">
        <f t="shared" si="6"/>
        <v>633.42232130585637</v>
      </c>
      <c r="U53">
        <f t="shared" si="0"/>
        <v>0.64460891621779726</v>
      </c>
      <c r="V53">
        <f t="shared" ca="1" si="7"/>
        <v>11.681221147492936</v>
      </c>
      <c r="W53" s="57">
        <f t="shared" ca="1" si="8"/>
        <v>4769.5556225443561</v>
      </c>
      <c r="X53" s="27">
        <f t="shared" si="17"/>
        <v>760.1067855670276</v>
      </c>
      <c r="Y53" s="57">
        <f t="shared" ca="1" si="11"/>
        <v>5723.4667470532268</v>
      </c>
      <c r="Z53" s="54">
        <f t="shared" si="9"/>
        <v>0</v>
      </c>
    </row>
    <row r="54" spans="1:26" s="31" customFormat="1" ht="13.5" thickBot="1" x14ac:dyDescent="0.25">
      <c r="A54" t="str">
        <f>Data2013!A45</f>
        <v>A50</v>
      </c>
      <c r="B54" s="7">
        <f>Data2013!B45</f>
        <v>27960</v>
      </c>
      <c r="C54" s="7">
        <f>Data2013!C45</f>
        <v>41306</v>
      </c>
      <c r="D54" t="str">
        <f>Data2013!D45</f>
        <v>M</v>
      </c>
      <c r="E54" s="5">
        <f>Data2013!E45</f>
        <v>38136.92</v>
      </c>
      <c r="F54">
        <f t="shared" si="1"/>
        <v>37</v>
      </c>
      <c r="G54" s="28">
        <f t="shared" si="2"/>
        <v>0.91666666666666663</v>
      </c>
      <c r="H54" s="48">
        <f t="shared" si="20"/>
        <v>122313.78281843032</v>
      </c>
      <c r="I54" s="48">
        <f t="shared" si="20"/>
        <v>117327.3696100051</v>
      </c>
      <c r="J54" s="48">
        <f t="shared" si="20"/>
        <v>112544.23943405766</v>
      </c>
      <c r="K54" s="48">
        <f t="shared" si="20"/>
        <v>107956.10497271718</v>
      </c>
      <c r="L54" s="48">
        <f t="shared" si="18"/>
        <v>103555.01676040018</v>
      </c>
      <c r="M54" s="48">
        <f t="shared" si="4"/>
        <v>117395.13062083103</v>
      </c>
      <c r="N54" s="48">
        <f t="shared" si="21"/>
        <v>116617.67279243319</v>
      </c>
      <c r="O54" s="48">
        <f t="shared" si="21"/>
        <v>113221.04154605164</v>
      </c>
      <c r="P54" s="48">
        <f t="shared" si="21"/>
        <v>109923.34130684625</v>
      </c>
      <c r="Q54" s="48">
        <f t="shared" si="21"/>
        <v>106721.69058917112</v>
      </c>
      <c r="R54" s="48">
        <f t="shared" si="19"/>
        <v>103613.29183414672</v>
      </c>
      <c r="S54" s="48">
        <f t="shared" si="5"/>
        <v>113254.0185484437</v>
      </c>
      <c r="T54" s="57">
        <f t="shared" si="6"/>
        <v>1425.5307756960549</v>
      </c>
      <c r="U54">
        <f t="shared" si="0"/>
        <v>0.25509363714308358</v>
      </c>
      <c r="V54">
        <f t="shared" ca="1" si="7"/>
        <v>11.681221147492936</v>
      </c>
      <c r="W54" s="57">
        <f t="shared" ca="1" si="8"/>
        <v>4247.8040021942015</v>
      </c>
      <c r="X54" s="27">
        <f t="shared" si="17"/>
        <v>1555.1244825775145</v>
      </c>
      <c r="Y54" s="57">
        <f t="shared" ca="1" si="11"/>
        <v>4633.9680023936744</v>
      </c>
      <c r="Z54" s="54">
        <f t="shared" si="9"/>
        <v>0</v>
      </c>
    </row>
    <row r="55" spans="1:26" s="31" customFormat="1" ht="13.5" thickBot="1" x14ac:dyDescent="0.25">
      <c r="F55"/>
      <c r="G55"/>
      <c r="H55" s="95"/>
      <c r="I55" s="94"/>
      <c r="J55" s="94"/>
      <c r="M55" s="48"/>
      <c r="R55" s="94"/>
      <c r="S55" s="48"/>
      <c r="T55" s="45"/>
      <c r="U55"/>
      <c r="V55"/>
      <c r="W55" s="82">
        <f ca="1">SUM(W14:W54)</f>
        <v>6276642.8061947478</v>
      </c>
      <c r="X55" s="59" t="s">
        <v>144</v>
      </c>
      <c r="Y55" s="61">
        <f ca="1">SUM(Y14:Y54)</f>
        <v>224614.98669565486</v>
      </c>
      <c r="Z55" s="54"/>
    </row>
    <row r="56" spans="1:26" s="31" customFormat="1" ht="13.5" thickBot="1" x14ac:dyDescent="0.25">
      <c r="F56"/>
      <c r="G56"/>
      <c r="H56"/>
      <c r="S56" s="48"/>
      <c r="T56"/>
      <c r="X56" s="60" t="s">
        <v>145</v>
      </c>
      <c r="Y56" s="61">
        <f ca="1">Y55*(1+B6)^0.5</f>
        <v>230161.87099670459</v>
      </c>
    </row>
  </sheetData>
  <pageMargins left="0.7" right="0.7" top="0.75" bottom="0.75" header="0.3" footer="0.3"/>
  <pageSetup orientation="portrait" verticalDpi="0" r:id="rId1"/>
  <ignoredErrors>
    <ignoredError sqref="F24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A46" zoomScaleNormal="100" workbookViewId="0">
      <selection activeCell="G13" sqref="G13"/>
    </sheetView>
  </sheetViews>
  <sheetFormatPr defaultColWidth="8.7109375" defaultRowHeight="12.75" x14ac:dyDescent="0.2"/>
  <cols>
    <col min="1" max="1" width="13.7109375" customWidth="1"/>
    <col min="2" max="2" width="18" bestFit="1" customWidth="1"/>
    <col min="3" max="3" width="17.7109375" customWidth="1"/>
    <col min="4" max="4" width="13.140625" customWidth="1"/>
    <col min="5" max="5" width="13.28515625" bestFit="1" customWidth="1"/>
    <col min="6" max="6" width="10.28515625" customWidth="1"/>
    <col min="7" max="7" width="9.7109375" customWidth="1"/>
    <col min="8" max="10" width="12.85546875" bestFit="1" customWidth="1"/>
    <col min="11" max="12" width="12" bestFit="1" customWidth="1"/>
    <col min="13" max="13" width="12.85546875" bestFit="1" customWidth="1"/>
    <col min="14" max="17" width="12.5703125" bestFit="1" customWidth="1"/>
    <col min="18" max="19" width="12.85546875" bestFit="1" customWidth="1"/>
    <col min="20" max="22" width="12" bestFit="1" customWidth="1"/>
    <col min="23" max="23" width="17.7109375" bestFit="1" customWidth="1"/>
    <col min="24" max="24" width="12" bestFit="1" customWidth="1"/>
    <col min="25" max="26" width="10.7109375" bestFit="1" customWidth="1"/>
  </cols>
  <sheetData>
    <row r="1" spans="1:26" s="31" customFormat="1" ht="15" x14ac:dyDescent="0.3">
      <c r="A1" s="30" t="s">
        <v>109</v>
      </c>
      <c r="C1" s="109" t="s">
        <v>225</v>
      </c>
      <c r="D1" s="109"/>
    </row>
    <row r="2" spans="1:26" s="31" customFormat="1" x14ac:dyDescent="0.2">
      <c r="C2" s="136" t="s">
        <v>223</v>
      </c>
    </row>
    <row r="3" spans="1:26" s="31" customFormat="1" x14ac:dyDescent="0.2">
      <c r="A3" s="34" t="s">
        <v>130</v>
      </c>
      <c r="B3" s="51">
        <v>41639</v>
      </c>
    </row>
    <row r="4" spans="1:26" s="31" customFormat="1" x14ac:dyDescent="0.2"/>
    <row r="5" spans="1:26" s="53" customFormat="1" x14ac:dyDescent="0.2">
      <c r="A5" s="52" t="s">
        <v>131</v>
      </c>
    </row>
    <row r="6" spans="1:26" s="31" customFormat="1" x14ac:dyDescent="0.2">
      <c r="A6" s="34" t="s">
        <v>132</v>
      </c>
      <c r="B6" s="54">
        <v>0.05</v>
      </c>
      <c r="C6" s="78" t="s">
        <v>169</v>
      </c>
      <c r="D6" s="31" t="str">
        <f>"'"&amp;"Male"&amp;B10&amp;"'!"</f>
        <v>'Male2015'!</v>
      </c>
      <c r="E6" s="78" t="s">
        <v>180</v>
      </c>
      <c r="F6" s="54">
        <v>0</v>
      </c>
    </row>
    <row r="7" spans="1:26" s="31" customFormat="1" x14ac:dyDescent="0.2">
      <c r="A7" s="34" t="s">
        <v>133</v>
      </c>
      <c r="B7" s="54">
        <v>4.2500000000000003E-2</v>
      </c>
      <c r="C7" s="78" t="s">
        <v>170</v>
      </c>
      <c r="D7" s="31" t="str">
        <f>"'"&amp;"Female"&amp;B10&amp;"'!"</f>
        <v>'Female2015'!</v>
      </c>
      <c r="E7" s="78" t="s">
        <v>189</v>
      </c>
      <c r="F7" s="48">
        <v>52500</v>
      </c>
    </row>
    <row r="8" spans="1:26" s="31" customFormat="1" x14ac:dyDescent="0.2">
      <c r="A8" s="68" t="s">
        <v>157</v>
      </c>
      <c r="B8" s="54">
        <v>0.03</v>
      </c>
      <c r="C8" s="79" t="s">
        <v>172</v>
      </c>
      <c r="D8" s="31" t="s">
        <v>171</v>
      </c>
      <c r="E8" s="78" t="s">
        <v>111</v>
      </c>
      <c r="F8" s="108">
        <f ca="1">W55</f>
        <v>6034168.7454219386</v>
      </c>
      <c r="N8" s="96"/>
    </row>
    <row r="9" spans="1:26" s="31" customFormat="1" x14ac:dyDescent="0.2">
      <c r="A9" s="34" t="s">
        <v>134</v>
      </c>
      <c r="B9" s="31">
        <v>65</v>
      </c>
      <c r="C9" s="79" t="s">
        <v>174</v>
      </c>
      <c r="D9" s="31" t="s">
        <v>175</v>
      </c>
      <c r="E9" s="78" t="s">
        <v>190</v>
      </c>
      <c r="F9" s="108">
        <f ca="1">F8-Active2013RA!F8</f>
        <v>-242474.0607728092</v>
      </c>
    </row>
    <row r="10" spans="1:26" s="31" customFormat="1" x14ac:dyDescent="0.2">
      <c r="A10" s="68" t="s">
        <v>156</v>
      </c>
      <c r="B10" s="69">
        <v>2015</v>
      </c>
      <c r="C10" s="80" t="s">
        <v>173</v>
      </c>
      <c r="D10" s="81">
        <f ca="1">IF(B6=0.05,8,HLOOKUP(B6,INDIRECT(D6&amp;D8),2)+4)</f>
        <v>8</v>
      </c>
    </row>
    <row r="11" spans="1:26" s="31" customFormat="1" x14ac:dyDescent="0.2"/>
    <row r="12" spans="1:26" s="53" customFormat="1" x14ac:dyDescent="0.2">
      <c r="A12" s="52" t="s">
        <v>135</v>
      </c>
    </row>
    <row r="13" spans="1:26" s="31" customFormat="1" ht="63.75" x14ac:dyDescent="0.2">
      <c r="A13" s="55" t="s">
        <v>4</v>
      </c>
      <c r="B13" s="55" t="s">
        <v>6</v>
      </c>
      <c r="C13" s="55" t="s">
        <v>7</v>
      </c>
      <c r="D13" s="55" t="s">
        <v>5</v>
      </c>
      <c r="E13" s="55" t="s">
        <v>87</v>
      </c>
      <c r="F13" s="55" t="s">
        <v>136</v>
      </c>
      <c r="G13" s="55" t="s">
        <v>137</v>
      </c>
      <c r="H13" s="55" t="s">
        <v>159</v>
      </c>
      <c r="I13" s="55" t="s">
        <v>160</v>
      </c>
      <c r="J13" s="55" t="s">
        <v>161</v>
      </c>
      <c r="K13" s="55" t="s">
        <v>162</v>
      </c>
      <c r="L13" s="55" t="s">
        <v>163</v>
      </c>
      <c r="M13" s="55" t="s">
        <v>138</v>
      </c>
      <c r="N13" s="55" t="s">
        <v>164</v>
      </c>
      <c r="O13" s="55" t="s">
        <v>165</v>
      </c>
      <c r="P13" s="55" t="s">
        <v>166</v>
      </c>
      <c r="Q13" s="55" t="s">
        <v>167</v>
      </c>
      <c r="R13" s="55" t="s">
        <v>168</v>
      </c>
      <c r="S13" s="55" t="s">
        <v>158</v>
      </c>
      <c r="T13" s="56" t="s">
        <v>139</v>
      </c>
      <c r="U13" s="55" t="s">
        <v>100</v>
      </c>
      <c r="V13" s="55" t="s">
        <v>104</v>
      </c>
      <c r="W13" s="56" t="s">
        <v>140</v>
      </c>
      <c r="X13" s="55" t="s">
        <v>141</v>
      </c>
      <c r="Y13" s="56" t="s">
        <v>142</v>
      </c>
      <c r="Z13" s="78" t="s">
        <v>180</v>
      </c>
    </row>
    <row r="14" spans="1:26" s="31" customFormat="1" x14ac:dyDescent="0.2">
      <c r="A14" t="str">
        <f>Data2013!A5</f>
        <v>A02</v>
      </c>
      <c r="B14" s="7">
        <f>Data2013!B5</f>
        <v>16987</v>
      </c>
      <c r="C14" s="7">
        <f>Data2013!C5</f>
        <v>27273</v>
      </c>
      <c r="D14" t="str">
        <f>Data2013!D5</f>
        <v>F</v>
      </c>
      <c r="E14" s="5">
        <f>Data2013!E5</f>
        <v>96510.15</v>
      </c>
      <c r="F14">
        <f>ROUND(($B$3-B14)/365.25, 0)</f>
        <v>67</v>
      </c>
      <c r="G14" s="28">
        <f>YEARFRAC(C14,$B$3,)</f>
        <v>39.333333333333336</v>
      </c>
      <c r="H14" s="5">
        <f>Data2013!E5</f>
        <v>96510.15</v>
      </c>
      <c r="I14" s="5">
        <f>Data2013!F5</f>
        <v>93246.52</v>
      </c>
      <c r="J14" s="5">
        <f>Data2013!G5</f>
        <v>90952.82</v>
      </c>
      <c r="K14" s="5">
        <f>Data2013!H5</f>
        <v>89994.91</v>
      </c>
      <c r="L14" s="5">
        <f>Data2013!I5</f>
        <v>87872.25</v>
      </c>
      <c r="M14" s="48">
        <f>AVERAGE(H14:L14)</f>
        <v>91715.33</v>
      </c>
      <c r="N14" s="48">
        <f>Data2012!B83</f>
        <v>51100</v>
      </c>
      <c r="O14" s="48">
        <f>Data2012!B82</f>
        <v>50100</v>
      </c>
      <c r="P14" s="48">
        <f>Data2012!B81</f>
        <v>48300</v>
      </c>
      <c r="Q14" s="48">
        <f>Data2012!B80</f>
        <v>47200</v>
      </c>
      <c r="R14" s="48">
        <f>Data2012!B79</f>
        <v>46300</v>
      </c>
      <c r="S14" s="48">
        <f>AVERAGE(N14:R14)</f>
        <v>48600</v>
      </c>
      <c r="T14" s="57">
        <f>(0.013*MIN(S14,M14) + 0.02*MAX(0,M14-S14))*G14*(1-Z14)</f>
        <v>58768.192933333339</v>
      </c>
      <c r="U14">
        <f t="shared" ref="U14:U54" si="0">(1+$B$6)^(-MAX(0, $B$9-F14))</f>
        <v>1</v>
      </c>
      <c r="V14">
        <f ca="1">IF(D14="M", VLOOKUP(MAX(F14,$B$9),INDIRECT($D$6&amp;$D$9),$D$10), VLOOKUP(MAX(F14,$B$9),INDIRECT($D$7&amp;$D$9),$D$10))</f>
        <v>12.075373549819766</v>
      </c>
      <c r="W14" s="57">
        <f ca="1">V14*U14*T14</f>
        <v>709647.88251787832</v>
      </c>
      <c r="X14" s="27">
        <v>0</v>
      </c>
      <c r="Y14" s="57">
        <f ca="1">X14*V14*U14</f>
        <v>0</v>
      </c>
      <c r="Z14" s="54">
        <f>IF(F14&gt;$B$9, $F$6*MAX(0, 65-F14), $F$6*(65-$B$9))</f>
        <v>0</v>
      </c>
    </row>
    <row r="15" spans="1:26" s="31" customFormat="1" x14ac:dyDescent="0.2">
      <c r="A15" t="str">
        <f>Data2013!A6</f>
        <v>A05</v>
      </c>
      <c r="B15" s="7">
        <f>Data2013!B6</f>
        <v>18229</v>
      </c>
      <c r="C15" s="7">
        <f>Data2013!C6</f>
        <v>30225</v>
      </c>
      <c r="D15" t="str">
        <f>Data2013!D6</f>
        <v>M</v>
      </c>
      <c r="E15" s="5">
        <f>Data2013!E6</f>
        <v>64818.37</v>
      </c>
      <c r="F15">
        <f t="shared" ref="F15:F54" si="1">ROUND(($B$3-B15)/365.25, 0)</f>
        <v>64</v>
      </c>
      <c r="G15" s="28">
        <f t="shared" ref="G15:G54" si="2">YEARFRAC(C15,$B$3,)</f>
        <v>31.25</v>
      </c>
      <c r="H15" s="48">
        <f t="shared" ref="H15:K35" si="3">I15*(1+$B$7)</f>
        <v>67573.150725</v>
      </c>
      <c r="I15" s="5">
        <f>E15</f>
        <v>64818.37</v>
      </c>
      <c r="J15" s="5">
        <f>Data2013!F6</f>
        <v>62475.54</v>
      </c>
      <c r="K15" s="5">
        <f>Data2013!G6</f>
        <v>60648.99</v>
      </c>
      <c r="L15" s="5">
        <f>Data2013!H6</f>
        <v>59989.52</v>
      </c>
      <c r="M15" s="48">
        <f t="shared" ref="M15:M54" si="4">AVERAGE(H15:L15)</f>
        <v>63101.114145</v>
      </c>
      <c r="N15" s="48">
        <f>F7</f>
        <v>52500</v>
      </c>
      <c r="O15" s="48">
        <f>Data2012!B83</f>
        <v>51100</v>
      </c>
      <c r="P15" s="48">
        <f>Data2012!B82</f>
        <v>50100</v>
      </c>
      <c r="Q15" s="48">
        <f>Data2012!B81</f>
        <v>48300</v>
      </c>
      <c r="R15" s="48">
        <f>Data2012!B80</f>
        <v>47200</v>
      </c>
      <c r="S15" s="48">
        <f t="shared" ref="S15:S54" si="5">AVERAGE(N15:R15)</f>
        <v>49840</v>
      </c>
      <c r="T15" s="57">
        <f t="shared" ref="T15:T54" si="6">(0.013*MIN(S15,M15) + 0.02*MAX(0,M15-S15))*G15*(1-Z15)</f>
        <v>28535.696340625</v>
      </c>
      <c r="U15">
        <f t="shared" si="0"/>
        <v>0.95238095238095233</v>
      </c>
      <c r="V15">
        <f t="shared" ref="V15:V54" ca="1" si="7">IF(D15="M", VLOOKUP(MAX(F15,$B$9),INDIRECT($D$6&amp;$D$9),$D$10), VLOOKUP(MAX(F15,$B$9),INDIRECT($D$7&amp;$D$9),$D$10))</f>
        <v>11.681221147492936</v>
      </c>
      <c r="W15" s="57">
        <f t="shared" ref="W15:W54" ca="1" si="8">V15*U15*T15</f>
        <v>317458.83766909101</v>
      </c>
      <c r="X15" s="27">
        <v>0</v>
      </c>
      <c r="Y15" s="57">
        <f ca="1">X15*V15*U15</f>
        <v>0</v>
      </c>
      <c r="Z15" s="54">
        <f t="shared" ref="Z15:Z54" si="9">IF(F15&gt;$B$9, $F$6*MAX(0, 65-F15), $F$6*(65-$B$9))</f>
        <v>0</v>
      </c>
    </row>
    <row r="16" spans="1:26" s="31" customFormat="1" x14ac:dyDescent="0.2">
      <c r="A16" t="str">
        <f>Data2013!A7</f>
        <v>A06</v>
      </c>
      <c r="B16" s="7">
        <f>Data2013!B7</f>
        <v>18521</v>
      </c>
      <c r="C16" s="7">
        <f>Data2013!C7</f>
        <v>29160</v>
      </c>
      <c r="D16" t="str">
        <f>Data2013!D7</f>
        <v>F</v>
      </c>
      <c r="E16" s="5">
        <f>Data2013!E7</f>
        <v>77495.960000000006</v>
      </c>
      <c r="F16">
        <f t="shared" si="1"/>
        <v>63</v>
      </c>
      <c r="G16" s="28">
        <f t="shared" si="2"/>
        <v>34.166666666666664</v>
      </c>
      <c r="H16" s="48">
        <f t="shared" si="3"/>
        <v>84223.093677750003</v>
      </c>
      <c r="I16" s="48">
        <f t="shared" si="3"/>
        <v>80789.5383</v>
      </c>
      <c r="J16" s="5">
        <f>E16</f>
        <v>77495.960000000006</v>
      </c>
      <c r="K16" s="5">
        <f>Data2013!F7</f>
        <v>75238.8</v>
      </c>
      <c r="L16" s="5">
        <f>Data2013!G7</f>
        <v>74724.87</v>
      </c>
      <c r="M16" s="48">
        <f t="shared" si="4"/>
        <v>78494.452395550004</v>
      </c>
      <c r="N16" s="48">
        <f>O16*(1+$B$8)</f>
        <v>54075</v>
      </c>
      <c r="O16" s="48">
        <f>F7</f>
        <v>52500</v>
      </c>
      <c r="P16" s="48">
        <f>Data2012!B83</f>
        <v>51100</v>
      </c>
      <c r="Q16" s="48">
        <f>Data2012!B82</f>
        <v>50100</v>
      </c>
      <c r="R16" s="48">
        <f>Data2012!B81</f>
        <v>48300</v>
      </c>
      <c r="S16" s="48">
        <f t="shared" si="5"/>
        <v>51215</v>
      </c>
      <c r="T16" s="57">
        <f t="shared" si="6"/>
        <v>41388.954970292492</v>
      </c>
      <c r="U16">
        <f t="shared" si="0"/>
        <v>0.90702947845804982</v>
      </c>
      <c r="V16">
        <f t="shared" ca="1" si="7"/>
        <v>12.653744535703384</v>
      </c>
      <c r="W16" s="57">
        <f t="shared" ca="1" si="8"/>
        <v>475034.25196717639</v>
      </c>
      <c r="X16" s="27">
        <v>0</v>
      </c>
      <c r="Y16" s="57">
        <f t="shared" ref="Y16:Y54" ca="1" si="10">X16*V16*U16</f>
        <v>0</v>
      </c>
      <c r="Z16" s="54">
        <f t="shared" si="9"/>
        <v>0</v>
      </c>
    </row>
    <row r="17" spans="1:26" s="31" customFormat="1" x14ac:dyDescent="0.2">
      <c r="A17" t="str">
        <f>Data2013!A8</f>
        <v>A07</v>
      </c>
      <c r="B17" s="7">
        <f>Data2013!B8</f>
        <v>18813</v>
      </c>
      <c r="C17" s="7">
        <f>Data2013!C8</f>
        <v>31199</v>
      </c>
      <c r="D17" t="str">
        <f>Data2013!D8</f>
        <v>M</v>
      </c>
      <c r="E17" s="5">
        <f>Data2013!E8</f>
        <v>61897.29</v>
      </c>
      <c r="F17">
        <f t="shared" si="1"/>
        <v>62</v>
      </c>
      <c r="G17" s="28">
        <f t="shared" si="2"/>
        <v>28.583333333333332</v>
      </c>
      <c r="H17" s="48">
        <f t="shared" si="3"/>
        <v>70129.351999340157</v>
      </c>
      <c r="I17" s="48">
        <f t="shared" si="3"/>
        <v>67270.3616300625</v>
      </c>
      <c r="J17" s="48">
        <f t="shared" si="3"/>
        <v>64527.924825000002</v>
      </c>
      <c r="K17" s="5">
        <f>E17</f>
        <v>61897.29</v>
      </c>
      <c r="L17" s="5">
        <f>Data2013!F8</f>
        <v>59660.04</v>
      </c>
      <c r="M17" s="48">
        <f t="shared" si="4"/>
        <v>64696.993690880525</v>
      </c>
      <c r="N17" s="48">
        <f>O17*(1+$B$8)</f>
        <v>55697.25</v>
      </c>
      <c r="O17" s="48">
        <f>P17*(1+$B$8)</f>
        <v>54075</v>
      </c>
      <c r="P17" s="48">
        <f>F7</f>
        <v>52500</v>
      </c>
      <c r="Q17" s="48">
        <f>Data2012!B83</f>
        <v>51100</v>
      </c>
      <c r="R17" s="48">
        <f>Data2012!B82</f>
        <v>50100</v>
      </c>
      <c r="S17" s="110">
        <f t="shared" si="5"/>
        <v>52694.45</v>
      </c>
      <c r="T17" s="57">
        <f t="shared" si="6"/>
        <v>26441.833522453366</v>
      </c>
      <c r="U17">
        <f t="shared" si="0"/>
        <v>0.86383759853147601</v>
      </c>
      <c r="V17">
        <f t="shared" ca="1" si="7"/>
        <v>11.681221147492936</v>
      </c>
      <c r="W17" s="57">
        <f t="shared" ca="1" si="8"/>
        <v>266816.02843837155</v>
      </c>
      <c r="X17" s="27">
        <v>0</v>
      </c>
      <c r="Y17" s="57">
        <f t="shared" ca="1" si="10"/>
        <v>0</v>
      </c>
      <c r="Z17" s="54">
        <f t="shared" si="9"/>
        <v>0</v>
      </c>
    </row>
    <row r="18" spans="1:26" s="31" customFormat="1" x14ac:dyDescent="0.2">
      <c r="A18" t="str">
        <f>Data2013!A9</f>
        <v>A08</v>
      </c>
      <c r="B18" s="7">
        <f>Data2013!B9</f>
        <v>19105</v>
      </c>
      <c r="C18" s="7">
        <f>Data2013!C9</f>
        <v>30103</v>
      </c>
      <c r="D18" t="str">
        <f>Data2013!D9</f>
        <v>M</v>
      </c>
      <c r="E18" s="5">
        <f>Data2013!E9</f>
        <v>71851.75</v>
      </c>
      <c r="F18">
        <f t="shared" si="1"/>
        <v>62</v>
      </c>
      <c r="G18" s="28">
        <f t="shared" si="2"/>
        <v>31.583333333333332</v>
      </c>
      <c r="H18" s="48">
        <f t="shared" si="3"/>
        <v>81407.710539808584</v>
      </c>
      <c r="I18" s="48">
        <f t="shared" si="3"/>
        <v>78088.930973437498</v>
      </c>
      <c r="J18" s="48">
        <f t="shared" si="3"/>
        <v>74905.449374999997</v>
      </c>
      <c r="K18" s="5">
        <f>E18</f>
        <v>71851.75</v>
      </c>
      <c r="L18" s="5">
        <f>Data2013!F9</f>
        <v>69254.7</v>
      </c>
      <c r="M18" s="48">
        <f t="shared" si="4"/>
        <v>75101.708177649212</v>
      </c>
      <c r="N18" s="48">
        <f>O18*(1+$B$8)</f>
        <v>55697.25</v>
      </c>
      <c r="O18" s="48">
        <f>P18*(1+$B$8)</f>
        <v>54075</v>
      </c>
      <c r="P18" s="48">
        <f>F7</f>
        <v>52500</v>
      </c>
      <c r="Q18" s="48">
        <f>Data2012!B83</f>
        <v>51100</v>
      </c>
      <c r="R18" s="48">
        <f>Data2012!B82</f>
        <v>50100</v>
      </c>
      <c r="S18" s="110">
        <f t="shared" si="5"/>
        <v>52694.45</v>
      </c>
      <c r="T18" s="57">
        <f t="shared" si="6"/>
        <v>35789.381011381753</v>
      </c>
      <c r="U18">
        <f t="shared" si="0"/>
        <v>0.86383759853147601</v>
      </c>
      <c r="V18">
        <f t="shared" ca="1" si="7"/>
        <v>11.681221147492936</v>
      </c>
      <c r="W18" s="57">
        <f t="shared" ca="1" si="8"/>
        <v>361139.12046287407</v>
      </c>
      <c r="X18" s="27">
        <v>0</v>
      </c>
      <c r="Y18" s="57">
        <f t="shared" ca="1" si="10"/>
        <v>0</v>
      </c>
      <c r="Z18" s="54">
        <f t="shared" si="9"/>
        <v>0</v>
      </c>
    </row>
    <row r="19" spans="1:26" s="31" customFormat="1" x14ac:dyDescent="0.2">
      <c r="A19" t="str">
        <f>Data2013!A10</f>
        <v>A09</v>
      </c>
      <c r="B19" s="7">
        <f>Data2013!B10</f>
        <v>19397</v>
      </c>
      <c r="C19" s="7">
        <f>Data2013!C10</f>
        <v>32143</v>
      </c>
      <c r="D19" t="str">
        <f>Data2013!D10</f>
        <v>M</v>
      </c>
      <c r="E19" s="5">
        <f>Data2013!E10</f>
        <v>61281.89</v>
      </c>
      <c r="F19">
        <f t="shared" si="1"/>
        <v>61</v>
      </c>
      <c r="G19" s="28">
        <f t="shared" si="2"/>
        <v>26</v>
      </c>
      <c r="H19" s="48">
        <f t="shared" si="3"/>
        <v>72382.971087783051</v>
      </c>
      <c r="I19" s="48">
        <f t="shared" si="3"/>
        <v>69432.106559024513</v>
      </c>
      <c r="J19" s="48">
        <f t="shared" si="3"/>
        <v>66601.541063812489</v>
      </c>
      <c r="K19" s="48">
        <f t="shared" ref="K19:K24" si="11">L19*(1+$B$7)</f>
        <v>63886.370324999996</v>
      </c>
      <c r="L19" s="5">
        <f>E19</f>
        <v>61281.89</v>
      </c>
      <c r="M19" s="48">
        <f t="shared" si="4"/>
        <v>66716.975807124007</v>
      </c>
      <c r="N19" s="48">
        <f t="shared" ref="N19:O19" si="12">O19*(1+$B$8)</f>
        <v>57368.167500000003</v>
      </c>
      <c r="O19" s="48">
        <f t="shared" si="12"/>
        <v>55697.25</v>
      </c>
      <c r="P19" s="48">
        <f>Q19*(1+$B$8)</f>
        <v>54075</v>
      </c>
      <c r="Q19" s="48">
        <f>F7</f>
        <v>52500</v>
      </c>
      <c r="R19" s="48">
        <f>Data2012!B83</f>
        <v>51100</v>
      </c>
      <c r="S19" s="110">
        <f t="shared" si="5"/>
        <v>54148.083499999993</v>
      </c>
      <c r="T19" s="57">
        <f t="shared" si="6"/>
        <v>24837.876222704486</v>
      </c>
      <c r="U19">
        <f t="shared" si="0"/>
        <v>0.82270247479188197</v>
      </c>
      <c r="V19">
        <f t="shared" ca="1" si="7"/>
        <v>11.681221147492936</v>
      </c>
      <c r="W19" s="57">
        <f t="shared" ca="1" si="8"/>
        <v>238696.2016784921</v>
      </c>
      <c r="X19" s="27">
        <v>0</v>
      </c>
      <c r="Y19" s="57">
        <f t="shared" ca="1" si="10"/>
        <v>0</v>
      </c>
      <c r="Z19" s="54">
        <f t="shared" si="9"/>
        <v>0</v>
      </c>
    </row>
    <row r="20" spans="1:26" s="31" customFormat="1" x14ac:dyDescent="0.2">
      <c r="A20" t="str">
        <f>Data2013!A11</f>
        <v>A11</v>
      </c>
      <c r="B20" s="7">
        <f>Data2013!B11</f>
        <v>19981</v>
      </c>
      <c r="C20" s="7">
        <f>Data2013!C11</f>
        <v>33086</v>
      </c>
      <c r="D20" t="str">
        <f>Data2013!D11</f>
        <v>M</v>
      </c>
      <c r="E20" s="5">
        <f>Data2013!E11</f>
        <v>63297.29</v>
      </c>
      <c r="F20">
        <f t="shared" si="1"/>
        <v>59</v>
      </c>
      <c r="G20" s="28">
        <f t="shared" si="2"/>
        <v>23.416666666666668</v>
      </c>
      <c r="H20" s="48">
        <f t="shared" si="3"/>
        <v>81253.391702736422</v>
      </c>
      <c r="I20" s="48">
        <f t="shared" si="3"/>
        <v>77940.903311977381</v>
      </c>
      <c r="J20" s="48">
        <f t="shared" si="3"/>
        <v>74763.456414366796</v>
      </c>
      <c r="K20" s="48">
        <f t="shared" si="11"/>
        <v>71715.545721215152</v>
      </c>
      <c r="L20" s="48">
        <f>E20*(1+$B$7)^($B$9-$F20-4)</f>
        <v>68791.890380062498</v>
      </c>
      <c r="M20" s="48">
        <f t="shared" si="4"/>
        <v>74893.037506071647</v>
      </c>
      <c r="N20" s="48">
        <f t="shared" ref="N20:N21" si="13">O20*(1 +$B$8)</f>
        <v>60861.888900750004</v>
      </c>
      <c r="O20" s="48">
        <f t="shared" ref="N20:Q38" si="14">P20*(1+$B$8)</f>
        <v>59089.212525000003</v>
      </c>
      <c r="P20" s="48">
        <f t="shared" si="14"/>
        <v>57368.167500000003</v>
      </c>
      <c r="Q20" s="48">
        <f t="shared" ref="Q20:Q21" si="15">R20*(1+$B$8)</f>
        <v>55697.25</v>
      </c>
      <c r="R20" s="48">
        <f t="shared" ref="R20:R21" si="16">$F$7*(1+$B$8)^($B$9-F20-5)</f>
        <v>54075</v>
      </c>
      <c r="S20" s="48">
        <f t="shared" si="5"/>
        <v>57418.303785150012</v>
      </c>
      <c r="T20" s="57">
        <f t="shared" si="6"/>
        <v>25663.088936561049</v>
      </c>
      <c r="U20">
        <f t="shared" si="0"/>
        <v>0.74621539663662761</v>
      </c>
      <c r="V20">
        <f t="shared" ca="1" si="7"/>
        <v>11.681221147492936</v>
      </c>
      <c r="W20" s="57">
        <f t="shared" ca="1" si="8"/>
        <v>223697.62881695363</v>
      </c>
      <c r="X20" s="27">
        <f t="shared" ref="X20:X54" si="17">T20/G20</f>
        <v>1095.9326236253828</v>
      </c>
      <c r="Y20" s="57">
        <f t="shared" ca="1" si="10"/>
        <v>9552.9236505460613</v>
      </c>
      <c r="Z20" s="54">
        <f t="shared" si="9"/>
        <v>0</v>
      </c>
    </row>
    <row r="21" spans="1:26" s="31" customFormat="1" x14ac:dyDescent="0.2">
      <c r="A21" t="str">
        <f>Data2013!A12</f>
        <v>A12</v>
      </c>
      <c r="B21" s="7">
        <f>Data2013!B12</f>
        <v>20273</v>
      </c>
      <c r="C21" s="7">
        <f>Data2013!C12</f>
        <v>32021</v>
      </c>
      <c r="D21" t="str">
        <f>Data2013!D12</f>
        <v>M</v>
      </c>
      <c r="E21" s="5">
        <f>Data2013!E12</f>
        <v>60841.74</v>
      </c>
      <c r="F21">
        <f t="shared" si="1"/>
        <v>58</v>
      </c>
      <c r="G21" s="28">
        <f t="shared" si="2"/>
        <v>26.333333333333332</v>
      </c>
      <c r="H21" s="48">
        <f t="shared" si="3"/>
        <v>81420.557431607711</v>
      </c>
      <c r="I21" s="48">
        <f t="shared" si="3"/>
        <v>78101.254131038571</v>
      </c>
      <c r="J21" s="48">
        <f t="shared" si="3"/>
        <v>74917.270149677293</v>
      </c>
      <c r="K21" s="48">
        <f t="shared" si="11"/>
        <v>71863.088872592125</v>
      </c>
      <c r="L21" s="48">
        <f>E21*(1+$B$7)^($B$9-$F21-4)</f>
        <v>68933.418582822182</v>
      </c>
      <c r="M21" s="48">
        <f t="shared" si="4"/>
        <v>75047.117833547585</v>
      </c>
      <c r="N21" s="48">
        <f t="shared" si="13"/>
        <v>62687.745567772508</v>
      </c>
      <c r="O21" s="48">
        <f t="shared" si="14"/>
        <v>60861.888900750004</v>
      </c>
      <c r="P21" s="48">
        <f t="shared" si="14"/>
        <v>59089.212525000003</v>
      </c>
      <c r="Q21" s="48">
        <f t="shared" si="15"/>
        <v>57368.167500000003</v>
      </c>
      <c r="R21" s="48">
        <f t="shared" si="16"/>
        <v>55697.25</v>
      </c>
      <c r="S21" s="48">
        <f t="shared" si="5"/>
        <v>59140.852898704507</v>
      </c>
      <c r="T21" s="57">
        <f t="shared" si="6"/>
        <v>28623.184841340528</v>
      </c>
      <c r="U21">
        <f t="shared" si="0"/>
        <v>0.71068133013012147</v>
      </c>
      <c r="V21">
        <f t="shared" ca="1" si="7"/>
        <v>11.681221147492936</v>
      </c>
      <c r="W21" s="57">
        <f t="shared" ca="1" si="8"/>
        <v>237618.96926026838</v>
      </c>
      <c r="X21" s="27">
        <f t="shared" si="17"/>
        <v>1086.9563863800201</v>
      </c>
      <c r="Y21" s="57">
        <f t="shared" ca="1" si="10"/>
        <v>9023.5051617823447</v>
      </c>
      <c r="Z21" s="54">
        <f t="shared" si="9"/>
        <v>0</v>
      </c>
    </row>
    <row r="22" spans="1:26" s="31" customFormat="1" x14ac:dyDescent="0.2">
      <c r="A22" t="str">
        <f>Data2013!A13</f>
        <v>A13</v>
      </c>
      <c r="B22" s="7">
        <f>Data2013!B13</f>
        <v>20565</v>
      </c>
      <c r="C22" s="7">
        <f>Data2013!C13</f>
        <v>34060</v>
      </c>
      <c r="D22" t="str">
        <f>Data2013!D13</f>
        <v>M</v>
      </c>
      <c r="E22" s="5">
        <f>Data2013!E13</f>
        <v>56867.14</v>
      </c>
      <c r="F22">
        <f t="shared" si="1"/>
        <v>58</v>
      </c>
      <c r="G22" s="28">
        <f t="shared" si="2"/>
        <v>20.75</v>
      </c>
      <c r="H22" s="48">
        <f t="shared" si="3"/>
        <v>76101.60784917188</v>
      </c>
      <c r="I22" s="48">
        <f t="shared" si="3"/>
        <v>72999.144219829148</v>
      </c>
      <c r="J22" s="48">
        <f t="shared" si="3"/>
        <v>70023.159923097512</v>
      </c>
      <c r="K22" s="48">
        <f t="shared" si="11"/>
        <v>67168.498727191865</v>
      </c>
      <c r="L22" s="48">
        <f>E22*(1+$B$7)^($B$9-$F22-4)</f>
        <v>64430.21460641906</v>
      </c>
      <c r="M22" s="48">
        <f t="shared" si="4"/>
        <v>70144.52506514189</v>
      </c>
      <c r="N22" s="48">
        <f>O22*(1 +$B$8)</f>
        <v>62687.745567772508</v>
      </c>
      <c r="O22" s="48">
        <f t="shared" si="14"/>
        <v>60861.888900750004</v>
      </c>
      <c r="P22" s="48">
        <f t="shared" si="14"/>
        <v>59089.212525000003</v>
      </c>
      <c r="Q22" s="48">
        <f>R22*(1+$B$8)</f>
        <v>57368.167500000003</v>
      </c>
      <c r="R22" s="48">
        <f>$F$7*(1+$B$8)^($B$9-F22-5)</f>
        <v>55697.25</v>
      </c>
      <c r="S22" s="48">
        <f t="shared" si="5"/>
        <v>59140.852898704507</v>
      </c>
      <c r="T22" s="57">
        <f t="shared" si="6"/>
        <v>20519.769018497052</v>
      </c>
      <c r="U22">
        <f t="shared" si="0"/>
        <v>0.71068133013012147</v>
      </c>
      <c r="V22">
        <f t="shared" ca="1" si="7"/>
        <v>11.681221147492936</v>
      </c>
      <c r="W22" s="57">
        <f t="shared" ca="1" si="8"/>
        <v>170347.44353786253</v>
      </c>
      <c r="X22" s="27">
        <f t="shared" si="17"/>
        <v>988.9045310119061</v>
      </c>
      <c r="Y22" s="57">
        <f t="shared" ca="1" si="10"/>
        <v>8209.5153512222914</v>
      </c>
      <c r="Z22" s="54">
        <f t="shared" si="9"/>
        <v>0</v>
      </c>
    </row>
    <row r="23" spans="1:26" s="31" customFormat="1" x14ac:dyDescent="0.2">
      <c r="A23" t="str">
        <f>Data2013!A14</f>
        <v>A15</v>
      </c>
      <c r="B23" s="7">
        <f>Data2013!B14</f>
        <v>21149</v>
      </c>
      <c r="C23" s="7">
        <f>Data2013!C14</f>
        <v>30407</v>
      </c>
      <c r="D23" t="str">
        <f>Data2013!D14</f>
        <v>M</v>
      </c>
      <c r="E23" s="5">
        <f>Data2013!E14</f>
        <v>63151.199999999997</v>
      </c>
      <c r="F23">
        <f t="shared" si="1"/>
        <v>56</v>
      </c>
      <c r="G23" s="28">
        <f t="shared" si="2"/>
        <v>30.75</v>
      </c>
      <c r="H23" s="48">
        <f t="shared" si="3"/>
        <v>91847.254786662656</v>
      </c>
      <c r="I23" s="48">
        <f t="shared" si="3"/>
        <v>88102.882289364657</v>
      </c>
      <c r="J23" s="48">
        <f t="shared" si="3"/>
        <v>84511.158071333004</v>
      </c>
      <c r="K23" s="48">
        <f t="shared" si="11"/>
        <v>81065.859061230702</v>
      </c>
      <c r="L23" s="48">
        <f>E23*(1+$B$7)^($B$9-$F23-4)</f>
        <v>77761.015886072622</v>
      </c>
      <c r="M23" s="48">
        <f t="shared" si="4"/>
        <v>84657.634018932731</v>
      </c>
      <c r="N23" s="48">
        <f t="shared" si="14"/>
        <v>66505.429272849855</v>
      </c>
      <c r="O23" s="48">
        <f t="shared" si="14"/>
        <v>64568.377934805678</v>
      </c>
      <c r="P23" s="48">
        <f t="shared" si="14"/>
        <v>62687.745567772501</v>
      </c>
      <c r="Q23" s="48">
        <f>R23*(1+$B$8)</f>
        <v>60861.888900749997</v>
      </c>
      <c r="R23" s="48">
        <f>$F$7*(1+$B$8)^($B$9-F23-5)</f>
        <v>59089.212524999995</v>
      </c>
      <c r="S23" s="48">
        <f t="shared" si="5"/>
        <v>62742.53084023561</v>
      </c>
      <c r="T23" s="57">
        <f t="shared" si="6"/>
        <v>38559.115158282919</v>
      </c>
      <c r="U23">
        <f t="shared" si="0"/>
        <v>0.64460891621779726</v>
      </c>
      <c r="V23">
        <f t="shared" ca="1" si="7"/>
        <v>11.681221147492936</v>
      </c>
      <c r="W23" s="57">
        <f t="shared" ca="1" si="8"/>
        <v>290343.16966345155</v>
      </c>
      <c r="X23" s="27">
        <f t="shared" si="17"/>
        <v>1253.9549644970054</v>
      </c>
      <c r="Y23" s="57">
        <f t="shared" ca="1" si="10"/>
        <v>9442.0542979984239</v>
      </c>
      <c r="Z23" s="54">
        <f t="shared" si="9"/>
        <v>0</v>
      </c>
    </row>
    <row r="24" spans="1:26" s="31" customFormat="1" x14ac:dyDescent="0.2">
      <c r="A24" t="str">
        <f>Data2013!A15</f>
        <v>A17</v>
      </c>
      <c r="B24" s="7">
        <f>Data2013!B15</f>
        <v>21733</v>
      </c>
      <c r="C24" s="7">
        <f>Data2013!C15</f>
        <v>31382</v>
      </c>
      <c r="D24" t="str">
        <f>Data2013!D15</f>
        <v>M</v>
      </c>
      <c r="E24" s="5">
        <f>Data2013!E15</f>
        <v>61581.58</v>
      </c>
      <c r="F24">
        <f>Active2013RA!F24</f>
        <v>55</v>
      </c>
      <c r="G24" s="28">
        <f t="shared" si="2"/>
        <v>28.083333333333332</v>
      </c>
      <c r="H24" s="48">
        <f t="shared" si="3"/>
        <v>93370.882561745821</v>
      </c>
      <c r="I24" s="48">
        <f t="shared" si="3"/>
        <v>89564.395742681838</v>
      </c>
      <c r="J24" s="48">
        <f t="shared" si="3"/>
        <v>85913.089441421427</v>
      </c>
      <c r="K24" s="48">
        <f t="shared" si="11"/>
        <v>82410.637353881466</v>
      </c>
      <c r="L24" s="48">
        <f>E24*(1+$B$7)^($B$9-$F24-4)</f>
        <v>79050.97108285992</v>
      </c>
      <c r="M24" s="48">
        <f t="shared" si="4"/>
        <v>86061.995236518094</v>
      </c>
      <c r="N24" s="48">
        <f t="shared" si="14"/>
        <v>68500.592151035336</v>
      </c>
      <c r="O24" s="48">
        <f t="shared" si="14"/>
        <v>66505.42927284984</v>
      </c>
      <c r="P24" s="48">
        <f t="shared" si="14"/>
        <v>64568.377934805671</v>
      </c>
      <c r="Q24" s="48">
        <f>R24*(1+$B$8)</f>
        <v>62687.745567772494</v>
      </c>
      <c r="R24" s="48">
        <f>$F$7*(1+$B$8)^($B$9-F24-5)</f>
        <v>60861.888900749989</v>
      </c>
      <c r="S24" s="48">
        <f t="shared" si="5"/>
        <v>64624.80676544267</v>
      </c>
      <c r="T24" s="57">
        <f t="shared" si="6"/>
        <v>35633.994061204387</v>
      </c>
      <c r="U24">
        <f t="shared" si="0"/>
        <v>0.61391325354075932</v>
      </c>
      <c r="V24">
        <f t="shared" ca="1" si="7"/>
        <v>11.681221147492936</v>
      </c>
      <c r="W24" s="57">
        <f t="shared" ca="1" si="8"/>
        <v>255540.5108192128</v>
      </c>
      <c r="X24" s="27">
        <f t="shared" si="17"/>
        <v>1268.8662573722631</v>
      </c>
      <c r="Y24" s="57">
        <f t="shared" ca="1" si="10"/>
        <v>9099.3653704170738</v>
      </c>
      <c r="Z24" s="54">
        <f t="shared" si="9"/>
        <v>0</v>
      </c>
    </row>
    <row r="25" spans="1:26" s="31" customFormat="1" x14ac:dyDescent="0.2">
      <c r="A25" t="str">
        <f>Data2013!A16</f>
        <v>A18</v>
      </c>
      <c r="B25" s="7">
        <f>Data2013!B16</f>
        <v>22025</v>
      </c>
      <c r="C25" s="7">
        <f>Data2013!C16</f>
        <v>30286</v>
      </c>
      <c r="D25" t="str">
        <f>Data2013!D16</f>
        <v>F</v>
      </c>
      <c r="E25" s="5">
        <f>Data2013!E16</f>
        <v>64364.37</v>
      </c>
      <c r="F25">
        <f t="shared" si="1"/>
        <v>54</v>
      </c>
      <c r="G25" s="28">
        <f t="shared" si="2"/>
        <v>31.083333333333332</v>
      </c>
      <c r="H25" s="48">
        <f t="shared" si="3"/>
        <v>101737.77205471286</v>
      </c>
      <c r="I25" s="48">
        <f t="shared" si="3"/>
        <v>97590.189021307291</v>
      </c>
      <c r="J25" s="48">
        <f t="shared" si="3"/>
        <v>93611.69210676958</v>
      </c>
      <c r="K25" s="48">
        <f t="shared" si="3"/>
        <v>89795.388112009197</v>
      </c>
      <c r="L25" s="48">
        <f t="shared" ref="L25:L54" si="18">E25*(1+$B$7)^($B$9-$F25-4)</f>
        <v>86134.664855644311</v>
      </c>
      <c r="M25" s="48">
        <f t="shared" si="4"/>
        <v>93773.941230088662</v>
      </c>
      <c r="N25" s="48">
        <f t="shared" si="14"/>
        <v>70555.609915566398</v>
      </c>
      <c r="O25" s="48">
        <f t="shared" si="14"/>
        <v>68500.592151035336</v>
      </c>
      <c r="P25" s="48">
        <f t="shared" si="14"/>
        <v>66505.42927284984</v>
      </c>
      <c r="Q25" s="48">
        <f t="shared" si="14"/>
        <v>64568.377934805671</v>
      </c>
      <c r="R25" s="48">
        <f t="shared" ref="R25:R54" si="19">$F$7*(1+$B$8)^($B$9-F25-5)</f>
        <v>62687.745567772494</v>
      </c>
      <c r="S25" s="48">
        <f t="shared" si="5"/>
        <v>66563.550968405936</v>
      </c>
      <c r="T25" s="57">
        <f t="shared" si="6"/>
        <v>43813.014166496119</v>
      </c>
      <c r="U25">
        <f t="shared" si="0"/>
        <v>0.5846792890864374</v>
      </c>
      <c r="V25">
        <f t="shared" ca="1" si="7"/>
        <v>12.653744535703384</v>
      </c>
      <c r="W25" s="57">
        <f t="shared" ca="1" si="8"/>
        <v>324145.43112226774</v>
      </c>
      <c r="X25" s="27">
        <f t="shared" si="17"/>
        <v>1409.5339678229316</v>
      </c>
      <c r="Y25" s="57">
        <f t="shared" ca="1" si="10"/>
        <v>10428.271242539446</v>
      </c>
      <c r="Z25" s="54">
        <f t="shared" si="9"/>
        <v>0</v>
      </c>
    </row>
    <row r="26" spans="1:26" s="31" customFormat="1" x14ac:dyDescent="0.2">
      <c r="A26" t="str">
        <f>Data2013!A17</f>
        <v>A19</v>
      </c>
      <c r="B26" s="7">
        <f>Data2013!B17</f>
        <v>22317</v>
      </c>
      <c r="C26" s="7">
        <f>Data2013!C17</f>
        <v>32325</v>
      </c>
      <c r="D26" t="str">
        <f>Data2013!D17</f>
        <v>F</v>
      </c>
      <c r="E26" s="5">
        <f>Data2013!E17</f>
        <v>63347.33</v>
      </c>
      <c r="F26">
        <f t="shared" si="1"/>
        <v>53</v>
      </c>
      <c r="G26" s="28">
        <f t="shared" si="2"/>
        <v>25.5</v>
      </c>
      <c r="H26" s="48">
        <f t="shared" si="3"/>
        <v>104385.71696043627</v>
      </c>
      <c r="I26" s="48">
        <f t="shared" si="3"/>
        <v>100130.18413471106</v>
      </c>
      <c r="J26" s="48">
        <f t="shared" si="3"/>
        <v>96048.13825871564</v>
      </c>
      <c r="K26" s="48">
        <f t="shared" si="3"/>
        <v>92132.506722988619</v>
      </c>
      <c r="L26" s="48">
        <f t="shared" si="18"/>
        <v>88376.50524986918</v>
      </c>
      <c r="M26" s="48">
        <f t="shared" si="4"/>
        <v>96214.610265344163</v>
      </c>
      <c r="N26" s="48">
        <f t="shared" si="14"/>
        <v>72672.278213033394</v>
      </c>
      <c r="O26" s="48">
        <f t="shared" si="14"/>
        <v>70555.609915566398</v>
      </c>
      <c r="P26" s="48">
        <f t="shared" si="14"/>
        <v>68500.592151035336</v>
      </c>
      <c r="Q26" s="48">
        <f t="shared" si="14"/>
        <v>66505.42927284984</v>
      </c>
      <c r="R26" s="48">
        <f t="shared" si="19"/>
        <v>64568.377934805671</v>
      </c>
      <c r="S26" s="48">
        <f t="shared" si="5"/>
        <v>68560.457497458134</v>
      </c>
      <c r="T26" s="57">
        <f t="shared" si="6"/>
        <v>36831.409572029246</v>
      </c>
      <c r="U26">
        <f t="shared" si="0"/>
        <v>0.5568374181775595</v>
      </c>
      <c r="V26">
        <f t="shared" ca="1" si="7"/>
        <v>12.653744535703384</v>
      </c>
      <c r="W26" s="57">
        <f t="shared" ca="1" si="8"/>
        <v>259517.00080966024</v>
      </c>
      <c r="X26" s="27">
        <f t="shared" si="17"/>
        <v>1444.3690028246763</v>
      </c>
      <c r="Y26" s="57">
        <f t="shared" ca="1" si="10"/>
        <v>10177.137286653344</v>
      </c>
      <c r="Z26" s="54">
        <f t="shared" si="9"/>
        <v>0</v>
      </c>
    </row>
    <row r="27" spans="1:26" s="31" customFormat="1" x14ac:dyDescent="0.2">
      <c r="A27" t="str">
        <f>Data2013!A18</f>
        <v>A20</v>
      </c>
      <c r="B27" s="7">
        <f>Data2013!B18</f>
        <v>22609</v>
      </c>
      <c r="C27" s="7">
        <f>Data2013!C18</f>
        <v>31229</v>
      </c>
      <c r="D27" t="str">
        <f>Data2013!D18</f>
        <v>M</v>
      </c>
      <c r="E27" s="5">
        <f>Data2013!E18</f>
        <v>61144.87</v>
      </c>
      <c r="F27">
        <f t="shared" si="1"/>
        <v>52</v>
      </c>
      <c r="G27" s="28">
        <f t="shared" si="2"/>
        <v>28.5</v>
      </c>
      <c r="H27" s="48">
        <f t="shared" si="3"/>
        <v>105038.58276066702</v>
      </c>
      <c r="I27" s="48">
        <f t="shared" si="3"/>
        <v>100756.43430279811</v>
      </c>
      <c r="J27" s="48">
        <f t="shared" si="3"/>
        <v>96648.857844410653</v>
      </c>
      <c r="K27" s="48">
        <f t="shared" si="3"/>
        <v>92708.736541401115</v>
      </c>
      <c r="L27" s="48">
        <f t="shared" si="18"/>
        <v>88929.243684797228</v>
      </c>
      <c r="M27" s="48">
        <f t="shared" si="4"/>
        <v>96816.371026814828</v>
      </c>
      <c r="N27" s="48">
        <f t="shared" si="14"/>
        <v>74852.446559424396</v>
      </c>
      <c r="O27" s="48">
        <f t="shared" si="14"/>
        <v>72672.278213033394</v>
      </c>
      <c r="P27" s="48">
        <f t="shared" si="14"/>
        <v>70555.609915566398</v>
      </c>
      <c r="Q27" s="48">
        <f t="shared" si="14"/>
        <v>68500.592151035336</v>
      </c>
      <c r="R27" s="48">
        <f t="shared" si="19"/>
        <v>66505.42927284984</v>
      </c>
      <c r="S27" s="48">
        <f t="shared" si="5"/>
        <v>70617.271222381882</v>
      </c>
      <c r="T27" s="57">
        <f t="shared" si="6"/>
        <v>41097.185876419266</v>
      </c>
      <c r="U27">
        <f t="shared" si="0"/>
        <v>0.53032135064529462</v>
      </c>
      <c r="V27">
        <f t="shared" ca="1" si="7"/>
        <v>11.681221147492936</v>
      </c>
      <c r="W27" s="57">
        <f t="shared" ca="1" si="8"/>
        <v>254588.88718322574</v>
      </c>
      <c r="X27" s="27">
        <f t="shared" si="17"/>
        <v>1442.0065219796234</v>
      </c>
      <c r="Y27" s="57">
        <f t="shared" ca="1" si="10"/>
        <v>8932.9434099377449</v>
      </c>
      <c r="Z27" s="54">
        <f t="shared" si="9"/>
        <v>0</v>
      </c>
    </row>
    <row r="28" spans="1:26" s="31" customFormat="1" x14ac:dyDescent="0.2">
      <c r="A28" t="str">
        <f>Data2013!A19</f>
        <v>A21</v>
      </c>
      <c r="B28" s="7">
        <f>Data2013!B19</f>
        <v>22901</v>
      </c>
      <c r="C28" s="7">
        <f>Data2013!C19</f>
        <v>33270</v>
      </c>
      <c r="D28" t="str">
        <f>Data2013!D19</f>
        <v>M</v>
      </c>
      <c r="E28" s="5">
        <f>Data2013!E19</f>
        <v>57469.35</v>
      </c>
      <c r="F28">
        <f t="shared" si="1"/>
        <v>51</v>
      </c>
      <c r="G28" s="28">
        <f t="shared" si="2"/>
        <v>22.916666666666668</v>
      </c>
      <c r="H28" s="48">
        <f t="shared" si="3"/>
        <v>102920.3314507701</v>
      </c>
      <c r="I28" s="48">
        <f t="shared" si="3"/>
        <v>98724.538561889785</v>
      </c>
      <c r="J28" s="48">
        <f t="shared" si="3"/>
        <v>94699.797181668866</v>
      </c>
      <c r="K28" s="48">
        <f t="shared" si="3"/>
        <v>90839.13398721235</v>
      </c>
      <c r="L28" s="48">
        <f t="shared" si="18"/>
        <v>87135.859939772039</v>
      </c>
      <c r="M28" s="48">
        <f t="shared" si="4"/>
        <v>94863.932224262622</v>
      </c>
      <c r="N28" s="48">
        <f t="shared" si="14"/>
        <v>77098.019956207136</v>
      </c>
      <c r="O28" s="48">
        <f t="shared" si="14"/>
        <v>74852.446559424396</v>
      </c>
      <c r="P28" s="48">
        <f t="shared" si="14"/>
        <v>72672.278213033394</v>
      </c>
      <c r="Q28" s="48">
        <f t="shared" si="14"/>
        <v>70555.609915566398</v>
      </c>
      <c r="R28" s="48">
        <f t="shared" si="19"/>
        <v>68500.592151035336</v>
      </c>
      <c r="S28" s="48">
        <f t="shared" si="5"/>
        <v>72735.789359053335</v>
      </c>
      <c r="T28" s="57">
        <f t="shared" si="6"/>
        <v>31811.269393105566</v>
      </c>
      <c r="U28">
        <f t="shared" si="0"/>
        <v>0.50506795299551888</v>
      </c>
      <c r="V28">
        <f t="shared" ca="1" si="7"/>
        <v>11.681221147492936</v>
      </c>
      <c r="W28" s="57">
        <f t="shared" ca="1" si="8"/>
        <v>187680.45970302896</v>
      </c>
      <c r="X28" s="27">
        <f t="shared" si="17"/>
        <v>1388.1281189718791</v>
      </c>
      <c r="Y28" s="57">
        <f t="shared" ca="1" si="10"/>
        <v>8189.6927870412637</v>
      </c>
      <c r="Z28" s="54">
        <f t="shared" si="9"/>
        <v>0</v>
      </c>
    </row>
    <row r="29" spans="1:26" s="31" customFormat="1" x14ac:dyDescent="0.2">
      <c r="A29" t="str">
        <f>Data2013!A20</f>
        <v>A22</v>
      </c>
      <c r="B29" s="7">
        <f>Data2013!B20</f>
        <v>23193</v>
      </c>
      <c r="C29" s="7">
        <f>Data2013!C20</f>
        <v>32174</v>
      </c>
      <c r="D29" t="str">
        <f>Data2013!D20</f>
        <v>F</v>
      </c>
      <c r="E29" s="5">
        <f>Data2013!E20</f>
        <v>60681.05</v>
      </c>
      <c r="F29">
        <f t="shared" si="1"/>
        <v>51</v>
      </c>
      <c r="G29" s="28">
        <f t="shared" si="2"/>
        <v>25.916666666666668</v>
      </c>
      <c r="H29" s="48">
        <f t="shared" si="3"/>
        <v>108672.07961775718</v>
      </c>
      <c r="I29" s="48">
        <f t="shared" si="3"/>
        <v>104241.80299065437</v>
      </c>
      <c r="J29" s="48">
        <f t="shared" si="3"/>
        <v>99992.13716129915</v>
      </c>
      <c r="K29" s="48">
        <f t="shared" si="3"/>
        <v>95915.719099567534</v>
      </c>
      <c r="L29" s="48">
        <f t="shared" si="18"/>
        <v>92005.485946827379</v>
      </c>
      <c r="M29" s="48">
        <f t="shared" si="4"/>
        <v>100165.44496322112</v>
      </c>
      <c r="N29" s="48">
        <f t="shared" si="14"/>
        <v>77098.019956207136</v>
      </c>
      <c r="O29" s="48">
        <f t="shared" si="14"/>
        <v>74852.446559424396</v>
      </c>
      <c r="P29" s="48">
        <f t="shared" si="14"/>
        <v>72672.278213033394</v>
      </c>
      <c r="Q29" s="48">
        <f t="shared" si="14"/>
        <v>70555.609915566398</v>
      </c>
      <c r="R29" s="48">
        <f t="shared" si="19"/>
        <v>68500.592151035336</v>
      </c>
      <c r="S29" s="48">
        <f t="shared" si="5"/>
        <v>72735.789359053335</v>
      </c>
      <c r="T29" s="57">
        <f t="shared" si="6"/>
        <v>38723.604519714689</v>
      </c>
      <c r="U29">
        <f t="shared" si="0"/>
        <v>0.50506795299551888</v>
      </c>
      <c r="V29">
        <f t="shared" ca="1" si="7"/>
        <v>12.653744535703384</v>
      </c>
      <c r="W29" s="57">
        <f t="shared" ca="1" si="8"/>
        <v>247482.58941511819</v>
      </c>
      <c r="X29" s="27">
        <f t="shared" si="17"/>
        <v>1494.1583737510491</v>
      </c>
      <c r="Y29" s="57">
        <f t="shared" ca="1" si="10"/>
        <v>9549.1674372392863</v>
      </c>
      <c r="Z29" s="54">
        <f t="shared" si="9"/>
        <v>0</v>
      </c>
    </row>
    <row r="30" spans="1:26" s="31" customFormat="1" x14ac:dyDescent="0.2">
      <c r="A30" t="str">
        <f>Data2013!A21</f>
        <v>A23</v>
      </c>
      <c r="B30" s="7">
        <f>Data2013!B21</f>
        <v>23485</v>
      </c>
      <c r="C30" s="7">
        <f>Data2013!C21</f>
        <v>34213</v>
      </c>
      <c r="D30" t="str">
        <f>Data2013!D21</f>
        <v>M</v>
      </c>
      <c r="E30" s="5">
        <f>Data2013!E21</f>
        <v>49810.65</v>
      </c>
      <c r="F30">
        <f t="shared" si="1"/>
        <v>50</v>
      </c>
      <c r="G30" s="28">
        <f t="shared" si="2"/>
        <v>20.333333333333332</v>
      </c>
      <c r="H30" s="48">
        <f t="shared" si="3"/>
        <v>92995.763369672364</v>
      </c>
      <c r="I30" s="48">
        <f t="shared" si="3"/>
        <v>89204.569179541839</v>
      </c>
      <c r="J30" s="48">
        <f t="shared" si="3"/>
        <v>85567.932066706795</v>
      </c>
      <c r="K30" s="48">
        <f t="shared" si="3"/>
        <v>82079.55114312403</v>
      </c>
      <c r="L30" s="48">
        <f t="shared" si="18"/>
        <v>78733.38239148588</v>
      </c>
      <c r="M30" s="48">
        <f t="shared" si="4"/>
        <v>85716.239630106167</v>
      </c>
      <c r="N30" s="48">
        <f t="shared" si="14"/>
        <v>79410.960554893347</v>
      </c>
      <c r="O30" s="48">
        <f t="shared" si="14"/>
        <v>77098.019956207136</v>
      </c>
      <c r="P30" s="48">
        <f t="shared" si="14"/>
        <v>74852.446559424396</v>
      </c>
      <c r="Q30" s="48">
        <f t="shared" si="14"/>
        <v>72672.278213033394</v>
      </c>
      <c r="R30" s="48">
        <f t="shared" si="19"/>
        <v>70555.609915566398</v>
      </c>
      <c r="S30" s="48">
        <f t="shared" si="5"/>
        <v>74917.863039824937</v>
      </c>
      <c r="T30" s="57">
        <f t="shared" si="6"/>
        <v>24194.62827690809</v>
      </c>
      <c r="U30">
        <f t="shared" si="0"/>
        <v>0.48101709809097021</v>
      </c>
      <c r="V30">
        <f t="shared" ca="1" si="7"/>
        <v>11.681221147492936</v>
      </c>
      <c r="W30" s="57">
        <f t="shared" ca="1" si="8"/>
        <v>135946.40078618386</v>
      </c>
      <c r="X30" s="27">
        <f t="shared" si="17"/>
        <v>1189.8997513233487</v>
      </c>
      <c r="Y30" s="57">
        <f t="shared" ca="1" si="10"/>
        <v>6685.8885632549436</v>
      </c>
      <c r="Z30" s="54">
        <f t="shared" si="9"/>
        <v>0</v>
      </c>
    </row>
    <row r="31" spans="1:26" s="31" customFormat="1" x14ac:dyDescent="0.2">
      <c r="A31" t="str">
        <f>Data2013!A22</f>
        <v>A24</v>
      </c>
      <c r="B31" s="7">
        <f>Data2013!B22</f>
        <v>23777</v>
      </c>
      <c r="C31" s="7">
        <f>Data2013!C22</f>
        <v>33147</v>
      </c>
      <c r="D31" t="str">
        <f>Data2013!D22</f>
        <v>M</v>
      </c>
      <c r="E31" s="5">
        <f>Data2013!E22</f>
        <v>61221.61</v>
      </c>
      <c r="F31">
        <f t="shared" si="1"/>
        <v>49</v>
      </c>
      <c r="G31" s="28">
        <f t="shared" si="2"/>
        <v>23.25</v>
      </c>
      <c r="H31" s="48">
        <f t="shared" si="3"/>
        <v>119157.60478590136</v>
      </c>
      <c r="I31" s="48">
        <f t="shared" si="3"/>
        <v>114299.86070590059</v>
      </c>
      <c r="J31" s="48">
        <f t="shared" si="3"/>
        <v>109640.1541543411</v>
      </c>
      <c r="K31" s="48">
        <f t="shared" si="3"/>
        <v>105170.41165884038</v>
      </c>
      <c r="L31" s="48">
        <f t="shared" si="18"/>
        <v>100882.88888138166</v>
      </c>
      <c r="M31" s="48">
        <f t="shared" si="4"/>
        <v>109830.18403727301</v>
      </c>
      <c r="N31" s="48">
        <f t="shared" si="14"/>
        <v>81793.289371540144</v>
      </c>
      <c r="O31" s="48">
        <f t="shared" si="14"/>
        <v>79410.960554893347</v>
      </c>
      <c r="P31" s="48">
        <f t="shared" si="14"/>
        <v>77098.019956207136</v>
      </c>
      <c r="Q31" s="48">
        <f t="shared" si="14"/>
        <v>74852.446559424396</v>
      </c>
      <c r="R31" s="48">
        <f t="shared" si="19"/>
        <v>72672.278213033394</v>
      </c>
      <c r="S31" s="48">
        <f t="shared" si="5"/>
        <v>77165.398931019678</v>
      </c>
      <c r="T31" s="57">
        <f t="shared" si="6"/>
        <v>38512.366901308495</v>
      </c>
      <c r="U31">
        <f t="shared" si="0"/>
        <v>0.45811152199140021</v>
      </c>
      <c r="V31">
        <f t="shared" ca="1" si="7"/>
        <v>11.681221147492936</v>
      </c>
      <c r="W31" s="57">
        <f t="shared" ca="1" si="8"/>
        <v>206091.30596963916</v>
      </c>
      <c r="X31" s="27">
        <f t="shared" si="17"/>
        <v>1656.4458882283222</v>
      </c>
      <c r="Y31" s="57">
        <f t="shared" ca="1" si="10"/>
        <v>8864.1421922425452</v>
      </c>
      <c r="Z31" s="54">
        <f t="shared" si="9"/>
        <v>0</v>
      </c>
    </row>
    <row r="32" spans="1:26" s="31" customFormat="1" x14ac:dyDescent="0.2">
      <c r="A32" t="str">
        <f>Data2013!A23</f>
        <v>A26</v>
      </c>
      <c r="B32" s="7">
        <f>Data2013!B23</f>
        <v>24361</v>
      </c>
      <c r="C32" s="7">
        <f>Data2013!C23</f>
        <v>34090</v>
      </c>
      <c r="D32" t="str">
        <f>Data2013!D23</f>
        <v>M</v>
      </c>
      <c r="E32" s="5">
        <f>Data2013!E23</f>
        <v>54648.29</v>
      </c>
      <c r="F32">
        <f t="shared" si="1"/>
        <v>47</v>
      </c>
      <c r="G32" s="28">
        <f t="shared" si="2"/>
        <v>20.666666666666668</v>
      </c>
      <c r="H32" s="48">
        <f t="shared" si="3"/>
        <v>115596.77622706666</v>
      </c>
      <c r="I32" s="48">
        <f t="shared" si="3"/>
        <v>110884.19781972822</v>
      </c>
      <c r="J32" s="48">
        <f t="shared" si="3"/>
        <v>106363.73891580645</v>
      </c>
      <c r="K32" s="48">
        <f t="shared" si="3"/>
        <v>102027.56730532993</v>
      </c>
      <c r="L32" s="48">
        <f t="shared" si="18"/>
        <v>97868.170077055081</v>
      </c>
      <c r="M32" s="48">
        <f t="shared" si="4"/>
        <v>106548.09006899728</v>
      </c>
      <c r="N32" s="48">
        <f t="shared" si="14"/>
        <v>86774.500694266913</v>
      </c>
      <c r="O32" s="48">
        <f t="shared" si="14"/>
        <v>84247.088052686318</v>
      </c>
      <c r="P32" s="48">
        <f t="shared" si="14"/>
        <v>81793.289371540115</v>
      </c>
      <c r="Q32" s="48">
        <f t="shared" si="14"/>
        <v>79410.960554893318</v>
      </c>
      <c r="R32" s="48">
        <f t="shared" si="19"/>
        <v>77098.019956207107</v>
      </c>
      <c r="S32" s="48">
        <f t="shared" si="5"/>
        <v>81864.771725918748</v>
      </c>
      <c r="T32" s="57">
        <f t="shared" si="6"/>
        <v>32196.773585502629</v>
      </c>
      <c r="U32">
        <f t="shared" si="0"/>
        <v>0.41552065486748313</v>
      </c>
      <c r="V32">
        <f t="shared" ca="1" si="7"/>
        <v>11.681221147492936</v>
      </c>
      <c r="W32" s="57">
        <f t="shared" ca="1" si="8"/>
        <v>156276.33454553009</v>
      </c>
      <c r="X32" s="27">
        <f t="shared" si="17"/>
        <v>1557.9083992985143</v>
      </c>
      <c r="Y32" s="57">
        <f t="shared" ca="1" si="10"/>
        <v>7561.7581231708109</v>
      </c>
      <c r="Z32" s="54">
        <f t="shared" si="9"/>
        <v>0</v>
      </c>
    </row>
    <row r="33" spans="1:26" s="31" customFormat="1" x14ac:dyDescent="0.2">
      <c r="A33" t="str">
        <f>Data2013!A24</f>
        <v>A27</v>
      </c>
      <c r="B33" s="7">
        <f>Data2013!B24</f>
        <v>24653</v>
      </c>
      <c r="C33" s="7">
        <f>Data2013!C24</f>
        <v>36100</v>
      </c>
      <c r="D33" t="str">
        <f>Data2013!D24</f>
        <v>F</v>
      </c>
      <c r="E33" s="5">
        <f>Data2013!E24</f>
        <v>40322.620000000003</v>
      </c>
      <c r="F33">
        <f t="shared" si="1"/>
        <v>47</v>
      </c>
      <c r="G33" s="28">
        <f t="shared" si="2"/>
        <v>15.166666666666666</v>
      </c>
      <c r="H33" s="48">
        <f t="shared" si="3"/>
        <v>85293.883505395017</v>
      </c>
      <c r="I33" s="48">
        <f t="shared" si="3"/>
        <v>81816.674825318958</v>
      </c>
      <c r="J33" s="48">
        <f t="shared" si="3"/>
        <v>78481.222854022984</v>
      </c>
      <c r="K33" s="48">
        <f t="shared" si="3"/>
        <v>75281.748541029243</v>
      </c>
      <c r="L33" s="48">
        <f t="shared" si="18"/>
        <v>72212.708432641957</v>
      </c>
      <c r="M33" s="48">
        <f t="shared" si="4"/>
        <v>78617.247631681646</v>
      </c>
      <c r="N33" s="48">
        <f t="shared" si="14"/>
        <v>86774.500694266913</v>
      </c>
      <c r="O33" s="48">
        <f t="shared" si="14"/>
        <v>84247.088052686318</v>
      </c>
      <c r="P33" s="48">
        <f t="shared" si="14"/>
        <v>81793.289371540115</v>
      </c>
      <c r="Q33" s="48">
        <f t="shared" si="14"/>
        <v>79410.960554893318</v>
      </c>
      <c r="R33" s="48">
        <f t="shared" si="19"/>
        <v>77098.019956207107</v>
      </c>
      <c r="S33" s="48">
        <f t="shared" si="5"/>
        <v>81864.771725918748</v>
      </c>
      <c r="T33" s="57">
        <f t="shared" si="6"/>
        <v>15500.700658046564</v>
      </c>
      <c r="U33">
        <f t="shared" si="0"/>
        <v>0.41552065486748313</v>
      </c>
      <c r="V33">
        <f t="shared" ca="1" si="7"/>
        <v>12.653744535703384</v>
      </c>
      <c r="W33" s="57">
        <f t="shared" ca="1" si="8"/>
        <v>81501.013332509363</v>
      </c>
      <c r="X33" s="27">
        <f t="shared" si="17"/>
        <v>1022.0242192118614</v>
      </c>
      <c r="Y33" s="57">
        <f t="shared" ca="1" si="10"/>
        <v>5373.6931867588582</v>
      </c>
      <c r="Z33" s="54">
        <f t="shared" si="9"/>
        <v>0</v>
      </c>
    </row>
    <row r="34" spans="1:26" s="31" customFormat="1" x14ac:dyDescent="0.2">
      <c r="A34" t="str">
        <f>Data2013!A25</f>
        <v>A28</v>
      </c>
      <c r="B34" s="7">
        <f>Data2013!B25</f>
        <v>24945</v>
      </c>
      <c r="C34" s="7">
        <f>Data2013!C25</f>
        <v>35034</v>
      </c>
      <c r="D34" t="str">
        <f>Data2013!D25</f>
        <v>M</v>
      </c>
      <c r="E34" s="5">
        <f>Data2013!E25</f>
        <v>45180.800000000003</v>
      </c>
      <c r="F34">
        <f t="shared" si="1"/>
        <v>46</v>
      </c>
      <c r="G34" s="28">
        <f t="shared" si="2"/>
        <v>18.083333333333332</v>
      </c>
      <c r="H34" s="48">
        <f t="shared" si="3"/>
        <v>99632.063647785617</v>
      </c>
      <c r="I34" s="48">
        <f t="shared" si="3"/>
        <v>95570.324842000598</v>
      </c>
      <c r="J34" s="48">
        <f t="shared" si="3"/>
        <v>91674.172510312332</v>
      </c>
      <c r="K34" s="48">
        <f t="shared" si="3"/>
        <v>87936.856124999846</v>
      </c>
      <c r="L34" s="48">
        <f t="shared" si="18"/>
        <v>84351.90035971209</v>
      </c>
      <c r="M34" s="48">
        <f t="shared" si="4"/>
        <v>91833.063496962102</v>
      </c>
      <c r="N34" s="48">
        <f t="shared" si="14"/>
        <v>89377.735715094939</v>
      </c>
      <c r="O34" s="48">
        <f t="shared" si="14"/>
        <v>86774.500694266928</v>
      </c>
      <c r="P34" s="48">
        <f t="shared" si="14"/>
        <v>84247.088052686333</v>
      </c>
      <c r="Q34" s="48">
        <f t="shared" si="14"/>
        <v>81793.28937154013</v>
      </c>
      <c r="R34" s="48">
        <f t="shared" si="19"/>
        <v>79410.960554893332</v>
      </c>
      <c r="S34" s="48">
        <f t="shared" si="5"/>
        <v>84320.714877696329</v>
      </c>
      <c r="T34" s="57">
        <f t="shared" si="6"/>
        <v>22539.360806466233</v>
      </c>
      <c r="U34">
        <f t="shared" si="0"/>
        <v>0.39573395701665059</v>
      </c>
      <c r="V34">
        <f t="shared" ca="1" si="7"/>
        <v>11.681221147492936</v>
      </c>
      <c r="W34" s="57">
        <f t="shared" ca="1" si="8"/>
        <v>104191.70848134912</v>
      </c>
      <c r="X34" s="27">
        <f t="shared" si="17"/>
        <v>1246.4162657953677</v>
      </c>
      <c r="Y34" s="57">
        <f t="shared" ca="1" si="10"/>
        <v>5761.7534644064026</v>
      </c>
      <c r="Z34" s="54">
        <f t="shared" si="9"/>
        <v>0</v>
      </c>
    </row>
    <row r="35" spans="1:26" s="31" customFormat="1" x14ac:dyDescent="0.2">
      <c r="A35" t="str">
        <f>Data2013!A26</f>
        <v>A29</v>
      </c>
      <c r="B35" s="7">
        <f>Data2013!B26</f>
        <v>25237</v>
      </c>
      <c r="C35" s="7">
        <f>Data2013!C26</f>
        <v>37073</v>
      </c>
      <c r="D35" t="str">
        <f>Data2013!D26</f>
        <v>M</v>
      </c>
      <c r="E35" s="5">
        <f>Data2013!E26</f>
        <v>39000.58</v>
      </c>
      <c r="F35">
        <f t="shared" si="1"/>
        <v>45</v>
      </c>
      <c r="G35" s="28">
        <f t="shared" si="2"/>
        <v>12.5</v>
      </c>
      <c r="H35" s="48">
        <f t="shared" si="3"/>
        <v>89658.679578208641</v>
      </c>
      <c r="I35" s="48">
        <f t="shared" si="3"/>
        <v>86003.529571423162</v>
      </c>
      <c r="J35" s="48">
        <f t="shared" si="3"/>
        <v>82497.39047618529</v>
      </c>
      <c r="K35" s="48">
        <f t="shared" si="3"/>
        <v>79134.18750713217</v>
      </c>
      <c r="L35" s="48">
        <f t="shared" si="18"/>
        <v>75908.093532021274</v>
      </c>
      <c r="M35" s="48">
        <f t="shared" si="4"/>
        <v>82640.376132994104</v>
      </c>
      <c r="N35" s="48">
        <f t="shared" si="14"/>
        <v>92059.067786547792</v>
      </c>
      <c r="O35" s="48">
        <f t="shared" si="14"/>
        <v>89377.735715094939</v>
      </c>
      <c r="P35" s="48">
        <f t="shared" si="14"/>
        <v>86774.500694266928</v>
      </c>
      <c r="Q35" s="48">
        <f t="shared" si="14"/>
        <v>84247.088052686333</v>
      </c>
      <c r="R35" s="48">
        <f t="shared" si="19"/>
        <v>81793.28937154013</v>
      </c>
      <c r="S35" s="48">
        <f t="shared" si="5"/>
        <v>86850.336324027216</v>
      </c>
      <c r="T35" s="57">
        <f t="shared" si="6"/>
        <v>13429.061121611543</v>
      </c>
      <c r="U35">
        <f t="shared" si="0"/>
        <v>0.37688948287300061</v>
      </c>
      <c r="V35">
        <f t="shared" ca="1" si="7"/>
        <v>11.681221147492936</v>
      </c>
      <c r="W35" s="57">
        <f t="shared" ca="1" si="8"/>
        <v>59121.836370112695</v>
      </c>
      <c r="X35" s="27">
        <f t="shared" si="17"/>
        <v>1074.3248897289234</v>
      </c>
      <c r="Y35" s="57">
        <f t="shared" ca="1" si="10"/>
        <v>4729.7469096090153</v>
      </c>
      <c r="Z35" s="54">
        <f t="shared" si="9"/>
        <v>0</v>
      </c>
    </row>
    <row r="36" spans="1:26" s="31" customFormat="1" x14ac:dyDescent="0.2">
      <c r="A36" t="str">
        <f>Data2013!A27</f>
        <v>A30</v>
      </c>
      <c r="B36" s="7">
        <f>Data2013!B27</f>
        <v>25529</v>
      </c>
      <c r="C36" s="7">
        <f>Data2013!C27</f>
        <v>35977</v>
      </c>
      <c r="D36" t="str">
        <f>Data2013!D27</f>
        <v>M</v>
      </c>
      <c r="E36" s="5">
        <f>Data2013!E27</f>
        <v>42072.97</v>
      </c>
      <c r="F36">
        <f t="shared" si="1"/>
        <v>44</v>
      </c>
      <c r="G36" s="28">
        <f t="shared" si="2"/>
        <v>15.5</v>
      </c>
      <c r="H36" s="48">
        <f t="shared" ref="H36:K54" si="20">I36*(1+$B$7)</f>
        <v>100832.49354033355</v>
      </c>
      <c r="I36" s="48">
        <f t="shared" si="20"/>
        <v>96721.816345643703</v>
      </c>
      <c r="J36" s="48">
        <f t="shared" si="20"/>
        <v>92778.720715245756</v>
      </c>
      <c r="K36" s="48">
        <f t="shared" si="20"/>
        <v>88996.374786806482</v>
      </c>
      <c r="L36" s="48">
        <f t="shared" si="18"/>
        <v>85368.225215162092</v>
      </c>
      <c r="M36" s="48">
        <f t="shared" si="4"/>
        <v>92939.526120638315</v>
      </c>
      <c r="N36" s="48">
        <f t="shared" si="14"/>
        <v>94820.839820144218</v>
      </c>
      <c r="O36" s="48">
        <f t="shared" si="14"/>
        <v>92059.067786547777</v>
      </c>
      <c r="P36" s="48">
        <f t="shared" si="14"/>
        <v>89377.735715094925</v>
      </c>
      <c r="Q36" s="48">
        <f t="shared" si="14"/>
        <v>86774.500694266913</v>
      </c>
      <c r="R36" s="48">
        <f t="shared" si="19"/>
        <v>84247.088052686318</v>
      </c>
      <c r="S36" s="48">
        <f t="shared" si="5"/>
        <v>89455.846413748019</v>
      </c>
      <c r="T36" s="57">
        <f t="shared" si="6"/>
        <v>19105.293761506215</v>
      </c>
      <c r="U36">
        <f t="shared" si="0"/>
        <v>0.35894236464095297</v>
      </c>
      <c r="V36">
        <f t="shared" ca="1" si="7"/>
        <v>11.681221147492936</v>
      </c>
      <c r="W36" s="57">
        <f t="shared" ca="1" si="8"/>
        <v>80106.302318940041</v>
      </c>
      <c r="X36" s="27">
        <f t="shared" si="17"/>
        <v>1232.5995975165299</v>
      </c>
      <c r="Y36" s="57">
        <f t="shared" ca="1" si="10"/>
        <v>5168.1485367058094</v>
      </c>
      <c r="Z36" s="54">
        <f t="shared" si="9"/>
        <v>0</v>
      </c>
    </row>
    <row r="37" spans="1:26" s="31" customFormat="1" x14ac:dyDescent="0.2">
      <c r="A37" t="str">
        <f>Data2013!A28</f>
        <v>A31</v>
      </c>
      <c r="B37" s="7">
        <f>Data2013!B28</f>
        <v>25821</v>
      </c>
      <c r="C37" s="7">
        <f>Data2013!C28</f>
        <v>38018</v>
      </c>
      <c r="D37" t="str">
        <f>Data2013!D28</f>
        <v>M</v>
      </c>
      <c r="E37" s="5">
        <f>Data2013!E28</f>
        <v>36250.51</v>
      </c>
      <c r="F37">
        <f t="shared" si="1"/>
        <v>43</v>
      </c>
      <c r="G37" s="28">
        <f t="shared" si="2"/>
        <v>9.9166666666666661</v>
      </c>
      <c r="H37" s="48">
        <f t="shared" si="20"/>
        <v>90570.65762920164</v>
      </c>
      <c r="I37" s="48">
        <f t="shared" si="20"/>
        <v>86878.328661104693</v>
      </c>
      <c r="J37" s="48">
        <f t="shared" si="20"/>
        <v>83336.526293625604</v>
      </c>
      <c r="K37" s="48">
        <f t="shared" si="20"/>
        <v>79939.113950719999</v>
      </c>
      <c r="L37" s="48">
        <f t="shared" si="18"/>
        <v>76680.205228508392</v>
      </c>
      <c r="M37" s="48">
        <f t="shared" si="4"/>
        <v>83480.966352632066</v>
      </c>
      <c r="N37" s="48">
        <f t="shared" si="14"/>
        <v>97665.465014748552</v>
      </c>
      <c r="O37" s="48">
        <f t="shared" si="14"/>
        <v>94820.839820144218</v>
      </c>
      <c r="P37" s="48">
        <f t="shared" si="14"/>
        <v>92059.067786547777</v>
      </c>
      <c r="Q37" s="48">
        <f t="shared" si="14"/>
        <v>89377.735715094925</v>
      </c>
      <c r="R37" s="48">
        <f t="shared" si="19"/>
        <v>86774.500694266913</v>
      </c>
      <c r="S37" s="48">
        <f t="shared" si="5"/>
        <v>92139.521806160483</v>
      </c>
      <c r="T37" s="57">
        <f t="shared" si="6"/>
        <v>10762.087912293482</v>
      </c>
      <c r="U37">
        <f t="shared" si="0"/>
        <v>0.3418498710866219</v>
      </c>
      <c r="V37">
        <f t="shared" ca="1" si="7"/>
        <v>11.681221147492936</v>
      </c>
      <c r="W37" s="57">
        <f t="shared" ca="1" si="8"/>
        <v>42975.427132397512</v>
      </c>
      <c r="X37" s="27">
        <f t="shared" si="17"/>
        <v>1085.2525625842168</v>
      </c>
      <c r="Y37" s="57">
        <f t="shared" ca="1" si="10"/>
        <v>4333.6565175526903</v>
      </c>
      <c r="Z37" s="54">
        <f t="shared" si="9"/>
        <v>0</v>
      </c>
    </row>
    <row r="38" spans="1:26" s="31" customFormat="1" x14ac:dyDescent="0.2">
      <c r="A38" t="str">
        <f>Data2013!A29</f>
        <v>A32</v>
      </c>
      <c r="B38" s="7">
        <f>Data2013!B29</f>
        <v>26113</v>
      </c>
      <c r="C38" s="7">
        <f>Data2013!C29</f>
        <v>36923</v>
      </c>
      <c r="D38" t="str">
        <f>Data2013!D29</f>
        <v>M</v>
      </c>
      <c r="E38" s="5">
        <f>Data2013!E29</f>
        <v>39362.01</v>
      </c>
      <c r="F38">
        <f t="shared" si="1"/>
        <v>43</v>
      </c>
      <c r="G38" s="28">
        <f t="shared" si="2"/>
        <v>12.916666666666666</v>
      </c>
      <c r="H38" s="48">
        <f t="shared" si="20"/>
        <v>98344.633808109473</v>
      </c>
      <c r="I38" s="48">
        <f t="shared" si="20"/>
        <v>94335.380151663761</v>
      </c>
      <c r="J38" s="48">
        <f t="shared" si="20"/>
        <v>90489.573286967643</v>
      </c>
      <c r="K38" s="48">
        <f t="shared" si="20"/>
        <v>86800.54991555649</v>
      </c>
      <c r="L38" s="48">
        <f t="shared" si="18"/>
        <v>83261.918384226854</v>
      </c>
      <c r="M38" s="48">
        <f t="shared" si="4"/>
        <v>90646.411109304841</v>
      </c>
      <c r="N38" s="48">
        <f t="shared" si="14"/>
        <v>97665.465014748552</v>
      </c>
      <c r="O38" s="48">
        <f t="shared" si="14"/>
        <v>94820.839820144218</v>
      </c>
      <c r="P38" s="48">
        <f t="shared" si="14"/>
        <v>92059.067786547777</v>
      </c>
      <c r="Q38" s="48">
        <f t="shared" si="14"/>
        <v>89377.735715094925</v>
      </c>
      <c r="R38" s="48">
        <f t="shared" si="19"/>
        <v>86774.500694266913</v>
      </c>
      <c r="S38" s="48">
        <f t="shared" si="5"/>
        <v>92139.521806160483</v>
      </c>
      <c r="T38" s="57">
        <f t="shared" si="6"/>
        <v>15221.043198770769</v>
      </c>
      <c r="U38">
        <f t="shared" si="0"/>
        <v>0.3418498710866219</v>
      </c>
      <c r="V38">
        <f t="shared" ca="1" si="7"/>
        <v>11.681221147492936</v>
      </c>
      <c r="W38" s="57">
        <f t="shared" ca="1" si="8"/>
        <v>60781.034144929945</v>
      </c>
      <c r="X38" s="27">
        <f t="shared" si="17"/>
        <v>1178.4033444209629</v>
      </c>
      <c r="Y38" s="57">
        <f t="shared" ca="1" si="10"/>
        <v>4705.6284499300609</v>
      </c>
      <c r="Z38" s="54">
        <f t="shared" si="9"/>
        <v>0</v>
      </c>
    </row>
    <row r="39" spans="1:26" s="31" customFormat="1" x14ac:dyDescent="0.2">
      <c r="A39" t="str">
        <f>Data2013!A30</f>
        <v>A33</v>
      </c>
      <c r="B39" s="7">
        <f>Data2013!B30</f>
        <v>26405</v>
      </c>
      <c r="C39" s="7">
        <f>Data2013!C30</f>
        <v>38961</v>
      </c>
      <c r="D39" t="str">
        <f>Data2013!D30</f>
        <v>F</v>
      </c>
      <c r="E39" s="5">
        <f>Data2013!E30</f>
        <v>33335.71</v>
      </c>
      <c r="F39">
        <f t="shared" si="1"/>
        <v>42</v>
      </c>
      <c r="G39" s="28">
        <f t="shared" si="2"/>
        <v>7.333333333333333</v>
      </c>
      <c r="H39" s="48">
        <f t="shared" si="20"/>
        <v>86827.875173863707</v>
      </c>
      <c r="I39" s="48">
        <f t="shared" si="20"/>
        <v>83288.129663178624</v>
      </c>
      <c r="J39" s="48">
        <f t="shared" si="20"/>
        <v>79892.690324391966</v>
      </c>
      <c r="K39" s="48">
        <f t="shared" si="20"/>
        <v>76635.674172078623</v>
      </c>
      <c r="L39" s="48">
        <f t="shared" si="18"/>
        <v>73511.438054751678</v>
      </c>
      <c r="M39" s="48">
        <f t="shared" si="4"/>
        <v>80031.161477652917</v>
      </c>
      <c r="N39" s="48">
        <f t="shared" ref="N39:Q54" si="21">O39*(1+$B$8)</f>
        <v>100595.42896519101</v>
      </c>
      <c r="O39" s="48">
        <f t="shared" si="21"/>
        <v>97665.465014748552</v>
      </c>
      <c r="P39" s="48">
        <f t="shared" si="21"/>
        <v>94820.839820144218</v>
      </c>
      <c r="Q39" s="48">
        <f t="shared" si="21"/>
        <v>92059.067786547777</v>
      </c>
      <c r="R39" s="48">
        <f t="shared" si="19"/>
        <v>89377.735715094925</v>
      </c>
      <c r="S39" s="48">
        <f t="shared" si="5"/>
        <v>94903.707460345307</v>
      </c>
      <c r="T39" s="57">
        <f t="shared" si="6"/>
        <v>7629.6373942029104</v>
      </c>
      <c r="U39">
        <f t="shared" si="0"/>
        <v>0.32557130579678267</v>
      </c>
      <c r="V39">
        <f t="shared" ca="1" si="7"/>
        <v>12.653744535703384</v>
      </c>
      <c r="W39" s="57">
        <f t="shared" ca="1" si="8"/>
        <v>31431.787659231319</v>
      </c>
      <c r="X39" s="27">
        <f t="shared" si="17"/>
        <v>1040.4050992094878</v>
      </c>
      <c r="Y39" s="57">
        <f t="shared" ca="1" si="10"/>
        <v>4286.1528626224526</v>
      </c>
      <c r="Z39" s="54">
        <f t="shared" si="9"/>
        <v>0</v>
      </c>
    </row>
    <row r="40" spans="1:26" s="31" customFormat="1" x14ac:dyDescent="0.2">
      <c r="A40" t="str">
        <f>Data2013!A31</f>
        <v>A34</v>
      </c>
      <c r="B40" s="7">
        <f>Data2013!B31</f>
        <v>26697</v>
      </c>
      <c r="C40" s="7">
        <f>Data2013!C31</f>
        <v>37895</v>
      </c>
      <c r="D40" t="str">
        <f>Data2013!D31</f>
        <v>F</v>
      </c>
      <c r="E40" s="5">
        <f>Data2013!E31</f>
        <v>38700.230000000003</v>
      </c>
      <c r="F40">
        <f t="shared" si="1"/>
        <v>41</v>
      </c>
      <c r="G40" s="28">
        <f t="shared" si="2"/>
        <v>10.25</v>
      </c>
      <c r="H40" s="48">
        <f t="shared" si="20"/>
        <v>105084.5995502873</v>
      </c>
      <c r="I40" s="48">
        <f t="shared" si="20"/>
        <v>100800.57510818925</v>
      </c>
      <c r="J40" s="48">
        <f t="shared" si="20"/>
        <v>96691.199144546044</v>
      </c>
      <c r="K40" s="48">
        <f t="shared" si="20"/>
        <v>92749.35169740628</v>
      </c>
      <c r="L40" s="48">
        <f t="shared" si="18"/>
        <v>88968.203067056384</v>
      </c>
      <c r="M40" s="48">
        <f t="shared" si="4"/>
        <v>96858.785713497055</v>
      </c>
      <c r="N40" s="48">
        <f t="shared" si="21"/>
        <v>103613.29183414673</v>
      </c>
      <c r="O40" s="48">
        <f t="shared" si="21"/>
        <v>100595.42896519099</v>
      </c>
      <c r="P40" s="48">
        <f t="shared" si="21"/>
        <v>97665.465014748537</v>
      </c>
      <c r="Q40" s="48">
        <f t="shared" si="21"/>
        <v>94820.839820144203</v>
      </c>
      <c r="R40" s="48">
        <f t="shared" si="19"/>
        <v>92059.067786547763</v>
      </c>
      <c r="S40" s="48">
        <f t="shared" si="5"/>
        <v>97750.818684155645</v>
      </c>
      <c r="T40" s="57">
        <f t="shared" si="6"/>
        <v>12906.433196323484</v>
      </c>
      <c r="U40">
        <f t="shared" si="0"/>
        <v>0.31006791028265024</v>
      </c>
      <c r="V40">
        <f t="shared" ca="1" si="7"/>
        <v>12.653744535703384</v>
      </c>
      <c r="W40" s="57">
        <f t="shared" ca="1" si="8"/>
        <v>50638.65039337115</v>
      </c>
      <c r="X40" s="27">
        <f t="shared" si="17"/>
        <v>1259.1642142754617</v>
      </c>
      <c r="Y40" s="57">
        <f t="shared" ca="1" si="10"/>
        <v>4940.3561359386476</v>
      </c>
      <c r="Z40" s="54">
        <f t="shared" si="9"/>
        <v>0</v>
      </c>
    </row>
    <row r="41" spans="1:26" s="31" customFormat="1" x14ac:dyDescent="0.2">
      <c r="A41" t="str">
        <f>Data2013!A32</f>
        <v>A35</v>
      </c>
      <c r="B41" s="7">
        <f>Data2013!B32</f>
        <v>26989</v>
      </c>
      <c r="C41" s="7">
        <f>Data2013!C32</f>
        <v>39904</v>
      </c>
      <c r="D41" t="str">
        <f>Data2013!D32</f>
        <v>F</v>
      </c>
      <c r="E41" s="5">
        <f>Data2013!E32</f>
        <v>31826.77</v>
      </c>
      <c r="F41">
        <f t="shared" si="1"/>
        <v>40</v>
      </c>
      <c r="G41" s="28">
        <f t="shared" si="2"/>
        <v>4.75</v>
      </c>
      <c r="H41" s="48">
        <f t="shared" si="20"/>
        <v>90093.644768967351</v>
      </c>
      <c r="I41" s="48">
        <f t="shared" si="20"/>
        <v>86420.762368314012</v>
      </c>
      <c r="J41" s="48">
        <f t="shared" si="20"/>
        <v>82897.613782555403</v>
      </c>
      <c r="K41" s="48">
        <f t="shared" si="20"/>
        <v>79518.094755448823</v>
      </c>
      <c r="L41" s="48">
        <f t="shared" si="18"/>
        <v>76276.349885322619</v>
      </c>
      <c r="M41" s="48">
        <f t="shared" si="4"/>
        <v>83041.293112121639</v>
      </c>
      <c r="N41" s="48">
        <f t="shared" si="21"/>
        <v>106721.69058917114</v>
      </c>
      <c r="O41" s="48">
        <f t="shared" si="21"/>
        <v>103613.29183414673</v>
      </c>
      <c r="P41" s="48">
        <f t="shared" si="21"/>
        <v>100595.42896519099</v>
      </c>
      <c r="Q41" s="48">
        <f t="shared" si="21"/>
        <v>97665.465014748537</v>
      </c>
      <c r="R41" s="48">
        <f t="shared" si="19"/>
        <v>94820.839820144203</v>
      </c>
      <c r="S41" s="48">
        <f t="shared" si="5"/>
        <v>100683.34324468032</v>
      </c>
      <c r="T41" s="57">
        <f t="shared" si="6"/>
        <v>5127.7998496735108</v>
      </c>
      <c r="U41">
        <f t="shared" si="0"/>
        <v>0.29530277169776209</v>
      </c>
      <c r="V41">
        <f t="shared" ca="1" si="7"/>
        <v>12.653744535703384</v>
      </c>
      <c r="W41" s="57">
        <f t="shared" ca="1" si="8"/>
        <v>19160.977056573316</v>
      </c>
      <c r="X41" s="27">
        <f t="shared" si="17"/>
        <v>1079.5368104575812</v>
      </c>
      <c r="Y41" s="57">
        <f t="shared" ca="1" si="10"/>
        <v>4033.8899066470135</v>
      </c>
      <c r="Z41" s="54">
        <f t="shared" si="9"/>
        <v>0</v>
      </c>
    </row>
    <row r="42" spans="1:26" s="31" customFormat="1" x14ac:dyDescent="0.2">
      <c r="A42" t="str">
        <f>Data2013!A33</f>
        <v>A37</v>
      </c>
      <c r="B42" s="7">
        <f>Data2013!B33</f>
        <v>27573</v>
      </c>
      <c r="C42" s="7">
        <f>Data2013!C33</f>
        <v>40848</v>
      </c>
      <c r="D42" t="str">
        <f>Data2013!D33</f>
        <v>M</v>
      </c>
      <c r="E42" s="5">
        <f>Data2013!E33</f>
        <v>28591.96</v>
      </c>
      <c r="F42">
        <f t="shared" si="1"/>
        <v>39</v>
      </c>
      <c r="G42" s="28">
        <f t="shared" si="2"/>
        <v>2.1666666666666665</v>
      </c>
      <c r="H42" s="48">
        <f t="shared" si="20"/>
        <v>84376.51472979461</v>
      </c>
      <c r="I42" s="48">
        <f t="shared" si="20"/>
        <v>80936.704776781407</v>
      </c>
      <c r="J42" s="48">
        <f t="shared" si="20"/>
        <v>77637.126884202793</v>
      </c>
      <c r="K42" s="48">
        <f t="shared" si="20"/>
        <v>74472.064157508677</v>
      </c>
      <c r="L42" s="48">
        <f t="shared" si="18"/>
        <v>71436.032764996329</v>
      </c>
      <c r="M42" s="48">
        <f t="shared" si="4"/>
        <v>77771.688662656772</v>
      </c>
      <c r="N42" s="48">
        <f t="shared" si="21"/>
        <v>109923.34130684624</v>
      </c>
      <c r="O42" s="48">
        <f t="shared" si="21"/>
        <v>106721.69058917111</v>
      </c>
      <c r="P42" s="48">
        <f t="shared" si="21"/>
        <v>103613.2918341467</v>
      </c>
      <c r="Q42" s="48">
        <f t="shared" si="21"/>
        <v>100595.42896519096</v>
      </c>
      <c r="R42" s="48">
        <f t="shared" si="19"/>
        <v>97665.465014748508</v>
      </c>
      <c r="S42" s="48">
        <f t="shared" si="5"/>
        <v>103703.8435420207</v>
      </c>
      <c r="T42" s="57">
        <f t="shared" si="6"/>
        <v>2190.569230664832</v>
      </c>
      <c r="U42">
        <f t="shared" si="0"/>
        <v>0.28124073495024959</v>
      </c>
      <c r="V42">
        <f t="shared" ca="1" si="7"/>
        <v>11.681221147492936</v>
      </c>
      <c r="W42" s="57">
        <f t="shared" ca="1" si="8"/>
        <v>7196.5351898244844</v>
      </c>
      <c r="X42" s="27">
        <f t="shared" si="17"/>
        <v>1011.0319526145379</v>
      </c>
      <c r="Y42" s="57">
        <f t="shared" ca="1" si="10"/>
        <v>3321.4777799189928</v>
      </c>
      <c r="Z42" s="54">
        <f t="shared" si="9"/>
        <v>0</v>
      </c>
    </row>
    <row r="43" spans="1:26" s="31" customFormat="1" x14ac:dyDescent="0.2">
      <c r="A43" t="str">
        <f>Data2013!A34</f>
        <v>A38</v>
      </c>
      <c r="B43" s="7">
        <f>Data2013!B34</f>
        <v>27865</v>
      </c>
      <c r="C43" s="7">
        <f>Data2013!C34</f>
        <v>38322</v>
      </c>
      <c r="D43" t="str">
        <f>Data2013!D34</f>
        <v>F</v>
      </c>
      <c r="E43" s="5">
        <f>Data2013!E34</f>
        <v>34994.660000000003</v>
      </c>
      <c r="F43">
        <f t="shared" si="1"/>
        <v>38</v>
      </c>
      <c r="G43" s="28">
        <f t="shared" si="2"/>
        <v>9.0833333333333339</v>
      </c>
      <c r="H43" s="48">
        <f t="shared" si="20"/>
        <v>107660.27797201404</v>
      </c>
      <c r="I43" s="48">
        <f t="shared" si="20"/>
        <v>103271.24985325088</v>
      </c>
      <c r="J43" s="48">
        <f t="shared" si="20"/>
        <v>99061.150938370149</v>
      </c>
      <c r="K43" s="48">
        <f t="shared" si="20"/>
        <v>95022.686751434201</v>
      </c>
      <c r="L43" s="48">
        <f t="shared" si="18"/>
        <v>91148.860193222252</v>
      </c>
      <c r="M43" s="48">
        <f t="shared" si="4"/>
        <v>99232.845141658298</v>
      </c>
      <c r="N43" s="48">
        <f t="shared" si="21"/>
        <v>113221.04154605164</v>
      </c>
      <c r="O43" s="48">
        <f t="shared" si="21"/>
        <v>109923.34130684625</v>
      </c>
      <c r="P43" s="48">
        <f t="shared" si="21"/>
        <v>106721.69058917112</v>
      </c>
      <c r="Q43" s="48">
        <f t="shared" si="21"/>
        <v>103613.29183414672</v>
      </c>
      <c r="R43" s="48">
        <f t="shared" si="19"/>
        <v>100595.42896519098</v>
      </c>
      <c r="S43" s="48">
        <f t="shared" si="5"/>
        <v>106814.95884828134</v>
      </c>
      <c r="T43" s="57">
        <f t="shared" si="6"/>
        <v>11717.745130477484</v>
      </c>
      <c r="U43">
        <f t="shared" si="0"/>
        <v>0.2678483190002377</v>
      </c>
      <c r="V43">
        <f t="shared" ca="1" si="7"/>
        <v>12.653744535703384</v>
      </c>
      <c r="W43" s="57">
        <f t="shared" ca="1" si="8"/>
        <v>39714.768464881723</v>
      </c>
      <c r="X43" s="27">
        <f t="shared" si="17"/>
        <v>1290.0269868415578</v>
      </c>
      <c r="Y43" s="57">
        <f t="shared" ca="1" si="10"/>
        <v>4372.2680878768861</v>
      </c>
      <c r="Z43" s="54">
        <f t="shared" si="9"/>
        <v>0</v>
      </c>
    </row>
    <row r="44" spans="1:26" s="31" customFormat="1" x14ac:dyDescent="0.2">
      <c r="A44" t="str">
        <f>Data2013!A35</f>
        <v>A39</v>
      </c>
      <c r="B44" s="7">
        <f>Data2013!B35</f>
        <v>28157</v>
      </c>
      <c r="C44" s="7">
        <f>Data2013!C35</f>
        <v>39995</v>
      </c>
      <c r="D44" t="str">
        <f>Data2013!D35</f>
        <v>M</v>
      </c>
      <c r="E44" s="5">
        <f>Data2013!E35</f>
        <v>31368.16</v>
      </c>
      <c r="F44">
        <f t="shared" si="1"/>
        <v>37</v>
      </c>
      <c r="G44" s="28">
        <f t="shared" si="2"/>
        <v>4.5</v>
      </c>
      <c r="H44" s="48">
        <f t="shared" si="20"/>
        <v>100604.82885491995</v>
      </c>
      <c r="I44" s="48">
        <f t="shared" si="20"/>
        <v>96503.432954359669</v>
      </c>
      <c r="J44" s="48">
        <f t="shared" si="20"/>
        <v>92569.240243990091</v>
      </c>
      <c r="K44" s="48">
        <f t="shared" si="20"/>
        <v>88795.434286801043</v>
      </c>
      <c r="L44" s="48">
        <f t="shared" si="18"/>
        <v>85175.476534101719</v>
      </c>
      <c r="M44" s="48">
        <f t="shared" si="4"/>
        <v>92729.682574834485</v>
      </c>
      <c r="N44" s="48">
        <f t="shared" si="21"/>
        <v>116617.67279243319</v>
      </c>
      <c r="O44" s="48">
        <f t="shared" si="21"/>
        <v>113221.04154605164</v>
      </c>
      <c r="P44" s="48">
        <f t="shared" si="21"/>
        <v>109923.34130684625</v>
      </c>
      <c r="Q44" s="48">
        <f t="shared" si="21"/>
        <v>106721.69058917112</v>
      </c>
      <c r="R44" s="48">
        <f t="shared" si="19"/>
        <v>103613.29183414672</v>
      </c>
      <c r="S44" s="48">
        <f t="shared" si="5"/>
        <v>110019.40761372978</v>
      </c>
      <c r="T44" s="57">
        <f t="shared" si="6"/>
        <v>5424.6864306278167</v>
      </c>
      <c r="U44">
        <f t="shared" si="0"/>
        <v>0.25509363714308358</v>
      </c>
      <c r="V44">
        <f t="shared" ca="1" si="7"/>
        <v>11.681221147492936</v>
      </c>
      <c r="W44" s="57">
        <f t="shared" ca="1" si="8"/>
        <v>16164.508773525449</v>
      </c>
      <c r="X44" s="27">
        <f t="shared" si="17"/>
        <v>1205.4858734728482</v>
      </c>
      <c r="Y44" s="57">
        <f t="shared" ca="1" si="10"/>
        <v>3592.113060783433</v>
      </c>
      <c r="Z44" s="54">
        <f t="shared" si="9"/>
        <v>0</v>
      </c>
    </row>
    <row r="45" spans="1:26" s="31" customFormat="1" x14ac:dyDescent="0.2">
      <c r="A45" t="str">
        <f>Data2013!A36</f>
        <v>A40</v>
      </c>
      <c r="B45" s="7">
        <f>Data2013!B36</f>
        <v>28449</v>
      </c>
      <c r="C45" s="7">
        <f>Data2013!C36</f>
        <v>38534</v>
      </c>
      <c r="D45" t="str">
        <f>Data2013!D36</f>
        <v>M</v>
      </c>
      <c r="E45" s="5">
        <f>Data2013!E36</f>
        <v>31763.29</v>
      </c>
      <c r="F45">
        <f t="shared" si="1"/>
        <v>36</v>
      </c>
      <c r="G45" s="28">
        <f t="shared" si="2"/>
        <v>8.5</v>
      </c>
      <c r="H45" s="48">
        <f t="shared" si="20"/>
        <v>106201.66498059675</v>
      </c>
      <c r="I45" s="48">
        <f t="shared" si="20"/>
        <v>101872.10070081223</v>
      </c>
      <c r="J45" s="48">
        <f t="shared" si="20"/>
        <v>97719.041439628039</v>
      </c>
      <c r="K45" s="48">
        <f t="shared" si="20"/>
        <v>93735.291548803871</v>
      </c>
      <c r="L45" s="48">
        <f t="shared" si="18"/>
        <v>89913.948727869429</v>
      </c>
      <c r="M45" s="48">
        <f t="shared" si="4"/>
        <v>97888.409479542068</v>
      </c>
      <c r="N45" s="48">
        <f t="shared" si="21"/>
        <v>120116.20297620616</v>
      </c>
      <c r="O45" s="48">
        <f t="shared" si="21"/>
        <v>116617.67279243316</v>
      </c>
      <c r="P45" s="48">
        <f t="shared" si="21"/>
        <v>113221.04154605161</v>
      </c>
      <c r="Q45" s="48">
        <f t="shared" si="21"/>
        <v>109923.34130684623</v>
      </c>
      <c r="R45" s="48">
        <f t="shared" si="19"/>
        <v>106721.69058917109</v>
      </c>
      <c r="S45" s="48">
        <f t="shared" si="5"/>
        <v>113319.98984214166</v>
      </c>
      <c r="T45" s="57">
        <f t="shared" si="6"/>
        <v>10816.669247489397</v>
      </c>
      <c r="U45">
        <f t="shared" si="0"/>
        <v>0.24294632108865097</v>
      </c>
      <c r="V45">
        <f t="shared" ca="1" si="7"/>
        <v>11.681221147492936</v>
      </c>
      <c r="W45" s="57">
        <f t="shared" ca="1" si="8"/>
        <v>30696.73061815065</v>
      </c>
      <c r="X45" s="27">
        <f t="shared" si="17"/>
        <v>1272.5493232340468</v>
      </c>
      <c r="Y45" s="57">
        <f t="shared" ca="1" si="10"/>
        <v>3611.3800727236062</v>
      </c>
      <c r="Z45" s="54">
        <f t="shared" si="9"/>
        <v>0</v>
      </c>
    </row>
    <row r="46" spans="1:26" s="31" customFormat="1" x14ac:dyDescent="0.2">
      <c r="A46" t="str">
        <f>Data2013!A37</f>
        <v>A41</v>
      </c>
      <c r="B46" s="7">
        <f>Data2013!B37</f>
        <v>28741</v>
      </c>
      <c r="C46" s="7">
        <f>Data2013!C37</f>
        <v>40210</v>
      </c>
      <c r="D46" t="str">
        <f>Data2013!D37</f>
        <v>M</v>
      </c>
      <c r="E46" s="5">
        <f>Data2013!E37</f>
        <v>41136.25</v>
      </c>
      <c r="F46">
        <f t="shared" si="1"/>
        <v>35</v>
      </c>
      <c r="G46" s="28">
        <f t="shared" si="2"/>
        <v>3.9166666666666665</v>
      </c>
      <c r="H46" s="48">
        <f t="shared" si="20"/>
        <v>143385.95329082856</v>
      </c>
      <c r="I46" s="48">
        <f t="shared" si="20"/>
        <v>137540.48277297703</v>
      </c>
      <c r="J46" s="48">
        <f t="shared" si="20"/>
        <v>131933.31680861107</v>
      </c>
      <c r="K46" s="48">
        <f t="shared" si="20"/>
        <v>126554.74034399142</v>
      </c>
      <c r="L46" s="48">
        <f t="shared" si="18"/>
        <v>121395.43438272558</v>
      </c>
      <c r="M46" s="48">
        <f t="shared" si="4"/>
        <v>132161.98551982673</v>
      </c>
      <c r="N46" s="48">
        <f t="shared" si="21"/>
        <v>123719.68906549235</v>
      </c>
      <c r="O46" s="48">
        <f t="shared" si="21"/>
        <v>120116.20297620616</v>
      </c>
      <c r="P46" s="48">
        <f t="shared" si="21"/>
        <v>116617.67279243316</v>
      </c>
      <c r="Q46" s="48">
        <f t="shared" si="21"/>
        <v>113221.04154605161</v>
      </c>
      <c r="R46" s="48">
        <f t="shared" si="19"/>
        <v>109923.34130684623</v>
      </c>
      <c r="S46" s="48">
        <f t="shared" si="5"/>
        <v>116719.5895374059</v>
      </c>
      <c r="T46" s="57">
        <f t="shared" si="6"/>
        <v>7152.6267859025484</v>
      </c>
      <c r="U46">
        <f t="shared" si="0"/>
        <v>0.23137744865585813</v>
      </c>
      <c r="V46">
        <f t="shared" ca="1" si="7"/>
        <v>11.681221147492936</v>
      </c>
      <c r="W46" s="57">
        <f t="shared" ca="1" si="8"/>
        <v>19331.913297131057</v>
      </c>
      <c r="X46" s="27">
        <f t="shared" si="17"/>
        <v>1826.2025836346932</v>
      </c>
      <c r="Y46" s="57">
        <f t="shared" ca="1" si="10"/>
        <v>4935.8076503313332</v>
      </c>
      <c r="Z46" s="54">
        <f t="shared" si="9"/>
        <v>0</v>
      </c>
    </row>
    <row r="47" spans="1:26" s="31" customFormat="1" x14ac:dyDescent="0.2">
      <c r="A47" t="str">
        <f>Data2013!A38</f>
        <v>A43</v>
      </c>
      <c r="B47" s="7">
        <f>Data2013!B38</f>
        <v>29325</v>
      </c>
      <c r="C47" s="7">
        <f>Data2013!C38</f>
        <v>40422</v>
      </c>
      <c r="D47" t="str">
        <f>Data2013!D38</f>
        <v>F</v>
      </c>
      <c r="E47" s="5">
        <f>Data2013!E38</f>
        <v>34477.42</v>
      </c>
      <c r="F47">
        <f t="shared" si="1"/>
        <v>34</v>
      </c>
      <c r="G47" s="28">
        <f t="shared" si="2"/>
        <v>3.3333333333333335</v>
      </c>
      <c r="H47" s="48">
        <f t="shared" si="20"/>
        <v>125283.16964698725</v>
      </c>
      <c r="I47" s="48">
        <f t="shared" si="20"/>
        <v>120175.70229926835</v>
      </c>
      <c r="J47" s="48">
        <f t="shared" si="20"/>
        <v>115276.45304486173</v>
      </c>
      <c r="K47" s="48">
        <f t="shared" si="20"/>
        <v>110576.93337636617</v>
      </c>
      <c r="L47" s="48">
        <f t="shared" si="18"/>
        <v>106069.00084063901</v>
      </c>
      <c r="M47" s="48">
        <f t="shared" si="4"/>
        <v>115476.2518416245</v>
      </c>
      <c r="N47" s="48">
        <f t="shared" si="21"/>
        <v>127431.27973745714</v>
      </c>
      <c r="O47" s="48">
        <f t="shared" si="21"/>
        <v>123719.68906549236</v>
      </c>
      <c r="P47" s="48">
        <f t="shared" si="21"/>
        <v>120116.20297620617</v>
      </c>
      <c r="Q47" s="48">
        <f t="shared" si="21"/>
        <v>116617.67279243318</v>
      </c>
      <c r="R47" s="48">
        <f t="shared" si="19"/>
        <v>113221.04154605162</v>
      </c>
      <c r="S47" s="48">
        <f t="shared" si="5"/>
        <v>120221.17722352808</v>
      </c>
      <c r="T47" s="57">
        <f t="shared" si="6"/>
        <v>5003.9709131370619</v>
      </c>
      <c r="U47">
        <f t="shared" si="0"/>
        <v>0.220359474910341</v>
      </c>
      <c r="V47">
        <f t="shared" ca="1" si="7"/>
        <v>12.653744535703384</v>
      </c>
      <c r="W47" s="57">
        <f t="shared" ca="1" si="8"/>
        <v>13952.934892683348</v>
      </c>
      <c r="X47" s="27">
        <f t="shared" si="17"/>
        <v>1501.1912739411184</v>
      </c>
      <c r="Y47" s="57">
        <f t="shared" ca="1" si="10"/>
        <v>4185.8804678050037</v>
      </c>
      <c r="Z47" s="54">
        <f t="shared" si="9"/>
        <v>0</v>
      </c>
    </row>
    <row r="48" spans="1:26" s="31" customFormat="1" x14ac:dyDescent="0.2">
      <c r="A48" t="str">
        <f>Data2013!A39</f>
        <v>A44</v>
      </c>
      <c r="B48" s="7">
        <f>Data2013!B39</f>
        <v>29617</v>
      </c>
      <c r="C48" s="7">
        <f>Data2013!C39</f>
        <v>38991</v>
      </c>
      <c r="D48" t="str">
        <f>Data2013!D39</f>
        <v>F</v>
      </c>
      <c r="E48" s="5">
        <f>Data2013!E39</f>
        <v>32250.14</v>
      </c>
      <c r="F48">
        <f t="shared" si="1"/>
        <v>33</v>
      </c>
      <c r="G48" s="28">
        <f t="shared" si="2"/>
        <v>7.25</v>
      </c>
      <c r="H48" s="48">
        <f t="shared" si="20"/>
        <v>122170.30017302194</v>
      </c>
      <c r="I48" s="48">
        <f t="shared" si="20"/>
        <v>117189.73637699947</v>
      </c>
      <c r="J48" s="48">
        <f t="shared" si="20"/>
        <v>112412.21714820093</v>
      </c>
      <c r="K48" s="48">
        <f t="shared" si="20"/>
        <v>107829.4648903606</v>
      </c>
      <c r="L48" s="48">
        <f t="shared" si="18"/>
        <v>103433.53946317564</v>
      </c>
      <c r="M48" s="48">
        <f t="shared" si="4"/>
        <v>112607.05161035173</v>
      </c>
      <c r="N48" s="48">
        <f t="shared" si="21"/>
        <v>131254.21812958084</v>
      </c>
      <c r="O48" s="48">
        <f t="shared" si="21"/>
        <v>127431.27973745712</v>
      </c>
      <c r="P48" s="48">
        <f t="shared" si="21"/>
        <v>123719.68906549235</v>
      </c>
      <c r="Q48" s="48">
        <f t="shared" si="21"/>
        <v>120116.20297620616</v>
      </c>
      <c r="R48" s="48">
        <f t="shared" si="19"/>
        <v>116617.67279243316</v>
      </c>
      <c r="S48" s="48">
        <f t="shared" si="5"/>
        <v>123827.81254023392</v>
      </c>
      <c r="T48" s="57">
        <f t="shared" si="6"/>
        <v>10613.21461427565</v>
      </c>
      <c r="U48">
        <f t="shared" si="0"/>
        <v>0.20986616658127716</v>
      </c>
      <c r="V48">
        <f t="shared" ca="1" si="7"/>
        <v>12.653744535703384</v>
      </c>
      <c r="W48" s="57">
        <f t="shared" ca="1" si="8"/>
        <v>28184.376936532288</v>
      </c>
      <c r="X48" s="27">
        <f t="shared" si="17"/>
        <v>1463.8916709345724</v>
      </c>
      <c r="Y48" s="57">
        <f t="shared" ca="1" si="10"/>
        <v>3887.5002671079019</v>
      </c>
      <c r="Z48" s="54">
        <f t="shared" si="9"/>
        <v>0</v>
      </c>
    </row>
    <row r="49" spans="1:26" s="31" customFormat="1" x14ac:dyDescent="0.2">
      <c r="A49" t="str">
        <f>Data2013!A40</f>
        <v>A45</v>
      </c>
      <c r="B49" s="7">
        <f>Data2013!B40</f>
        <v>29909</v>
      </c>
      <c r="C49" s="7">
        <f>Data2013!C40</f>
        <v>40634</v>
      </c>
      <c r="D49" t="str">
        <f>Data2013!D40</f>
        <v>M</v>
      </c>
      <c r="E49" s="5">
        <f>Data2013!E40</f>
        <v>36154.720000000001</v>
      </c>
      <c r="F49">
        <f t="shared" si="1"/>
        <v>32</v>
      </c>
      <c r="G49" s="28">
        <f t="shared" si="2"/>
        <v>2.75</v>
      </c>
      <c r="H49" s="48">
        <f t="shared" si="20"/>
        <v>142782.53977694674</v>
      </c>
      <c r="I49" s="48">
        <f t="shared" si="20"/>
        <v>136961.66885078824</v>
      </c>
      <c r="J49" s="48">
        <f t="shared" si="20"/>
        <v>131378.09961706307</v>
      </c>
      <c r="K49" s="48">
        <f t="shared" si="20"/>
        <v>126022.15790605571</v>
      </c>
      <c r="L49" s="48">
        <f t="shared" si="18"/>
        <v>120884.56393866256</v>
      </c>
      <c r="M49" s="48">
        <f t="shared" si="4"/>
        <v>131605.80601790326</v>
      </c>
      <c r="N49" s="48">
        <f t="shared" si="21"/>
        <v>135191.84467346827</v>
      </c>
      <c r="O49" s="48">
        <f t="shared" si="21"/>
        <v>131254.21812958084</v>
      </c>
      <c r="P49" s="48">
        <f t="shared" si="21"/>
        <v>127431.27973745712</v>
      </c>
      <c r="Q49" s="48">
        <f t="shared" si="21"/>
        <v>123719.68906549235</v>
      </c>
      <c r="R49" s="48">
        <f t="shared" si="19"/>
        <v>120116.20297620616</v>
      </c>
      <c r="S49" s="48">
        <f t="shared" si="5"/>
        <v>127542.64691644095</v>
      </c>
      <c r="T49" s="57">
        <f t="shared" si="6"/>
        <v>4783.1233778431915</v>
      </c>
      <c r="U49">
        <f t="shared" si="0"/>
        <v>0.19987253960121634</v>
      </c>
      <c r="V49">
        <f t="shared" ca="1" si="7"/>
        <v>11.681221147492936</v>
      </c>
      <c r="W49" s="57">
        <f t="shared" ca="1" si="8"/>
        <v>11167.422831044774</v>
      </c>
      <c r="X49" s="27">
        <f t="shared" si="17"/>
        <v>1739.3175919429787</v>
      </c>
      <c r="Y49" s="57">
        <f t="shared" ca="1" si="10"/>
        <v>4060.8810294708269</v>
      </c>
      <c r="Z49" s="54">
        <f t="shared" si="9"/>
        <v>0</v>
      </c>
    </row>
    <row r="50" spans="1:26" s="31" customFormat="1" x14ac:dyDescent="0.2">
      <c r="A50" t="str">
        <f>Data2013!A41</f>
        <v>A46</v>
      </c>
      <c r="B50" s="7">
        <f>Data2013!B41</f>
        <v>28395</v>
      </c>
      <c r="C50" s="7">
        <f>Data2013!C41</f>
        <v>41275</v>
      </c>
      <c r="D50" t="str">
        <f>Data2013!D41</f>
        <v>M</v>
      </c>
      <c r="E50" s="5">
        <f>Data2013!E41</f>
        <v>52280.56</v>
      </c>
      <c r="F50">
        <f t="shared" si="1"/>
        <v>36</v>
      </c>
      <c r="G50" s="28">
        <f t="shared" si="2"/>
        <v>1</v>
      </c>
      <c r="H50" s="48">
        <f t="shared" si="20"/>
        <v>174801.8709056268</v>
      </c>
      <c r="I50" s="48">
        <f t="shared" si="20"/>
        <v>167675.65554496576</v>
      </c>
      <c r="J50" s="48">
        <f t="shared" si="20"/>
        <v>160839.9573572813</v>
      </c>
      <c r="K50" s="48">
        <f t="shared" si="20"/>
        <v>154282.93271681661</v>
      </c>
      <c r="L50" s="48">
        <f t="shared" si="18"/>
        <v>147993.22083147877</v>
      </c>
      <c r="M50" s="48">
        <f t="shared" si="4"/>
        <v>161118.72747123387</v>
      </c>
      <c r="N50" s="48">
        <f t="shared" si="21"/>
        <v>120116.20297620616</v>
      </c>
      <c r="O50" s="48">
        <f t="shared" si="21"/>
        <v>116617.67279243316</v>
      </c>
      <c r="P50" s="48">
        <f t="shared" si="21"/>
        <v>113221.04154605161</v>
      </c>
      <c r="Q50" s="48">
        <f t="shared" si="21"/>
        <v>109923.34130684623</v>
      </c>
      <c r="R50" s="48">
        <f t="shared" si="19"/>
        <v>106721.69058917109</v>
      </c>
      <c r="S50" s="48">
        <f t="shared" si="5"/>
        <v>113319.98984214166</v>
      </c>
      <c r="T50" s="57">
        <f t="shared" si="6"/>
        <v>2429.1346205296859</v>
      </c>
      <c r="U50">
        <f t="shared" si="0"/>
        <v>0.24294632108865097</v>
      </c>
      <c r="V50">
        <f t="shared" ca="1" si="7"/>
        <v>11.681221147492936</v>
      </c>
      <c r="W50" s="57">
        <f t="shared" ca="1" si="8"/>
        <v>6893.6647109673459</v>
      </c>
      <c r="X50" s="27">
        <f t="shared" si="17"/>
        <v>2429.1346205296859</v>
      </c>
      <c r="Y50" s="57">
        <f t="shared" ca="1" si="10"/>
        <v>6893.6647109673459</v>
      </c>
      <c r="Z50" s="54">
        <f t="shared" si="9"/>
        <v>0</v>
      </c>
    </row>
    <row r="51" spans="1:26" s="31" customFormat="1" x14ac:dyDescent="0.2">
      <c r="A51" t="str">
        <f>Data2013!A42</f>
        <v>A47</v>
      </c>
      <c r="B51" s="7">
        <f>Data2013!B42</f>
        <v>31050</v>
      </c>
      <c r="C51" s="7">
        <f>Data2013!C42</f>
        <v>41365</v>
      </c>
      <c r="D51" t="str">
        <f>Data2013!D42</f>
        <v>F</v>
      </c>
      <c r="E51" s="5">
        <f>Data2013!E42</f>
        <v>21763.5</v>
      </c>
      <c r="F51">
        <f t="shared" si="1"/>
        <v>29</v>
      </c>
      <c r="G51" s="28">
        <f t="shared" si="2"/>
        <v>0.75</v>
      </c>
      <c r="H51" s="48">
        <f t="shared" si="20"/>
        <v>97379.385802580247</v>
      </c>
      <c r="I51" s="48">
        <f t="shared" si="20"/>
        <v>93409.482784249645</v>
      </c>
      <c r="J51" s="48">
        <f t="shared" si="20"/>
        <v>89601.422335011652</v>
      </c>
      <c r="K51" s="48">
        <f t="shared" si="20"/>
        <v>85948.606556366096</v>
      </c>
      <c r="L51" s="48">
        <f t="shared" si="18"/>
        <v>82444.706528888346</v>
      </c>
      <c r="M51" s="48">
        <f t="shared" si="4"/>
        <v>89756.720801419186</v>
      </c>
      <c r="N51" s="48">
        <f t="shared" si="21"/>
        <v>147727.77885450496</v>
      </c>
      <c r="O51" s="48">
        <f t="shared" si="21"/>
        <v>143425.02801408249</v>
      </c>
      <c r="P51" s="48">
        <f t="shared" si="21"/>
        <v>139247.60001367232</v>
      </c>
      <c r="Q51" s="48">
        <f t="shared" si="21"/>
        <v>135191.84467346827</v>
      </c>
      <c r="R51" s="48">
        <f t="shared" si="19"/>
        <v>131254.21812958084</v>
      </c>
      <c r="S51" s="48">
        <f t="shared" si="5"/>
        <v>139369.29393706177</v>
      </c>
      <c r="T51" s="57">
        <f t="shared" si="6"/>
        <v>875.12802781383698</v>
      </c>
      <c r="U51">
        <f t="shared" si="0"/>
        <v>0.17265741462150208</v>
      </c>
      <c r="V51">
        <f t="shared" ca="1" si="7"/>
        <v>12.653744535703384</v>
      </c>
      <c r="W51" s="57">
        <f t="shared" ca="1" si="8"/>
        <v>1911.9471751207566</v>
      </c>
      <c r="X51" s="27">
        <f t="shared" si="17"/>
        <v>1166.8373704184494</v>
      </c>
      <c r="Y51" s="57">
        <f t="shared" ca="1" si="10"/>
        <v>2549.2629001610089</v>
      </c>
      <c r="Z51" s="54">
        <f t="shared" si="9"/>
        <v>0</v>
      </c>
    </row>
    <row r="52" spans="1:26" s="31" customFormat="1" x14ac:dyDescent="0.2">
      <c r="A52" t="str">
        <f>Data2013!A43</f>
        <v>A48</v>
      </c>
      <c r="B52" s="7">
        <f>Data2013!B43</f>
        <v>21975</v>
      </c>
      <c r="C52" s="7">
        <f>Data2013!C43</f>
        <v>41456</v>
      </c>
      <c r="D52" t="str">
        <f>Data2013!D43</f>
        <v>F</v>
      </c>
      <c r="E52" s="5">
        <f>Data2013!E43</f>
        <v>33413.64</v>
      </c>
      <c r="F52">
        <f t="shared" si="1"/>
        <v>54</v>
      </c>
      <c r="G52" s="28">
        <f t="shared" si="2"/>
        <v>0.5</v>
      </c>
      <c r="H52" s="48">
        <f t="shared" si="20"/>
        <v>52815.389785346073</v>
      </c>
      <c r="I52" s="48">
        <f t="shared" si="20"/>
        <v>50662.244398413502</v>
      </c>
      <c r="J52" s="48">
        <f t="shared" si="20"/>
        <v>48596.877120780337</v>
      </c>
      <c r="K52" s="48">
        <f t="shared" si="20"/>
        <v>46615.709468374422</v>
      </c>
      <c r="L52" s="48">
        <f t="shared" si="18"/>
        <v>44715.308842565391</v>
      </c>
      <c r="M52" s="48">
        <f t="shared" si="4"/>
        <v>48681.105923095951</v>
      </c>
      <c r="N52" s="48">
        <f t="shared" si="21"/>
        <v>70555.609915566398</v>
      </c>
      <c r="O52" s="48">
        <f t="shared" si="21"/>
        <v>68500.592151035336</v>
      </c>
      <c r="P52" s="48">
        <f t="shared" si="21"/>
        <v>66505.42927284984</v>
      </c>
      <c r="Q52" s="48">
        <f t="shared" si="21"/>
        <v>64568.377934805671</v>
      </c>
      <c r="R52" s="48">
        <f t="shared" si="19"/>
        <v>62687.745567772494</v>
      </c>
      <c r="S52" s="48">
        <f t="shared" si="5"/>
        <v>66563.550968405936</v>
      </c>
      <c r="T52" s="57">
        <f t="shared" si="6"/>
        <v>316.42718850012369</v>
      </c>
      <c r="U52">
        <f t="shared" si="0"/>
        <v>0.5846792890864374</v>
      </c>
      <c r="V52">
        <f t="shared" ca="1" si="7"/>
        <v>12.653744535703384</v>
      </c>
      <c r="W52" s="57">
        <f t="shared" ca="1" si="8"/>
        <v>2341.0493294390576</v>
      </c>
      <c r="X52" s="27">
        <f t="shared" si="17"/>
        <v>632.85437700024738</v>
      </c>
      <c r="Y52" s="57">
        <f t="shared" ca="1" si="10"/>
        <v>4682.0986588781152</v>
      </c>
      <c r="Z52" s="54">
        <f t="shared" si="9"/>
        <v>0</v>
      </c>
    </row>
    <row r="53" spans="1:26" s="31" customFormat="1" x14ac:dyDescent="0.2">
      <c r="A53" t="str">
        <f>Data2013!A44</f>
        <v>A49</v>
      </c>
      <c r="B53" s="7">
        <f>Data2013!B44</f>
        <v>21167</v>
      </c>
      <c r="C53" s="7">
        <f>Data2013!C44</f>
        <v>41334</v>
      </c>
      <c r="D53" t="str">
        <f>Data2013!D44</f>
        <v>M</v>
      </c>
      <c r="E53" s="5">
        <f>Data2013!E44</f>
        <v>41886.300000000003</v>
      </c>
      <c r="F53">
        <f t="shared" si="1"/>
        <v>56</v>
      </c>
      <c r="G53" s="28">
        <f t="shared" si="2"/>
        <v>0.83333333333333337</v>
      </c>
      <c r="H53" s="48">
        <f t="shared" si="20"/>
        <v>60919.533883292614</v>
      </c>
      <c r="I53" s="48">
        <f t="shared" si="20"/>
        <v>58436.003724980925</v>
      </c>
      <c r="J53" s="48">
        <f t="shared" si="20"/>
        <v>56053.720599502085</v>
      </c>
      <c r="K53" s="48">
        <f t="shared" si="20"/>
        <v>53768.556929978018</v>
      </c>
      <c r="L53" s="48">
        <f t="shared" si="18"/>
        <v>51576.553410050859</v>
      </c>
      <c r="M53" s="48">
        <f t="shared" si="4"/>
        <v>56150.873709560896</v>
      </c>
      <c r="N53" s="48">
        <f t="shared" si="21"/>
        <v>66505.429272849855</v>
      </c>
      <c r="O53" s="48">
        <f t="shared" si="21"/>
        <v>64568.377934805678</v>
      </c>
      <c r="P53" s="48">
        <f t="shared" si="21"/>
        <v>62687.745567772501</v>
      </c>
      <c r="Q53" s="48">
        <f t="shared" si="21"/>
        <v>60861.888900749997</v>
      </c>
      <c r="R53" s="48">
        <f t="shared" si="19"/>
        <v>59089.212524999995</v>
      </c>
      <c r="S53" s="48">
        <f t="shared" si="5"/>
        <v>62742.53084023561</v>
      </c>
      <c r="T53" s="57">
        <f t="shared" si="6"/>
        <v>608.30113185357641</v>
      </c>
      <c r="U53">
        <f t="shared" si="0"/>
        <v>0.64460891621779726</v>
      </c>
      <c r="V53">
        <f t="shared" ca="1" si="7"/>
        <v>11.681221147492936</v>
      </c>
      <c r="W53" s="57">
        <f t="shared" ca="1" si="8"/>
        <v>4580.3976052674925</v>
      </c>
      <c r="X53" s="27">
        <f t="shared" si="17"/>
        <v>729.96135822429164</v>
      </c>
      <c r="Y53" s="57">
        <f t="shared" ca="1" si="10"/>
        <v>5496.4771263209914</v>
      </c>
      <c r="Z53" s="54">
        <f t="shared" si="9"/>
        <v>0</v>
      </c>
    </row>
    <row r="54" spans="1:26" s="31" customFormat="1" ht="13.5" thickBot="1" x14ac:dyDescent="0.25">
      <c r="A54" t="str">
        <f>Data2013!A45</f>
        <v>A50</v>
      </c>
      <c r="B54" s="7">
        <f>Data2013!B45</f>
        <v>27960</v>
      </c>
      <c r="C54" s="7">
        <f>Data2013!C45</f>
        <v>41306</v>
      </c>
      <c r="D54" t="str">
        <f>Data2013!D45</f>
        <v>M</v>
      </c>
      <c r="E54" s="5">
        <f>Data2013!E45</f>
        <v>38136.92</v>
      </c>
      <c r="F54">
        <f t="shared" si="1"/>
        <v>37</v>
      </c>
      <c r="G54" s="28">
        <f t="shared" si="2"/>
        <v>0.91666666666666663</v>
      </c>
      <c r="H54" s="48">
        <f t="shared" si="20"/>
        <v>122313.78281843032</v>
      </c>
      <c r="I54" s="48">
        <f t="shared" si="20"/>
        <v>117327.3696100051</v>
      </c>
      <c r="J54" s="48">
        <f t="shared" si="20"/>
        <v>112544.23943405766</v>
      </c>
      <c r="K54" s="48">
        <f t="shared" si="20"/>
        <v>107956.10497271718</v>
      </c>
      <c r="L54" s="48">
        <f t="shared" si="18"/>
        <v>103555.01676040018</v>
      </c>
      <c r="M54" s="48">
        <f t="shared" si="4"/>
        <v>112739.30271912208</v>
      </c>
      <c r="N54" s="48">
        <f t="shared" si="21"/>
        <v>116617.67279243319</v>
      </c>
      <c r="O54" s="48">
        <f t="shared" si="21"/>
        <v>113221.04154605164</v>
      </c>
      <c r="P54" s="48">
        <f t="shared" si="21"/>
        <v>109923.34130684625</v>
      </c>
      <c r="Q54" s="48">
        <f t="shared" si="21"/>
        <v>106721.69058917112</v>
      </c>
      <c r="R54" s="48">
        <f t="shared" si="19"/>
        <v>103613.29183414672</v>
      </c>
      <c r="S54" s="48">
        <f t="shared" si="5"/>
        <v>110019.40761372978</v>
      </c>
      <c r="T54" s="57">
        <f t="shared" si="6"/>
        <v>1360.929350995805</v>
      </c>
      <c r="U54">
        <f t="shared" si="0"/>
        <v>0.25509363714308358</v>
      </c>
      <c r="V54">
        <f t="shared" ca="1" si="7"/>
        <v>11.681221147492936</v>
      </c>
      <c r="W54" s="57">
        <f t="shared" ca="1" si="8"/>
        <v>4055.3043416693854</v>
      </c>
      <c r="X54" s="27">
        <f t="shared" si="17"/>
        <v>1484.6502010863328</v>
      </c>
      <c r="Y54" s="57">
        <f t="shared" ca="1" si="10"/>
        <v>4423.9683727302381</v>
      </c>
      <c r="Z54" s="54">
        <f t="shared" si="9"/>
        <v>0</v>
      </c>
    </row>
    <row r="55" spans="1:26" s="31" customFormat="1" ht="13.5" thickBot="1" x14ac:dyDescent="0.25">
      <c r="F55"/>
      <c r="G55"/>
      <c r="H55" s="95"/>
      <c r="I55" s="94"/>
      <c r="J55" s="94"/>
      <c r="M55" s="48"/>
      <c r="R55" s="94"/>
      <c r="S55" s="48"/>
      <c r="T55" s="45"/>
      <c r="U55"/>
      <c r="V55"/>
      <c r="W55" s="82">
        <f ca="1">SUM(W14:W54)</f>
        <v>6034168.7454219386</v>
      </c>
      <c r="X55" s="59" t="s">
        <v>144</v>
      </c>
      <c r="Y55" s="61">
        <f ca="1">SUM(Y14:Y54)</f>
        <v>215062.17102929216</v>
      </c>
      <c r="Z55" s="54"/>
    </row>
    <row r="56" spans="1:26" s="31" customFormat="1" ht="13.5" thickBot="1" x14ac:dyDescent="0.25">
      <c r="F56"/>
      <c r="G56"/>
      <c r="H56"/>
      <c r="S56" s="48"/>
      <c r="T56"/>
      <c r="X56" s="60" t="s">
        <v>145</v>
      </c>
      <c r="Y56" s="61">
        <f ca="1">Y55*(1+B6)^0.5</f>
        <v>220373.14781575397</v>
      </c>
    </row>
  </sheetData>
  <pageMargins left="0.7" right="0.7" top="0.75" bottom="0.75" header="0.3" footer="0.3"/>
  <pageSetup orientation="portrait" verticalDpi="0" r:id="rId1"/>
  <ignoredErrors>
    <ignoredError sqref="F24 N17:O17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A43" zoomScaleNormal="100" workbookViewId="0">
      <selection activeCell="H8" sqref="H8"/>
    </sheetView>
  </sheetViews>
  <sheetFormatPr defaultColWidth="8.7109375" defaultRowHeight="12.75" x14ac:dyDescent="0.2"/>
  <cols>
    <col min="1" max="1" width="13.7109375" customWidth="1"/>
    <col min="2" max="2" width="18" bestFit="1" customWidth="1"/>
    <col min="3" max="3" width="20.140625" customWidth="1"/>
    <col min="4" max="4" width="13.140625" customWidth="1"/>
    <col min="5" max="5" width="13.28515625" bestFit="1" customWidth="1"/>
    <col min="6" max="6" width="10.28515625" customWidth="1"/>
    <col min="7" max="7" width="9.7109375" customWidth="1"/>
    <col min="8" max="10" width="12.85546875" bestFit="1" customWidth="1"/>
    <col min="11" max="12" width="12" bestFit="1" customWidth="1"/>
    <col min="13" max="13" width="12.85546875" bestFit="1" customWidth="1"/>
    <col min="14" max="17" width="12.5703125" bestFit="1" customWidth="1"/>
    <col min="18" max="19" width="12.85546875" bestFit="1" customWidth="1"/>
    <col min="20" max="22" width="12" bestFit="1" customWidth="1"/>
    <col min="23" max="23" width="17.7109375" bestFit="1" customWidth="1"/>
    <col min="24" max="24" width="12" bestFit="1" customWidth="1"/>
    <col min="25" max="26" width="10.7109375" bestFit="1" customWidth="1"/>
  </cols>
  <sheetData>
    <row r="1" spans="1:26" s="31" customFormat="1" ht="15" x14ac:dyDescent="0.3">
      <c r="A1" s="30" t="s">
        <v>109</v>
      </c>
      <c r="C1" s="109" t="s">
        <v>226</v>
      </c>
      <c r="D1" s="109"/>
    </row>
    <row r="2" spans="1:26" s="31" customFormat="1" x14ac:dyDescent="0.2">
      <c r="C2" s="136" t="s">
        <v>224</v>
      </c>
    </row>
    <row r="3" spans="1:26" s="31" customFormat="1" x14ac:dyDescent="0.2">
      <c r="A3" s="34" t="s">
        <v>130</v>
      </c>
      <c r="B3" s="51">
        <v>41639</v>
      </c>
    </row>
    <row r="4" spans="1:26" s="31" customFormat="1" x14ac:dyDescent="0.2"/>
    <row r="5" spans="1:26" s="53" customFormat="1" x14ac:dyDescent="0.2">
      <c r="A5" s="52" t="s">
        <v>131</v>
      </c>
    </row>
    <row r="6" spans="1:26" s="31" customFormat="1" x14ac:dyDescent="0.2">
      <c r="A6" s="34" t="s">
        <v>132</v>
      </c>
      <c r="B6" s="54">
        <v>0.05</v>
      </c>
      <c r="C6" s="78" t="s">
        <v>169</v>
      </c>
      <c r="D6" s="31" t="str">
        <f>"'"&amp;"Male"&amp;B10&amp;"'!"</f>
        <v>'Male2015'!</v>
      </c>
      <c r="E6" s="78" t="s">
        <v>180</v>
      </c>
      <c r="F6" s="54">
        <v>0</v>
      </c>
    </row>
    <row r="7" spans="1:26" s="31" customFormat="1" x14ac:dyDescent="0.2">
      <c r="A7" s="34" t="s">
        <v>133</v>
      </c>
      <c r="B7" s="54">
        <v>4.2500000000000003E-2</v>
      </c>
      <c r="C7" s="78" t="s">
        <v>170</v>
      </c>
      <c r="D7" s="31" t="str">
        <f>"'"&amp;"Female"&amp;B10&amp;"'!"</f>
        <v>'Female2015'!</v>
      </c>
      <c r="E7" s="78" t="s">
        <v>189</v>
      </c>
      <c r="F7" s="48">
        <f>Data2012!B83*(1.03)</f>
        <v>52633</v>
      </c>
    </row>
    <row r="8" spans="1:26" s="31" customFormat="1" x14ac:dyDescent="0.2">
      <c r="A8" s="68" t="s">
        <v>157</v>
      </c>
      <c r="B8" s="54">
        <v>0.03</v>
      </c>
      <c r="C8" s="79" t="s">
        <v>172</v>
      </c>
      <c r="D8" s="31" t="s">
        <v>171</v>
      </c>
      <c r="E8" s="78" t="s">
        <v>111</v>
      </c>
      <c r="F8" s="108">
        <f ca="1">W55</f>
        <v>6076023.6932525123</v>
      </c>
      <c r="N8" s="96"/>
    </row>
    <row r="9" spans="1:26" s="31" customFormat="1" x14ac:dyDescent="0.2">
      <c r="A9" s="34" t="s">
        <v>134</v>
      </c>
      <c r="B9" s="31">
        <v>65</v>
      </c>
      <c r="C9" s="79" t="s">
        <v>174</v>
      </c>
      <c r="D9" s="31" t="s">
        <v>175</v>
      </c>
      <c r="E9" s="78" t="s">
        <v>190</v>
      </c>
      <c r="F9" s="108">
        <f ca="1">F8-Active2013FORM!F8</f>
        <v>41854.947830573656</v>
      </c>
    </row>
    <row r="10" spans="1:26" s="31" customFormat="1" x14ac:dyDescent="0.2">
      <c r="A10" s="68" t="s">
        <v>156</v>
      </c>
      <c r="B10" s="69">
        <v>2015</v>
      </c>
      <c r="C10" s="80" t="s">
        <v>173</v>
      </c>
      <c r="D10" s="81">
        <f ca="1">IF(B6=0.05,8,HLOOKUP(B6,INDIRECT(D6&amp;D8),2)+4)</f>
        <v>8</v>
      </c>
    </row>
    <row r="11" spans="1:26" s="31" customFormat="1" x14ac:dyDescent="0.2"/>
    <row r="12" spans="1:26" s="53" customFormat="1" x14ac:dyDescent="0.2">
      <c r="A12" s="52" t="s">
        <v>135</v>
      </c>
    </row>
    <row r="13" spans="1:26" s="31" customFormat="1" ht="63.75" x14ac:dyDescent="0.2">
      <c r="A13" s="55" t="s">
        <v>4</v>
      </c>
      <c r="B13" s="55" t="s">
        <v>6</v>
      </c>
      <c r="C13" s="55" t="s">
        <v>7</v>
      </c>
      <c r="D13" s="55" t="s">
        <v>5</v>
      </c>
      <c r="E13" s="55" t="s">
        <v>87</v>
      </c>
      <c r="F13" s="55" t="s">
        <v>136</v>
      </c>
      <c r="G13" s="55" t="s">
        <v>137</v>
      </c>
      <c r="H13" s="55" t="s">
        <v>159</v>
      </c>
      <c r="I13" s="55" t="s">
        <v>160</v>
      </c>
      <c r="J13" s="55" t="s">
        <v>161</v>
      </c>
      <c r="K13" s="55" t="s">
        <v>162</v>
      </c>
      <c r="L13" s="55" t="s">
        <v>163</v>
      </c>
      <c r="M13" s="55" t="s">
        <v>138</v>
      </c>
      <c r="N13" s="55" t="s">
        <v>164</v>
      </c>
      <c r="O13" s="55" t="s">
        <v>165</v>
      </c>
      <c r="P13" s="55" t="s">
        <v>166</v>
      </c>
      <c r="Q13" s="55" t="s">
        <v>167</v>
      </c>
      <c r="R13" s="55" t="s">
        <v>168</v>
      </c>
      <c r="S13" s="55" t="s">
        <v>158</v>
      </c>
      <c r="T13" s="56" t="s">
        <v>139</v>
      </c>
      <c r="U13" s="55" t="s">
        <v>100</v>
      </c>
      <c r="V13" s="55" t="s">
        <v>104</v>
      </c>
      <c r="W13" s="56" t="s">
        <v>140</v>
      </c>
      <c r="X13" s="55" t="s">
        <v>141</v>
      </c>
      <c r="Y13" s="56" t="s">
        <v>142</v>
      </c>
      <c r="Z13" s="78" t="s">
        <v>180</v>
      </c>
    </row>
    <row r="14" spans="1:26" s="31" customFormat="1" x14ac:dyDescent="0.2">
      <c r="A14" t="str">
        <f>Data2013!A5</f>
        <v>A02</v>
      </c>
      <c r="B14" s="7">
        <f>Data2013!B5</f>
        <v>16987</v>
      </c>
      <c r="C14" s="7">
        <f>Data2013!C5</f>
        <v>27273</v>
      </c>
      <c r="D14" t="str">
        <f>Data2013!D5</f>
        <v>F</v>
      </c>
      <c r="E14" s="5">
        <f>Data2013!F5*(1+Active2012!$B$7)</f>
        <v>97209.497100000008</v>
      </c>
      <c r="F14">
        <f>ROUND(($B$3-B14)/365.25, 0)</f>
        <v>67</v>
      </c>
      <c r="G14" s="28">
        <f>YEARFRAC(C14,$B$3,)</f>
        <v>39.333333333333336</v>
      </c>
      <c r="H14" s="5">
        <f>E14</f>
        <v>97209.497100000008</v>
      </c>
      <c r="I14" s="5">
        <f>Data2013!F5</f>
        <v>93246.52</v>
      </c>
      <c r="J14" s="5">
        <f>Data2013!G5</f>
        <v>90952.82</v>
      </c>
      <c r="K14" s="5">
        <f>Data2013!H5</f>
        <v>89994.91</v>
      </c>
      <c r="L14" s="5">
        <f>Data2013!I5</f>
        <v>87872.25</v>
      </c>
      <c r="M14" s="48">
        <f>AVERAGE(H14:L14)</f>
        <v>91855.199420000004</v>
      </c>
      <c r="N14" s="48">
        <f>Data2012!B83</f>
        <v>51100</v>
      </c>
      <c r="O14" s="48">
        <f>Data2012!B82</f>
        <v>50100</v>
      </c>
      <c r="P14" s="48">
        <f>Data2012!B81</f>
        <v>48300</v>
      </c>
      <c r="Q14" s="48">
        <f>Data2012!B80</f>
        <v>47200</v>
      </c>
      <c r="R14" s="48">
        <f>Data2012!B79</f>
        <v>46300</v>
      </c>
      <c r="S14" s="48">
        <f>AVERAGE(N14:R14)</f>
        <v>48600</v>
      </c>
      <c r="T14" s="57">
        <f>(0.013*MIN(S14,M14) + 0.02*MAX(0,M14-S14))*G14*(1-Z14)</f>
        <v>58878.223543733344</v>
      </c>
      <c r="U14">
        <f t="shared" ref="U14:U54" si="0">(1+$B$6)^(-MAX(0, $B$9-F14))</f>
        <v>1</v>
      </c>
      <c r="V14">
        <f ca="1">IF(D14="M", VLOOKUP(MAX(F14,$B$9),INDIRECT($D$6&amp;$D$9),$D$10), VLOOKUP(MAX(F14,$B$9),INDIRECT($D$7&amp;$D$9),$D$10))</f>
        <v>12.075373549819766</v>
      </c>
      <c r="W14" s="57">
        <f ca="1">V14*U14*T14</f>
        <v>710976.54324037302</v>
      </c>
      <c r="X14" s="27">
        <v>0</v>
      </c>
      <c r="Y14" s="57">
        <f ca="1">X14*V14*U14</f>
        <v>0</v>
      </c>
      <c r="Z14" s="54">
        <f>IF(F14&gt;$B$9, $F$6*MAX(0, 65-F14), $F$6*(65-$B$9))</f>
        <v>0</v>
      </c>
    </row>
    <row r="15" spans="1:26" s="31" customFormat="1" x14ac:dyDescent="0.2">
      <c r="A15" t="str">
        <f>Data2013!A6</f>
        <v>A05</v>
      </c>
      <c r="B15" s="7">
        <f>Data2013!B6</f>
        <v>18229</v>
      </c>
      <c r="C15" s="7">
        <f>Data2013!C6</f>
        <v>30225</v>
      </c>
      <c r="D15" t="str">
        <f>Data2013!D6</f>
        <v>M</v>
      </c>
      <c r="E15" s="5">
        <f>Data2013!F6*(1+Active2012!$B$7)</f>
        <v>65130.75045</v>
      </c>
      <c r="F15">
        <f t="shared" ref="F15:F54" si="1">ROUND(($B$3-B15)/365.25, 0)</f>
        <v>64</v>
      </c>
      <c r="G15" s="28">
        <f t="shared" ref="G15:G54" si="2">YEARFRAC(C15,$B$3,)</f>
        <v>31.25</v>
      </c>
      <c r="H15" s="48">
        <f t="shared" ref="H15:K35" si="3">I15*(1+$B$7)</f>
        <v>67898.807344125002</v>
      </c>
      <c r="I15" s="5">
        <f>E15</f>
        <v>65130.75045</v>
      </c>
      <c r="J15" s="5">
        <f>Data2013!F6</f>
        <v>62475.54</v>
      </c>
      <c r="K15" s="5">
        <f>Data2013!G6</f>
        <v>60648.99</v>
      </c>
      <c r="L15" s="5">
        <f>Data2013!H6</f>
        <v>59989.52</v>
      </c>
      <c r="M15" s="48">
        <f t="shared" ref="M15:M54" si="4">AVERAGE(H15:L15)</f>
        <v>63228.721558824996</v>
      </c>
      <c r="N15" s="48">
        <f>F7</f>
        <v>52633</v>
      </c>
      <c r="O15" s="48">
        <f>Data2012!B83</f>
        <v>51100</v>
      </c>
      <c r="P15" s="48">
        <f>Data2012!B82</f>
        <v>50100</v>
      </c>
      <c r="Q15" s="48">
        <f>Data2012!B81</f>
        <v>48300</v>
      </c>
      <c r="R15" s="48">
        <f>Data2012!B80</f>
        <v>47200</v>
      </c>
      <c r="S15" s="48">
        <f t="shared" ref="S15:S54" si="5">AVERAGE(N15:R15)</f>
        <v>49866.6</v>
      </c>
      <c r="T15" s="57">
        <f t="shared" ref="T15:T54" si="6">(0.013*MIN(S15,M15) + 0.02*MAX(0,M15-S15))*G15*(1-Z15)</f>
        <v>28609.632224265621</v>
      </c>
      <c r="U15">
        <f t="shared" si="0"/>
        <v>0.95238095238095233</v>
      </c>
      <c r="V15">
        <f t="shared" ref="V15:V54" ca="1" si="7">IF(D15="M", VLOOKUP(MAX(F15,$B$9),INDIRECT($D$6&amp;$D$9),$D$10), VLOOKUP(MAX(F15,$B$9),INDIRECT($D$7&amp;$D$9),$D$10))</f>
        <v>11.681221147492936</v>
      </c>
      <c r="W15" s="57">
        <f t="shared" ref="W15:W54" ca="1" si="8">V15*U15*T15</f>
        <v>318281.37234293995</v>
      </c>
      <c r="X15" s="27">
        <v>0</v>
      </c>
      <c r="Y15" s="57">
        <f ca="1">X15*V15*U15</f>
        <v>0</v>
      </c>
      <c r="Z15" s="54">
        <f t="shared" ref="Z15:Z54" si="9">IF(F15&gt;$B$9, $F$6*MAX(0, 65-F15), $F$6*(65-$B$9))</f>
        <v>0</v>
      </c>
    </row>
    <row r="16" spans="1:26" s="31" customFormat="1" x14ac:dyDescent="0.2">
      <c r="A16" t="str">
        <f>Data2013!A7</f>
        <v>A06</v>
      </c>
      <c r="B16" s="7">
        <f>Data2013!B7</f>
        <v>18521</v>
      </c>
      <c r="C16" s="7">
        <f>Data2013!C7</f>
        <v>29160</v>
      </c>
      <c r="D16" t="str">
        <f>Data2013!D7</f>
        <v>F</v>
      </c>
      <c r="E16" s="5">
        <f>Data2013!F7*(1+Active2012!$B$7)</f>
        <v>78436.449000000008</v>
      </c>
      <c r="F16">
        <f t="shared" si="1"/>
        <v>63</v>
      </c>
      <c r="G16" s="28">
        <f t="shared" si="2"/>
        <v>34.166666666666664</v>
      </c>
      <c r="H16" s="48">
        <f t="shared" si="3"/>
        <v>85245.223001006263</v>
      </c>
      <c r="I16" s="48">
        <f t="shared" si="3"/>
        <v>81769.998082500009</v>
      </c>
      <c r="J16" s="5">
        <f>E16</f>
        <v>78436.449000000008</v>
      </c>
      <c r="K16" s="5">
        <f>Data2013!F7</f>
        <v>75238.8</v>
      </c>
      <c r="L16" s="5">
        <f>Data2013!G7</f>
        <v>74724.87</v>
      </c>
      <c r="M16" s="48">
        <f t="shared" si="4"/>
        <v>79083.068016701247</v>
      </c>
      <c r="N16" s="48">
        <f>O16*(1+$B$8)</f>
        <v>54211.99</v>
      </c>
      <c r="O16" s="48">
        <f>F7</f>
        <v>52633</v>
      </c>
      <c r="P16" s="48">
        <f>Data2012!B83</f>
        <v>51100</v>
      </c>
      <c r="Q16" s="48">
        <f>Data2012!B82</f>
        <v>50100</v>
      </c>
      <c r="R16" s="48">
        <f>Data2012!B81</f>
        <v>48300</v>
      </c>
      <c r="S16" s="48">
        <f t="shared" si="5"/>
        <v>51268.998</v>
      </c>
      <c r="T16" s="57">
        <f t="shared" si="6"/>
        <v>41778.261123079181</v>
      </c>
      <c r="U16">
        <f t="shared" si="0"/>
        <v>0.90702947845804982</v>
      </c>
      <c r="V16">
        <f t="shared" ca="1" si="7"/>
        <v>12.653744535703384</v>
      </c>
      <c r="W16" s="57">
        <f t="shared" ca="1" si="8"/>
        <v>479502.44299079565</v>
      </c>
      <c r="X16" s="27">
        <v>0</v>
      </c>
      <c r="Y16" s="57">
        <f t="shared" ref="Y16:Y54" ca="1" si="10">X16*V16*U16</f>
        <v>0</v>
      </c>
      <c r="Z16" s="54">
        <f t="shared" si="9"/>
        <v>0</v>
      </c>
    </row>
    <row r="17" spans="1:26" s="31" customFormat="1" x14ac:dyDescent="0.2">
      <c r="A17" t="str">
        <f>Data2013!A8</f>
        <v>A07</v>
      </c>
      <c r="B17" s="7">
        <f>Data2013!B8</f>
        <v>18813</v>
      </c>
      <c r="C17" s="7">
        <f>Data2013!C8</f>
        <v>31199</v>
      </c>
      <c r="D17" t="str">
        <f>Data2013!D8</f>
        <v>M</v>
      </c>
      <c r="E17" s="5">
        <f>Data2013!F8*(1+Active2012!$B$7)</f>
        <v>62195.591699999997</v>
      </c>
      <c r="F17">
        <f t="shared" si="1"/>
        <v>62</v>
      </c>
      <c r="G17" s="28">
        <f t="shared" si="2"/>
        <v>28.583333333333332</v>
      </c>
      <c r="H17" s="48">
        <f t="shared" si="3"/>
        <v>70467.32648774347</v>
      </c>
      <c r="I17" s="48">
        <f t="shared" si="3"/>
        <v>67594.557782008123</v>
      </c>
      <c r="J17" s="48">
        <f t="shared" si="3"/>
        <v>64838.904347249998</v>
      </c>
      <c r="K17" s="5">
        <f>E17</f>
        <v>62195.591699999997</v>
      </c>
      <c r="L17" s="5">
        <f>Data2013!F8</f>
        <v>59660.04</v>
      </c>
      <c r="M17" s="48">
        <f t="shared" si="4"/>
        <v>64951.284063400315</v>
      </c>
      <c r="N17" s="48">
        <f>O17*(1+$B$8)</f>
        <v>55838.349699999999</v>
      </c>
      <c r="O17" s="48">
        <f>P17*(1+$B$8)</f>
        <v>54211.99</v>
      </c>
      <c r="P17" s="48">
        <f>F7</f>
        <v>52633</v>
      </c>
      <c r="Q17" s="48">
        <f>Data2012!B83</f>
        <v>51100</v>
      </c>
      <c r="R17" s="48">
        <f>Data2012!B82</f>
        <v>50100</v>
      </c>
      <c r="S17" s="48">
        <f t="shared" si="5"/>
        <v>52776.667939999999</v>
      </c>
      <c r="T17" s="57">
        <f t="shared" si="6"/>
        <v>26570.752412582176</v>
      </c>
      <c r="U17">
        <f t="shared" si="0"/>
        <v>0.86383759853147601</v>
      </c>
      <c r="V17">
        <f t="shared" ca="1" si="7"/>
        <v>11.681221147492936</v>
      </c>
      <c r="W17" s="57">
        <f t="shared" ca="1" si="8"/>
        <v>268116.90744986833</v>
      </c>
      <c r="X17" s="27">
        <v>0</v>
      </c>
      <c r="Y17" s="57">
        <f t="shared" ca="1" si="10"/>
        <v>0</v>
      </c>
      <c r="Z17" s="54">
        <f t="shared" si="9"/>
        <v>0</v>
      </c>
    </row>
    <row r="18" spans="1:26" s="31" customFormat="1" x14ac:dyDescent="0.2">
      <c r="A18" t="str">
        <f>Data2013!A9</f>
        <v>A08</v>
      </c>
      <c r="B18" s="7">
        <f>Data2013!B9</f>
        <v>19105</v>
      </c>
      <c r="C18" s="7">
        <f>Data2013!C9</f>
        <v>30103</v>
      </c>
      <c r="D18" t="str">
        <f>Data2013!D9</f>
        <v>M</v>
      </c>
      <c r="E18" s="5">
        <f>Data2013!F9*(1+Active2012!$B$7)</f>
        <v>72198.024749999997</v>
      </c>
      <c r="F18">
        <f t="shared" si="1"/>
        <v>62</v>
      </c>
      <c r="G18" s="28">
        <f t="shared" si="2"/>
        <v>31.583333333333332</v>
      </c>
      <c r="H18" s="48">
        <f t="shared" si="3"/>
        <v>81800.038278732754</v>
      </c>
      <c r="I18" s="48">
        <f t="shared" si="3"/>
        <v>78465.264535954688</v>
      </c>
      <c r="J18" s="48">
        <f t="shared" si="3"/>
        <v>75266.440801874996</v>
      </c>
      <c r="K18" s="5">
        <f>E18</f>
        <v>72198.024749999997</v>
      </c>
      <c r="L18" s="5">
        <f>Data2013!F9</f>
        <v>69254.7</v>
      </c>
      <c r="M18" s="48">
        <f t="shared" si="4"/>
        <v>75396.893673312486</v>
      </c>
      <c r="N18" s="48">
        <f>O18*(1+$B$8)</f>
        <v>55838.349699999999</v>
      </c>
      <c r="O18" s="48">
        <f>P18*(1+$B$8)</f>
        <v>54211.99</v>
      </c>
      <c r="P18" s="48">
        <f>F7</f>
        <v>52633</v>
      </c>
      <c r="Q18" s="48">
        <f>Data2012!B83</f>
        <v>51100</v>
      </c>
      <c r="R18" s="48">
        <f>Data2012!B82</f>
        <v>50100</v>
      </c>
      <c r="S18" s="110">
        <f t="shared" si="5"/>
        <v>52776.667939999999</v>
      </c>
      <c r="T18" s="57">
        <f t="shared" si="6"/>
        <v>35957.66283324072</v>
      </c>
      <c r="U18">
        <f t="shared" si="0"/>
        <v>0.86383759853147601</v>
      </c>
      <c r="V18">
        <f t="shared" ca="1" si="7"/>
        <v>11.681221147492936</v>
      </c>
      <c r="W18" s="57">
        <f t="shared" ca="1" si="8"/>
        <v>362837.1981445392</v>
      </c>
      <c r="X18" s="27">
        <v>0</v>
      </c>
      <c r="Y18" s="57">
        <f t="shared" ca="1" si="10"/>
        <v>0</v>
      </c>
      <c r="Z18" s="54">
        <f t="shared" si="9"/>
        <v>0</v>
      </c>
    </row>
    <row r="19" spans="1:26" s="31" customFormat="1" x14ac:dyDescent="0.2">
      <c r="A19" t="str">
        <f>Data2013!A10</f>
        <v>A09</v>
      </c>
      <c r="B19" s="7">
        <f>Data2013!B10</f>
        <v>19397</v>
      </c>
      <c r="C19" s="7">
        <f>Data2013!C10</f>
        <v>32143</v>
      </c>
      <c r="D19" t="str">
        <f>Data2013!D10</f>
        <v>M</v>
      </c>
      <c r="E19" s="5">
        <f>Data2013!F10*(1+Active2012!$B$7)</f>
        <v>61429.197824999996</v>
      </c>
      <c r="F19">
        <f t="shared" si="1"/>
        <v>61</v>
      </c>
      <c r="G19" s="28">
        <f t="shared" si="2"/>
        <v>26</v>
      </c>
      <c r="H19" s="48">
        <f t="shared" si="3"/>
        <v>72556.963404893046</v>
      </c>
      <c r="I19" s="48">
        <f t="shared" si="3"/>
        <v>69599.00566416599</v>
      </c>
      <c r="J19" s="48">
        <f t="shared" si="3"/>
        <v>66761.636128696395</v>
      </c>
      <c r="K19" s="48">
        <f t="shared" ref="K19:K24" si="11">L19*(1+$B$7)</f>
        <v>64039.938732562492</v>
      </c>
      <c r="L19" s="5">
        <f>E19</f>
        <v>61429.197824999996</v>
      </c>
      <c r="M19" s="48">
        <f t="shared" si="4"/>
        <v>66877.348351063585</v>
      </c>
      <c r="N19" s="48">
        <f t="shared" ref="N19:O19" si="12">O19*(1+$B$8)</f>
        <v>57513.500190999999</v>
      </c>
      <c r="O19" s="48">
        <f t="shared" si="12"/>
        <v>55838.349699999999</v>
      </c>
      <c r="P19" s="48">
        <f>Q19*(1+$B$8)</f>
        <v>54211.99</v>
      </c>
      <c r="Q19" s="48">
        <f>F7</f>
        <v>52633</v>
      </c>
      <c r="R19" s="48">
        <f>Data2012!B83</f>
        <v>51100</v>
      </c>
      <c r="S19" s="48">
        <f t="shared" si="5"/>
        <v>54259.367978199989</v>
      </c>
      <c r="T19" s="57">
        <f t="shared" si="6"/>
        <v>24901.016170520666</v>
      </c>
      <c r="U19">
        <f t="shared" si="0"/>
        <v>0.82270247479188197</v>
      </c>
      <c r="V19">
        <f t="shared" ca="1" si="7"/>
        <v>11.681221147492936</v>
      </c>
      <c r="W19" s="57">
        <f t="shared" ca="1" si="8"/>
        <v>239302.98728217118</v>
      </c>
      <c r="X19" s="27">
        <v>0</v>
      </c>
      <c r="Y19" s="57">
        <f t="shared" ca="1" si="10"/>
        <v>0</v>
      </c>
      <c r="Z19" s="54">
        <f t="shared" si="9"/>
        <v>0</v>
      </c>
    </row>
    <row r="20" spans="1:26" s="31" customFormat="1" x14ac:dyDescent="0.2">
      <c r="A20" t="str">
        <f>Data2013!A11</f>
        <v>A11</v>
      </c>
      <c r="B20" s="7">
        <f>Data2013!B11</f>
        <v>19981</v>
      </c>
      <c r="C20" s="7">
        <f>Data2013!C11</f>
        <v>33086</v>
      </c>
      <c r="D20" t="str">
        <f>Data2013!D11</f>
        <v>M</v>
      </c>
      <c r="E20" s="5">
        <f>Data2013!F11*(1+Active2012!$B$7)</f>
        <v>63602.341200000003</v>
      </c>
      <c r="F20">
        <f t="shared" si="1"/>
        <v>59</v>
      </c>
      <c r="G20" s="28">
        <f t="shared" si="2"/>
        <v>23.416666666666668</v>
      </c>
      <c r="H20" s="48">
        <f t="shared" si="3"/>
        <v>81644.979472812993</v>
      </c>
      <c r="I20" s="48">
        <f t="shared" si="3"/>
        <v>78316.527072242679</v>
      </c>
      <c r="J20" s="48">
        <f t="shared" si="3"/>
        <v>75123.766975772349</v>
      </c>
      <c r="K20" s="48">
        <f t="shared" si="11"/>
        <v>72061.167362851178</v>
      </c>
      <c r="L20" s="48">
        <f>E20*(1+$B$7)^($B$9-$F20-4)</f>
        <v>69123.421930792494</v>
      </c>
      <c r="M20" s="48">
        <f t="shared" si="4"/>
        <v>75253.972562894342</v>
      </c>
      <c r="N20" s="48">
        <f t="shared" ref="N20:N21" si="13">O20*(1 +$B$8)</f>
        <v>61016.072352631905</v>
      </c>
      <c r="O20" s="48">
        <f t="shared" ref="N20:Q38" si="14">P20*(1+$B$8)</f>
        <v>59238.905196730004</v>
      </c>
      <c r="P20" s="48">
        <f t="shared" si="14"/>
        <v>57513.500190999999</v>
      </c>
      <c r="Q20" s="48">
        <f t="shared" ref="Q20:Q21" si="15">R20*(1+$B$8)</f>
        <v>55838.349699999999</v>
      </c>
      <c r="R20" s="48">
        <f t="shared" ref="R20:R21" si="16">$F$7*(1+$B$8)^($B$9-F20-5)</f>
        <v>54211.99</v>
      </c>
      <c r="S20" s="48">
        <f t="shared" si="5"/>
        <v>57563.763488072378</v>
      </c>
      <c r="T20" s="57">
        <f t="shared" si="6"/>
        <v>25808.28358520232</v>
      </c>
      <c r="U20">
        <f t="shared" si="0"/>
        <v>0.74621539663662761</v>
      </c>
      <c r="V20">
        <f t="shared" ca="1" si="7"/>
        <v>11.681221147492936</v>
      </c>
      <c r="W20" s="57">
        <f t="shared" ca="1" si="8"/>
        <v>224963.24803754911</v>
      </c>
      <c r="X20" s="27">
        <f t="shared" ref="X20:X54" si="17">T20/G20</f>
        <v>1102.1331068413801</v>
      </c>
      <c r="Y20" s="57">
        <f t="shared" ca="1" si="10"/>
        <v>9606.9714464433764</v>
      </c>
      <c r="Z20" s="54">
        <f t="shared" si="9"/>
        <v>0</v>
      </c>
    </row>
    <row r="21" spans="1:26" s="31" customFormat="1" x14ac:dyDescent="0.2">
      <c r="A21" t="str">
        <f>Data2013!A12</f>
        <v>A12</v>
      </c>
      <c r="B21" s="7">
        <f>Data2013!B12</f>
        <v>20273</v>
      </c>
      <c r="C21" s="7">
        <f>Data2013!C12</f>
        <v>32021</v>
      </c>
      <c r="D21" t="str">
        <f>Data2013!D12</f>
        <v>M</v>
      </c>
      <c r="E21" s="5">
        <f>Data2013!F12*(1+Active2012!$B$7)</f>
        <v>61580.110124999999</v>
      </c>
      <c r="F21">
        <f t="shared" si="1"/>
        <v>58</v>
      </c>
      <c r="G21" s="28">
        <f t="shared" si="2"/>
        <v>26.333333333333332</v>
      </c>
      <c r="H21" s="48">
        <f t="shared" si="3"/>
        <v>82408.670315432959</v>
      </c>
      <c r="I21" s="48">
        <f t="shared" si="3"/>
        <v>79049.084235427305</v>
      </c>
      <c r="J21" s="48">
        <f t="shared" si="3"/>
        <v>75826.459698251609</v>
      </c>
      <c r="K21" s="48">
        <f t="shared" si="11"/>
        <v>72735.213139809697</v>
      </c>
      <c r="L21" s="48">
        <f>E21*(1+$B$7)^($B$9-$F21-4)</f>
        <v>69769.988623318655</v>
      </c>
      <c r="M21" s="48">
        <f t="shared" si="4"/>
        <v>75957.883202448051</v>
      </c>
      <c r="N21" s="48">
        <f t="shared" si="13"/>
        <v>62846.554523210863</v>
      </c>
      <c r="O21" s="48">
        <f t="shared" si="14"/>
        <v>61016.072352631905</v>
      </c>
      <c r="P21" s="48">
        <f t="shared" si="14"/>
        <v>59238.905196730004</v>
      </c>
      <c r="Q21" s="48">
        <f t="shared" si="15"/>
        <v>57513.500190999999</v>
      </c>
      <c r="R21" s="48">
        <f t="shared" si="16"/>
        <v>55838.349699999999</v>
      </c>
      <c r="S21" s="48">
        <f t="shared" si="5"/>
        <v>59290.676392714566</v>
      </c>
      <c r="T21" s="57">
        <f t="shared" si="6"/>
        <v>29075.237138232253</v>
      </c>
      <c r="U21">
        <f t="shared" si="0"/>
        <v>0.71068133013012147</v>
      </c>
      <c r="V21">
        <f t="shared" ca="1" si="7"/>
        <v>11.681221147492936</v>
      </c>
      <c r="W21" s="57">
        <f t="shared" ca="1" si="8"/>
        <v>241371.73826324835</v>
      </c>
      <c r="X21" s="27">
        <f t="shared" si="17"/>
        <v>1104.122929299959</v>
      </c>
      <c r="Y21" s="57">
        <f t="shared" ca="1" si="10"/>
        <v>9166.0153770853813</v>
      </c>
      <c r="Z21" s="54">
        <f t="shared" si="9"/>
        <v>0</v>
      </c>
    </row>
    <row r="22" spans="1:26" s="31" customFormat="1" x14ac:dyDescent="0.2">
      <c r="A22" t="str">
        <f>Data2013!A13</f>
        <v>A13</v>
      </c>
      <c r="B22" s="7">
        <f>Data2013!B13</f>
        <v>20565</v>
      </c>
      <c r="C22" s="7">
        <f>Data2013!C13</f>
        <v>34060</v>
      </c>
      <c r="D22" t="str">
        <f>Data2013!D13</f>
        <v>M</v>
      </c>
      <c r="E22" s="5">
        <f>Data2013!F13*(1+Active2012!$B$7)</f>
        <v>57003.837449999999</v>
      </c>
      <c r="F22">
        <f t="shared" si="1"/>
        <v>58</v>
      </c>
      <c r="G22" s="28">
        <f t="shared" si="2"/>
        <v>20.75</v>
      </c>
      <c r="H22" s="48">
        <f t="shared" si="3"/>
        <v>76284.541187016599</v>
      </c>
      <c r="I22" s="48">
        <f t="shared" si="3"/>
        <v>73174.619843661014</v>
      </c>
      <c r="J22" s="48">
        <f t="shared" si="3"/>
        <v>70191.48186442304</v>
      </c>
      <c r="K22" s="48">
        <f t="shared" si="11"/>
        <v>67329.958622947757</v>
      </c>
      <c r="L22" s="48">
        <f>E22*(1+$B$7)^($B$9-$F22-4)</f>
        <v>64585.092204266432</v>
      </c>
      <c r="M22" s="48">
        <f t="shared" si="4"/>
        <v>70313.138744462951</v>
      </c>
      <c r="N22" s="48">
        <f>O22*(1 +$B$8)</f>
        <v>62846.554523210863</v>
      </c>
      <c r="O22" s="48">
        <f t="shared" si="14"/>
        <v>61016.072352631905</v>
      </c>
      <c r="P22" s="48">
        <f t="shared" si="14"/>
        <v>59238.905196730004</v>
      </c>
      <c r="Q22" s="48">
        <f>R22*(1+$B$8)</f>
        <v>57513.500190999999</v>
      </c>
      <c r="R22" s="48">
        <f>$F$7*(1+$B$8)^($B$9-F22-5)</f>
        <v>55838.349699999999</v>
      </c>
      <c r="S22" s="48">
        <f t="shared" si="5"/>
        <v>59290.676392714566</v>
      </c>
      <c r="T22" s="57">
        <f t="shared" si="6"/>
        <v>20567.981832910333</v>
      </c>
      <c r="U22">
        <f t="shared" si="0"/>
        <v>0.71068133013012147</v>
      </c>
      <c r="V22">
        <f t="shared" ca="1" si="7"/>
        <v>11.681221147492936</v>
      </c>
      <c r="W22" s="57">
        <f t="shared" ca="1" si="8"/>
        <v>170747.68828104969</v>
      </c>
      <c r="X22" s="27">
        <f t="shared" si="17"/>
        <v>991.22804014025701</v>
      </c>
      <c r="Y22" s="57">
        <f t="shared" ca="1" si="10"/>
        <v>8228.804254508419</v>
      </c>
      <c r="Z22" s="54">
        <f t="shared" si="9"/>
        <v>0</v>
      </c>
    </row>
    <row r="23" spans="1:26" s="31" customFormat="1" x14ac:dyDescent="0.2">
      <c r="A23" t="str">
        <f>Data2013!A14</f>
        <v>A15</v>
      </c>
      <c r="B23" s="7">
        <f>Data2013!B14</f>
        <v>21149</v>
      </c>
      <c r="C23" s="7">
        <f>Data2013!C14</f>
        <v>30407</v>
      </c>
      <c r="D23" t="str">
        <f>Data2013!D14</f>
        <v>M</v>
      </c>
      <c r="E23" s="5">
        <f>Data2013!F14*(1+Active2012!$B$7)</f>
        <v>63455.546774999995</v>
      </c>
      <c r="F23">
        <f t="shared" si="1"/>
        <v>56</v>
      </c>
      <c r="G23" s="28">
        <f t="shared" si="2"/>
        <v>30.75</v>
      </c>
      <c r="H23" s="48">
        <f t="shared" si="3"/>
        <v>92289.897456745312</v>
      </c>
      <c r="I23" s="48">
        <f t="shared" si="3"/>
        <v>88527.479574815647</v>
      </c>
      <c r="J23" s="48">
        <f t="shared" si="3"/>
        <v>84918.445635314769</v>
      </c>
      <c r="K23" s="48">
        <f t="shared" si="11"/>
        <v>81456.542575841508</v>
      </c>
      <c r="L23" s="48">
        <f>E23*(1+$B$7)^($B$9-$F23-4)</f>
        <v>78135.772255003845</v>
      </c>
      <c r="M23" s="48">
        <f t="shared" si="4"/>
        <v>85065.627499544207</v>
      </c>
      <c r="N23" s="48">
        <f t="shared" si="14"/>
        <v>66673.909693674403</v>
      </c>
      <c r="O23" s="48">
        <f t="shared" si="14"/>
        <v>64731.951158907184</v>
      </c>
      <c r="P23" s="48">
        <f t="shared" si="14"/>
        <v>62846.554523210856</v>
      </c>
      <c r="Q23" s="48">
        <f>R23*(1+$B$8)</f>
        <v>61016.072352631898</v>
      </c>
      <c r="R23" s="48">
        <f>$F$7*(1+$B$8)^($B$9-F23-5)</f>
        <v>59238.905196729997</v>
      </c>
      <c r="S23" s="48">
        <f t="shared" si="5"/>
        <v>62901.478585030869</v>
      </c>
      <c r="T23" s="57">
        <f t="shared" si="6"/>
        <v>38775.817646791795</v>
      </c>
      <c r="U23">
        <f t="shared" si="0"/>
        <v>0.64460891621779726</v>
      </c>
      <c r="V23">
        <f t="shared" ca="1" si="7"/>
        <v>11.681221147492936</v>
      </c>
      <c r="W23" s="57">
        <f t="shared" ca="1" si="8"/>
        <v>291974.90024464746</v>
      </c>
      <c r="X23" s="27">
        <f t="shared" si="17"/>
        <v>1261.0021998956681</v>
      </c>
      <c r="Y23" s="57">
        <f t="shared" ca="1" si="10"/>
        <v>9495.1187071430068</v>
      </c>
      <c r="Z23" s="54">
        <f t="shared" si="9"/>
        <v>0</v>
      </c>
    </row>
    <row r="24" spans="1:26" s="31" customFormat="1" x14ac:dyDescent="0.2">
      <c r="A24" t="str">
        <f>Data2013!A15</f>
        <v>A17</v>
      </c>
      <c r="B24" s="7">
        <f>Data2013!B15</f>
        <v>21733</v>
      </c>
      <c r="C24" s="7">
        <f>Data2013!C15</f>
        <v>31382</v>
      </c>
      <c r="D24" t="str">
        <f>Data2013!D15</f>
        <v>M</v>
      </c>
      <c r="E24" s="5">
        <f>Data2013!F15*(1+Active2012!$B$7)</f>
        <v>61729.615049999993</v>
      </c>
      <c r="F24">
        <f>Active2013FORM!F24</f>
        <v>55</v>
      </c>
      <c r="G24" s="28">
        <f t="shared" si="2"/>
        <v>28.083333333333332</v>
      </c>
      <c r="H24" s="48">
        <f t="shared" si="3"/>
        <v>93595.335446335201</v>
      </c>
      <c r="I24" s="48">
        <f t="shared" si="3"/>
        <v>89779.698269865898</v>
      </c>
      <c r="J24" s="48">
        <f t="shared" si="3"/>
        <v>86119.614647353374</v>
      </c>
      <c r="K24" s="48">
        <f t="shared" si="11"/>
        <v>82608.743067005635</v>
      </c>
      <c r="L24" s="48">
        <f>E24*(1+$B$7)^($B$9-$F24-4)</f>
        <v>79241.000543890303</v>
      </c>
      <c r="M24" s="48">
        <f t="shared" si="4"/>
        <v>86268.878394890082</v>
      </c>
      <c r="N24" s="48">
        <f t="shared" si="14"/>
        <v>68674.126984484625</v>
      </c>
      <c r="O24" s="48">
        <f t="shared" si="14"/>
        <v>66673.909693674388</v>
      </c>
      <c r="P24" s="48">
        <f t="shared" si="14"/>
        <v>64731.951158907177</v>
      </c>
      <c r="Q24" s="48">
        <f>R24*(1+$B$8)</f>
        <v>62846.554523210849</v>
      </c>
      <c r="R24" s="48">
        <f>$F$7*(1+$B$8)^($B$9-F24-5)</f>
        <v>61016.072352631891</v>
      </c>
      <c r="S24" s="48">
        <f t="shared" si="5"/>
        <v>64788.522942581782</v>
      </c>
      <c r="T24" s="57">
        <f t="shared" si="6"/>
        <v>35718.009563334053</v>
      </c>
      <c r="U24">
        <f t="shared" si="0"/>
        <v>0.61391325354075932</v>
      </c>
      <c r="V24">
        <f t="shared" ca="1" si="7"/>
        <v>11.681221147492936</v>
      </c>
      <c r="W24" s="57">
        <f t="shared" ca="1" si="8"/>
        <v>256143.00753327948</v>
      </c>
      <c r="X24" s="27">
        <f t="shared" si="17"/>
        <v>1271.857907299729</v>
      </c>
      <c r="Y24" s="57">
        <f t="shared" ca="1" si="10"/>
        <v>9120.8192593452641</v>
      </c>
      <c r="Z24" s="54">
        <f t="shared" si="9"/>
        <v>0</v>
      </c>
    </row>
    <row r="25" spans="1:26" s="31" customFormat="1" x14ac:dyDescent="0.2">
      <c r="A25" t="str">
        <f>Data2013!A16</f>
        <v>A18</v>
      </c>
      <c r="B25" s="7">
        <f>Data2013!B16</f>
        <v>22025</v>
      </c>
      <c r="C25" s="7">
        <f>Data2013!C16</f>
        <v>30286</v>
      </c>
      <c r="D25" t="str">
        <f>Data2013!D16</f>
        <v>F</v>
      </c>
      <c r="E25" s="5">
        <f>Data2013!F16*(1+Active2012!$B$7)</f>
        <v>64830.781500000005</v>
      </c>
      <c r="F25">
        <f t="shared" si="1"/>
        <v>54</v>
      </c>
      <c r="G25" s="28">
        <f t="shared" si="2"/>
        <v>31.083333333333332</v>
      </c>
      <c r="H25" s="48">
        <f t="shared" si="3"/>
        <v>102475.00706331615</v>
      </c>
      <c r="I25" s="48">
        <f t="shared" si="3"/>
        <v>98297.368885674965</v>
      </c>
      <c r="J25" s="48">
        <f t="shared" si="3"/>
        <v>94290.042096570716</v>
      </c>
      <c r="K25" s="48">
        <f t="shared" si="3"/>
        <v>90446.083545871195</v>
      </c>
      <c r="L25" s="48">
        <f t="shared" ref="L25:L54" si="18">E25*(1+$B$7)^($B$9-$F25-4)</f>
        <v>86758.833137526322</v>
      </c>
      <c r="M25" s="48">
        <f t="shared" si="4"/>
        <v>94453.466945791879</v>
      </c>
      <c r="N25" s="48">
        <f t="shared" si="14"/>
        <v>70734.350794019163</v>
      </c>
      <c r="O25" s="48">
        <f t="shared" si="14"/>
        <v>68674.126984484625</v>
      </c>
      <c r="P25" s="48">
        <f t="shared" si="14"/>
        <v>66673.909693674388</v>
      </c>
      <c r="Q25" s="48">
        <f t="shared" si="14"/>
        <v>64731.951158907177</v>
      </c>
      <c r="R25" s="48">
        <f t="shared" ref="R25:R54" si="19">$F$7*(1+$B$8)^($B$9-F25-5)</f>
        <v>62846.554523210849</v>
      </c>
      <c r="S25" s="48">
        <f t="shared" si="5"/>
        <v>66732.178630859242</v>
      </c>
      <c r="T25" s="57">
        <f t="shared" si="6"/>
        <v>44198.762084202834</v>
      </c>
      <c r="U25">
        <f t="shared" si="0"/>
        <v>0.5846792890864374</v>
      </c>
      <c r="V25">
        <f t="shared" ca="1" si="7"/>
        <v>12.653744535703384</v>
      </c>
      <c r="W25" s="57">
        <f t="shared" ca="1" si="8"/>
        <v>326999.34171181073</v>
      </c>
      <c r="X25" s="27">
        <f t="shared" si="17"/>
        <v>1421.944088499823</v>
      </c>
      <c r="Y25" s="57">
        <f t="shared" ca="1" si="10"/>
        <v>10520.086060433589</v>
      </c>
      <c r="Z25" s="54">
        <f t="shared" si="9"/>
        <v>0</v>
      </c>
    </row>
    <row r="26" spans="1:26" s="31" customFormat="1" x14ac:dyDescent="0.2">
      <c r="A26" t="str">
        <f>Data2013!A17</f>
        <v>A19</v>
      </c>
      <c r="B26" s="7">
        <f>Data2013!B17</f>
        <v>22317</v>
      </c>
      <c r="C26" s="7">
        <f>Data2013!C17</f>
        <v>32325</v>
      </c>
      <c r="D26" t="str">
        <f>Data2013!D17</f>
        <v>F</v>
      </c>
      <c r="E26" s="5">
        <f>Data2013!F17*(1+Active2012!$B$7)</f>
        <v>63960.867374999994</v>
      </c>
      <c r="F26">
        <f t="shared" si="1"/>
        <v>53</v>
      </c>
      <c r="G26" s="28">
        <f t="shared" si="2"/>
        <v>25.5</v>
      </c>
      <c r="H26" s="48">
        <f t="shared" si="3"/>
        <v>105396.72308763055</v>
      </c>
      <c r="I26" s="48">
        <f t="shared" si="3"/>
        <v>101099.97418477751</v>
      </c>
      <c r="J26" s="48">
        <f t="shared" si="3"/>
        <v>96978.392503383715</v>
      </c>
      <c r="K26" s="48">
        <f t="shared" si="3"/>
        <v>93024.836933701401</v>
      </c>
      <c r="L26" s="48">
        <f t="shared" si="18"/>
        <v>89232.457490361063</v>
      </c>
      <c r="M26" s="48">
        <f t="shared" si="4"/>
        <v>97146.476839970841</v>
      </c>
      <c r="N26" s="48">
        <f t="shared" si="14"/>
        <v>72856.381317839754</v>
      </c>
      <c r="O26" s="48">
        <f t="shared" si="14"/>
        <v>70734.350794019178</v>
      </c>
      <c r="P26" s="48">
        <f t="shared" si="14"/>
        <v>68674.126984484639</v>
      </c>
      <c r="Q26" s="48">
        <f t="shared" si="14"/>
        <v>66673.909693674403</v>
      </c>
      <c r="R26" s="48">
        <f t="shared" si="19"/>
        <v>64731.951158907184</v>
      </c>
      <c r="S26" s="48">
        <f t="shared" si="5"/>
        <v>68734.143989785036</v>
      </c>
      <c r="T26" s="57">
        <f t="shared" si="6"/>
        <v>37275.6584862085</v>
      </c>
      <c r="U26">
        <f t="shared" si="0"/>
        <v>0.5568374181775595</v>
      </c>
      <c r="V26">
        <f t="shared" ca="1" si="7"/>
        <v>12.653744535703384</v>
      </c>
      <c r="W26" s="57">
        <f t="shared" ca="1" si="8"/>
        <v>262647.21350475901</v>
      </c>
      <c r="X26" s="27">
        <f t="shared" si="17"/>
        <v>1461.7905288709217</v>
      </c>
      <c r="Y26" s="57">
        <f t="shared" ca="1" si="10"/>
        <v>10299.890725676823</v>
      </c>
      <c r="Z26" s="54">
        <f t="shared" si="9"/>
        <v>0</v>
      </c>
    </row>
    <row r="27" spans="1:26" s="31" customFormat="1" x14ac:dyDescent="0.2">
      <c r="A27" t="str">
        <f>Data2013!A18</f>
        <v>A20</v>
      </c>
      <c r="B27" s="7">
        <f>Data2013!B18</f>
        <v>22609</v>
      </c>
      <c r="C27" s="7">
        <f>Data2013!C18</f>
        <v>31229</v>
      </c>
      <c r="D27" t="str">
        <f>Data2013!D18</f>
        <v>M</v>
      </c>
      <c r="E27" s="5">
        <f>Data2013!F18*(1+Active2012!$B$7)</f>
        <v>61886.917874999999</v>
      </c>
      <c r="F27">
        <f t="shared" si="1"/>
        <v>52</v>
      </c>
      <c r="G27" s="28">
        <f t="shared" si="2"/>
        <v>28.5</v>
      </c>
      <c r="H27" s="48">
        <f t="shared" si="3"/>
        <v>106313.32023464587</v>
      </c>
      <c r="I27" s="48">
        <f t="shared" si="3"/>
        <v>101979.20406201042</v>
      </c>
      <c r="J27" s="48">
        <f t="shared" si="3"/>
        <v>97821.778476748616</v>
      </c>
      <c r="K27" s="48">
        <f t="shared" si="3"/>
        <v>93833.840265466293</v>
      </c>
      <c r="L27" s="48">
        <f t="shared" si="18"/>
        <v>90008.479870950876</v>
      </c>
      <c r="M27" s="48">
        <f t="shared" si="4"/>
        <v>97991.324581964422</v>
      </c>
      <c r="N27" s="48">
        <f t="shared" si="14"/>
        <v>75042.072757374932</v>
      </c>
      <c r="O27" s="48">
        <f t="shared" si="14"/>
        <v>72856.381317839739</v>
      </c>
      <c r="P27" s="48">
        <f t="shared" si="14"/>
        <v>70734.350794019163</v>
      </c>
      <c r="Q27" s="48">
        <f t="shared" si="14"/>
        <v>68674.126984484625</v>
      </c>
      <c r="R27" s="48">
        <f t="shared" si="19"/>
        <v>66673.909693674388</v>
      </c>
      <c r="S27" s="48">
        <f t="shared" si="5"/>
        <v>70796.168309478584</v>
      </c>
      <c r="T27" s="57">
        <f t="shared" si="6"/>
        <v>41731.219433978738</v>
      </c>
      <c r="U27">
        <f t="shared" si="0"/>
        <v>0.53032135064529462</v>
      </c>
      <c r="V27">
        <f t="shared" ca="1" si="7"/>
        <v>11.681221147492936</v>
      </c>
      <c r="W27" s="57">
        <f t="shared" ca="1" si="8"/>
        <v>258516.59888449108</v>
      </c>
      <c r="X27" s="27">
        <f t="shared" si="17"/>
        <v>1464.2533134729381</v>
      </c>
      <c r="Y27" s="57">
        <f t="shared" ca="1" si="10"/>
        <v>9070.7578555961773</v>
      </c>
      <c r="Z27" s="54">
        <f t="shared" si="9"/>
        <v>0</v>
      </c>
    </row>
    <row r="28" spans="1:26" s="31" customFormat="1" x14ac:dyDescent="0.2">
      <c r="A28" t="str">
        <f>Data2013!A19</f>
        <v>A21</v>
      </c>
      <c r="B28" s="7">
        <f>Data2013!B19</f>
        <v>22901</v>
      </c>
      <c r="C28" s="7">
        <f>Data2013!C19</f>
        <v>33270</v>
      </c>
      <c r="D28" t="str">
        <f>Data2013!D19</f>
        <v>M</v>
      </c>
      <c r="E28" s="5">
        <f>Data2013!F19*(1+Active2012!$B$7)</f>
        <v>57885.792450000001</v>
      </c>
      <c r="F28">
        <f t="shared" si="1"/>
        <v>51</v>
      </c>
      <c r="G28" s="28">
        <f t="shared" si="2"/>
        <v>22.916666666666668</v>
      </c>
      <c r="H28" s="48">
        <f t="shared" si="3"/>
        <v>103666.12716594995</v>
      </c>
      <c r="I28" s="48">
        <f t="shared" si="3"/>
        <v>99439.930135203787</v>
      </c>
      <c r="J28" s="48">
        <f t="shared" si="3"/>
        <v>95386.024110507235</v>
      </c>
      <c r="K28" s="48">
        <f t="shared" si="3"/>
        <v>91497.385237896626</v>
      </c>
      <c r="L28" s="48">
        <f t="shared" si="18"/>
        <v>87767.276007574706</v>
      </c>
      <c r="M28" s="48">
        <f t="shared" si="4"/>
        <v>95551.348531426454</v>
      </c>
      <c r="N28" s="48">
        <f t="shared" si="14"/>
        <v>77293.334940096189</v>
      </c>
      <c r="O28" s="48">
        <f t="shared" si="14"/>
        <v>75042.072757374932</v>
      </c>
      <c r="P28" s="48">
        <f t="shared" si="14"/>
        <v>72856.381317839739</v>
      </c>
      <c r="Q28" s="48">
        <f t="shared" si="14"/>
        <v>70734.350794019163</v>
      </c>
      <c r="R28" s="48">
        <f t="shared" si="19"/>
        <v>68674.126984484625</v>
      </c>
      <c r="S28" s="48">
        <f t="shared" si="5"/>
        <v>72920.053358762932</v>
      </c>
      <c r="T28" s="57">
        <f t="shared" si="6"/>
        <v>32096.77618393557</v>
      </c>
      <c r="U28">
        <f t="shared" si="0"/>
        <v>0.50506795299551888</v>
      </c>
      <c r="V28">
        <f t="shared" ca="1" si="7"/>
        <v>11.681221147492936</v>
      </c>
      <c r="W28" s="57">
        <f t="shared" ca="1" si="8"/>
        <v>189364.89565209943</v>
      </c>
      <c r="X28" s="27">
        <f t="shared" si="17"/>
        <v>1400.5865971171884</v>
      </c>
      <c r="Y28" s="57">
        <f t="shared" ca="1" si="10"/>
        <v>8263.1954466370662</v>
      </c>
      <c r="Z28" s="54">
        <f t="shared" si="9"/>
        <v>0</v>
      </c>
    </row>
    <row r="29" spans="1:26" s="31" customFormat="1" x14ac:dyDescent="0.2">
      <c r="A29" t="str">
        <f>Data2013!A20</f>
        <v>A22</v>
      </c>
      <c r="B29" s="7">
        <f>Data2013!B20</f>
        <v>23193</v>
      </c>
      <c r="C29" s="7">
        <f>Data2013!C20</f>
        <v>32174</v>
      </c>
      <c r="D29" t="str">
        <f>Data2013!D20</f>
        <v>F</v>
      </c>
      <c r="E29" s="5">
        <f>Data2013!F20*(1+Active2012!$B$7)</f>
        <v>61268.757074999994</v>
      </c>
      <c r="F29">
        <f t="shared" si="1"/>
        <v>51</v>
      </c>
      <c r="G29" s="28">
        <f t="shared" si="2"/>
        <v>25.916666666666668</v>
      </c>
      <c r="H29" s="48">
        <f t="shared" si="3"/>
        <v>109724.58859784764</v>
      </c>
      <c r="I29" s="48">
        <f t="shared" si="3"/>
        <v>105251.40393078911</v>
      </c>
      <c r="J29" s="48">
        <f t="shared" si="3"/>
        <v>100960.57931010946</v>
      </c>
      <c r="K29" s="48">
        <f t="shared" si="3"/>
        <v>96844.680393390372</v>
      </c>
      <c r="L29" s="48">
        <f t="shared" si="18"/>
        <v>92896.575916921225</v>
      </c>
      <c r="M29" s="48">
        <f t="shared" si="4"/>
        <v>101135.56562981156</v>
      </c>
      <c r="N29" s="48">
        <f t="shared" si="14"/>
        <v>77293.334940096189</v>
      </c>
      <c r="O29" s="48">
        <f t="shared" si="14"/>
        <v>75042.072757374932</v>
      </c>
      <c r="P29" s="48">
        <f t="shared" si="14"/>
        <v>72856.381317839739</v>
      </c>
      <c r="Q29" s="48">
        <f t="shared" si="14"/>
        <v>70734.350794019163</v>
      </c>
      <c r="R29" s="48">
        <f t="shared" si="19"/>
        <v>68674.126984484625</v>
      </c>
      <c r="S29" s="48">
        <f t="shared" si="5"/>
        <v>72920.053358762932</v>
      </c>
      <c r="T29" s="57">
        <f t="shared" si="6"/>
        <v>39193.021837950088</v>
      </c>
      <c r="U29">
        <f t="shared" si="0"/>
        <v>0.50506795299551888</v>
      </c>
      <c r="V29">
        <f t="shared" ca="1" si="7"/>
        <v>12.653744535703384</v>
      </c>
      <c r="W29" s="57">
        <f t="shared" ca="1" si="8"/>
        <v>250482.63589514181</v>
      </c>
      <c r="X29" s="27">
        <f t="shared" si="17"/>
        <v>1512.2709390848909</v>
      </c>
      <c r="Y29" s="57">
        <f t="shared" ca="1" si="10"/>
        <v>9664.9248576903592</v>
      </c>
      <c r="Z29" s="54">
        <f t="shared" si="9"/>
        <v>0</v>
      </c>
    </row>
    <row r="30" spans="1:26" s="31" customFormat="1" x14ac:dyDescent="0.2">
      <c r="A30" t="str">
        <f>Data2013!A21</f>
        <v>A23</v>
      </c>
      <c r="B30" s="7">
        <f>Data2013!B21</f>
        <v>23485</v>
      </c>
      <c r="C30" s="7">
        <f>Data2013!C21</f>
        <v>34213</v>
      </c>
      <c r="D30" t="str">
        <f>Data2013!D21</f>
        <v>M</v>
      </c>
      <c r="E30" s="5">
        <f>Data2013!F21*(1+Active2012!$B$7)</f>
        <v>50415.143624999997</v>
      </c>
      <c r="F30">
        <f t="shared" si="1"/>
        <v>50</v>
      </c>
      <c r="G30" s="28">
        <f t="shared" si="2"/>
        <v>20.333333333333332</v>
      </c>
      <c r="H30" s="48">
        <f t="shared" si="3"/>
        <v>94124.344227560694</v>
      </c>
      <c r="I30" s="48">
        <f t="shared" si="3"/>
        <v>90287.140745861572</v>
      </c>
      <c r="J30" s="48">
        <f t="shared" si="3"/>
        <v>86606.370020011105</v>
      </c>
      <c r="K30" s="48">
        <f t="shared" si="3"/>
        <v>83075.654695454301</v>
      </c>
      <c r="L30" s="48">
        <f t="shared" si="18"/>
        <v>79688.877405711566</v>
      </c>
      <c r="M30" s="48">
        <f t="shared" si="4"/>
        <v>86756.477418919836</v>
      </c>
      <c r="N30" s="48">
        <f t="shared" si="14"/>
        <v>79612.134988299076</v>
      </c>
      <c r="O30" s="48">
        <f t="shared" si="14"/>
        <v>77293.334940096189</v>
      </c>
      <c r="P30" s="48">
        <f t="shared" si="14"/>
        <v>75042.072757374932</v>
      </c>
      <c r="Q30" s="48">
        <f t="shared" si="14"/>
        <v>72856.381317839739</v>
      </c>
      <c r="R30" s="48">
        <f t="shared" si="19"/>
        <v>70734.350794019163</v>
      </c>
      <c r="S30" s="48">
        <f t="shared" si="5"/>
        <v>75107.654959525826</v>
      </c>
      <c r="T30" s="57">
        <f t="shared" si="6"/>
        <v>24590.644594454887</v>
      </c>
      <c r="U30">
        <f t="shared" si="0"/>
        <v>0.48101709809097021</v>
      </c>
      <c r="V30">
        <f t="shared" ca="1" si="7"/>
        <v>11.681221147492936</v>
      </c>
      <c r="W30" s="57">
        <f t="shared" ca="1" si="8"/>
        <v>138171.56384332696</v>
      </c>
      <c r="X30" s="27">
        <f t="shared" si="17"/>
        <v>1209.3759636617158</v>
      </c>
      <c r="Y30" s="57">
        <f t="shared" ca="1" si="10"/>
        <v>6795.3228119668993</v>
      </c>
      <c r="Z30" s="54">
        <f t="shared" si="9"/>
        <v>0</v>
      </c>
    </row>
    <row r="31" spans="1:26" s="31" customFormat="1" x14ac:dyDescent="0.2">
      <c r="A31" t="str">
        <f>Data2013!A22</f>
        <v>A24</v>
      </c>
      <c r="B31" s="7">
        <f>Data2013!B22</f>
        <v>23777</v>
      </c>
      <c r="C31" s="7">
        <f>Data2013!C22</f>
        <v>33147</v>
      </c>
      <c r="D31" t="str">
        <f>Data2013!D22</f>
        <v>M</v>
      </c>
      <c r="E31" s="5">
        <f>Data2013!F22*(1+Active2012!$B$7)</f>
        <v>61516.653149999998</v>
      </c>
      <c r="F31">
        <f t="shared" si="1"/>
        <v>49</v>
      </c>
      <c r="G31" s="28">
        <f t="shared" si="2"/>
        <v>23.25</v>
      </c>
      <c r="H31" s="48">
        <f t="shared" si="3"/>
        <v>119731.85683615759</v>
      </c>
      <c r="I31" s="48">
        <f t="shared" si="3"/>
        <v>114850.7020011104</v>
      </c>
      <c r="J31" s="48">
        <f t="shared" si="3"/>
        <v>110168.53908979415</v>
      </c>
      <c r="K31" s="48">
        <f t="shared" si="3"/>
        <v>105677.25572162509</v>
      </c>
      <c r="L31" s="48">
        <f t="shared" si="18"/>
        <v>101369.07023657083</v>
      </c>
      <c r="M31" s="48">
        <f t="shared" si="4"/>
        <v>110359.48477705161</v>
      </c>
      <c r="N31" s="48">
        <f t="shared" si="14"/>
        <v>82000.499037948044</v>
      </c>
      <c r="O31" s="48">
        <f t="shared" si="14"/>
        <v>79612.134988299076</v>
      </c>
      <c r="P31" s="48">
        <f t="shared" si="14"/>
        <v>77293.334940096189</v>
      </c>
      <c r="Q31" s="48">
        <f t="shared" si="14"/>
        <v>75042.072757374932</v>
      </c>
      <c r="R31" s="48">
        <f t="shared" si="19"/>
        <v>72856.381317839739</v>
      </c>
      <c r="S31" s="48">
        <f t="shared" si="5"/>
        <v>77360.884608311608</v>
      </c>
      <c r="T31" s="57">
        <f t="shared" si="6"/>
        <v>38726.676451326282</v>
      </c>
      <c r="U31">
        <f t="shared" si="0"/>
        <v>0.45811152199140021</v>
      </c>
      <c r="V31">
        <f t="shared" ca="1" si="7"/>
        <v>11.681221147492936</v>
      </c>
      <c r="W31" s="57">
        <f t="shared" ca="1" si="8"/>
        <v>207238.14109296759</v>
      </c>
      <c r="X31" s="27">
        <f t="shared" si="17"/>
        <v>1665.6635032828508</v>
      </c>
      <c r="Y31" s="57">
        <f t="shared" ca="1" si="10"/>
        <v>8913.4684341061329</v>
      </c>
      <c r="Z31" s="54">
        <f t="shared" si="9"/>
        <v>0</v>
      </c>
    </row>
    <row r="32" spans="1:26" s="31" customFormat="1" x14ac:dyDescent="0.2">
      <c r="A32" t="str">
        <f>Data2013!A23</f>
        <v>A26</v>
      </c>
      <c r="B32" s="7">
        <f>Data2013!B23</f>
        <v>24361</v>
      </c>
      <c r="C32" s="7">
        <f>Data2013!C23</f>
        <v>34090</v>
      </c>
      <c r="D32" t="str">
        <f>Data2013!D23</f>
        <v>M</v>
      </c>
      <c r="E32" s="5">
        <f>Data2013!F23*(1+Active2012!$B$7)</f>
        <v>55044.291899999997</v>
      </c>
      <c r="F32">
        <f t="shared" si="1"/>
        <v>47</v>
      </c>
      <c r="G32" s="28">
        <f t="shared" si="2"/>
        <v>20.666666666666668</v>
      </c>
      <c r="H32" s="48">
        <f t="shared" si="3"/>
        <v>116434.43359969064</v>
      </c>
      <c r="I32" s="48">
        <f t="shared" si="3"/>
        <v>111687.70609083035</v>
      </c>
      <c r="J32" s="48">
        <f t="shared" si="3"/>
        <v>107134.49025499314</v>
      </c>
      <c r="K32" s="48">
        <f t="shared" si="3"/>
        <v>102766.89712709174</v>
      </c>
      <c r="L32" s="48">
        <f t="shared" si="18"/>
        <v>98577.359354524451</v>
      </c>
      <c r="M32" s="48">
        <f t="shared" si="4"/>
        <v>107320.17728542606</v>
      </c>
      <c r="N32" s="48">
        <f t="shared" si="14"/>
        <v>86994.329429359059</v>
      </c>
      <c r="O32" s="48">
        <f t="shared" si="14"/>
        <v>84460.514009086459</v>
      </c>
      <c r="P32" s="48">
        <f t="shared" si="14"/>
        <v>82000.499037948015</v>
      </c>
      <c r="Q32" s="48">
        <f t="shared" si="14"/>
        <v>79612.134988299047</v>
      </c>
      <c r="R32" s="48">
        <f t="shared" si="19"/>
        <v>77293.33494009616</v>
      </c>
      <c r="S32" s="48">
        <f t="shared" si="5"/>
        <v>82072.162480957762</v>
      </c>
      <c r="T32" s="57">
        <f t="shared" si="6"/>
        <v>32485.900439064215</v>
      </c>
      <c r="U32">
        <f t="shared" si="0"/>
        <v>0.41552065486748313</v>
      </c>
      <c r="V32">
        <f t="shared" ca="1" si="7"/>
        <v>11.681221147492936</v>
      </c>
      <c r="W32" s="57">
        <f t="shared" ca="1" si="8"/>
        <v>157679.69518889693</v>
      </c>
      <c r="X32" s="27">
        <f t="shared" si="17"/>
        <v>1571.8984083418168</v>
      </c>
      <c r="Y32" s="57">
        <f t="shared" ca="1" si="10"/>
        <v>7629.6626704304954</v>
      </c>
      <c r="Z32" s="54">
        <f t="shared" si="9"/>
        <v>0</v>
      </c>
    </row>
    <row r="33" spans="1:26" s="31" customFormat="1" x14ac:dyDescent="0.2">
      <c r="A33" t="str">
        <f>Data2013!A24</f>
        <v>A27</v>
      </c>
      <c r="B33" s="7">
        <f>Data2013!B24</f>
        <v>24653</v>
      </c>
      <c r="C33" s="7">
        <f>Data2013!C24</f>
        <v>36100</v>
      </c>
      <c r="D33" t="str">
        <f>Data2013!D24</f>
        <v>F</v>
      </c>
      <c r="E33" s="5">
        <f>Data2013!F24*(1+Active2012!$B$7)</f>
        <v>40516.950149999997</v>
      </c>
      <c r="F33">
        <f t="shared" si="1"/>
        <v>47</v>
      </c>
      <c r="G33" s="28">
        <f t="shared" si="2"/>
        <v>15.166666666666666</v>
      </c>
      <c r="H33" s="48">
        <f t="shared" si="3"/>
        <v>85704.947398953635</v>
      </c>
      <c r="I33" s="48">
        <f t="shared" si="3"/>
        <v>82210.98071842076</v>
      </c>
      <c r="J33" s="48">
        <f t="shared" si="3"/>
        <v>78859.453926542701</v>
      </c>
      <c r="K33" s="48">
        <f t="shared" si="3"/>
        <v>75644.560121383882</v>
      </c>
      <c r="L33" s="48">
        <f t="shared" si="18"/>
        <v>72560.729133221947</v>
      </c>
      <c r="M33" s="48">
        <f t="shared" si="4"/>
        <v>78996.134259704588</v>
      </c>
      <c r="N33" s="48">
        <f t="shared" si="14"/>
        <v>86994.329429359059</v>
      </c>
      <c r="O33" s="48">
        <f t="shared" si="14"/>
        <v>84460.514009086459</v>
      </c>
      <c r="P33" s="48">
        <f t="shared" si="14"/>
        <v>82000.499037948015</v>
      </c>
      <c r="Q33" s="48">
        <f t="shared" si="14"/>
        <v>79612.134988299047</v>
      </c>
      <c r="R33" s="48">
        <f t="shared" si="19"/>
        <v>77293.33494009616</v>
      </c>
      <c r="S33" s="48">
        <f t="shared" si="5"/>
        <v>82072.162480957762</v>
      </c>
      <c r="T33" s="57">
        <f t="shared" si="6"/>
        <v>15575.404471538421</v>
      </c>
      <c r="U33">
        <f t="shared" si="0"/>
        <v>0.41552065486748313</v>
      </c>
      <c r="V33">
        <f t="shared" ca="1" si="7"/>
        <v>12.653744535703384</v>
      </c>
      <c r="W33" s="57">
        <f t="shared" ca="1" si="8"/>
        <v>81893.797931973808</v>
      </c>
      <c r="X33" s="27">
        <f t="shared" si="17"/>
        <v>1026.9497453761596</v>
      </c>
      <c r="Y33" s="57">
        <f t="shared" ca="1" si="10"/>
        <v>5399.5910724378327</v>
      </c>
      <c r="Z33" s="54">
        <f t="shared" si="9"/>
        <v>0</v>
      </c>
    </row>
    <row r="34" spans="1:26" s="31" customFormat="1" x14ac:dyDescent="0.2">
      <c r="A34" t="str">
        <f>Data2013!A25</f>
        <v>A28</v>
      </c>
      <c r="B34" s="7">
        <f>Data2013!B25</f>
        <v>24945</v>
      </c>
      <c r="C34" s="7">
        <f>Data2013!C25</f>
        <v>35034</v>
      </c>
      <c r="D34" t="str">
        <f>Data2013!D25</f>
        <v>M</v>
      </c>
      <c r="E34" s="5">
        <f>Data2013!F25*(1+Active2012!$B$7)</f>
        <v>45398.539799999999</v>
      </c>
      <c r="F34">
        <f t="shared" si="1"/>
        <v>46</v>
      </c>
      <c r="G34" s="28">
        <f t="shared" si="2"/>
        <v>18.083333333333332</v>
      </c>
      <c r="H34" s="48">
        <f t="shared" si="3"/>
        <v>100112.22038720273</v>
      </c>
      <c r="I34" s="48">
        <f t="shared" si="3"/>
        <v>96030.906846237631</v>
      </c>
      <c r="J34" s="48">
        <f t="shared" si="3"/>
        <v>92115.977790156001</v>
      </c>
      <c r="K34" s="48">
        <f t="shared" si="3"/>
        <v>88360.650158423028</v>
      </c>
      <c r="L34" s="48">
        <f t="shared" si="18"/>
        <v>84758.417418151585</v>
      </c>
      <c r="M34" s="48">
        <f t="shared" si="4"/>
        <v>92275.634520034175</v>
      </c>
      <c r="N34" s="48">
        <f t="shared" si="14"/>
        <v>89604.159312239848</v>
      </c>
      <c r="O34" s="48">
        <f t="shared" si="14"/>
        <v>86994.329429359073</v>
      </c>
      <c r="P34" s="48">
        <f t="shared" si="14"/>
        <v>84460.514009086473</v>
      </c>
      <c r="Q34" s="48">
        <f t="shared" si="14"/>
        <v>82000.49903794803</v>
      </c>
      <c r="R34" s="48">
        <f t="shared" si="19"/>
        <v>79612.134988299062</v>
      </c>
      <c r="S34" s="48">
        <f t="shared" si="5"/>
        <v>84534.327355386486</v>
      </c>
      <c r="T34" s="57">
        <f t="shared" si="6"/>
        <v>22672.384213676349</v>
      </c>
      <c r="U34">
        <f t="shared" si="0"/>
        <v>0.39573395701665059</v>
      </c>
      <c r="V34">
        <f t="shared" ca="1" si="7"/>
        <v>11.681221147492936</v>
      </c>
      <c r="W34" s="57">
        <f t="shared" ca="1" si="8"/>
        <v>104806.62991520167</v>
      </c>
      <c r="X34" s="27">
        <f t="shared" si="17"/>
        <v>1253.7723989129779</v>
      </c>
      <c r="Y34" s="57">
        <f t="shared" ca="1" si="10"/>
        <v>5795.7583363245167</v>
      </c>
      <c r="Z34" s="54">
        <f t="shared" si="9"/>
        <v>0</v>
      </c>
    </row>
    <row r="35" spans="1:26" s="31" customFormat="1" x14ac:dyDescent="0.2">
      <c r="A35" t="str">
        <f>Data2013!A26</f>
        <v>A29</v>
      </c>
      <c r="B35" s="7">
        <f>Data2013!B26</f>
        <v>25237</v>
      </c>
      <c r="C35" s="7">
        <f>Data2013!C26</f>
        <v>37073</v>
      </c>
      <c r="D35" t="str">
        <f>Data2013!D26</f>
        <v>M</v>
      </c>
      <c r="E35" s="5">
        <f>Data2013!F26*(1+Active2012!$B$7)</f>
        <v>39188.534099999997</v>
      </c>
      <c r="F35">
        <f t="shared" si="1"/>
        <v>45</v>
      </c>
      <c r="G35" s="28">
        <f t="shared" si="2"/>
        <v>12.5</v>
      </c>
      <c r="H35" s="48">
        <f t="shared" si="3"/>
        <v>90090.768445279609</v>
      </c>
      <c r="I35" s="48">
        <f t="shared" si="3"/>
        <v>86418.003304824568</v>
      </c>
      <c r="J35" s="48">
        <f t="shared" si="3"/>
        <v>82894.967198872488</v>
      </c>
      <c r="K35" s="48">
        <f t="shared" si="3"/>
        <v>79515.556066064732</v>
      </c>
      <c r="L35" s="48">
        <f t="shared" si="18"/>
        <v>76273.914691668804</v>
      </c>
      <c r="M35" s="48">
        <f t="shared" si="4"/>
        <v>83038.641941342052</v>
      </c>
      <c r="N35" s="48">
        <f t="shared" si="14"/>
        <v>92292.284091607042</v>
      </c>
      <c r="O35" s="48">
        <f t="shared" si="14"/>
        <v>89604.159312239848</v>
      </c>
      <c r="P35" s="48">
        <f t="shared" si="14"/>
        <v>86994.329429359073</v>
      </c>
      <c r="Q35" s="48">
        <f t="shared" si="14"/>
        <v>84460.514009086473</v>
      </c>
      <c r="R35" s="48">
        <f t="shared" si="19"/>
        <v>82000.49903794803</v>
      </c>
      <c r="S35" s="48">
        <f t="shared" si="5"/>
        <v>87070.357176048085</v>
      </c>
      <c r="T35" s="57">
        <f t="shared" si="6"/>
        <v>13493.779315468084</v>
      </c>
      <c r="U35">
        <f t="shared" si="0"/>
        <v>0.37688948287300061</v>
      </c>
      <c r="V35">
        <f t="shared" ca="1" si="7"/>
        <v>11.681221147492936</v>
      </c>
      <c r="W35" s="57">
        <f t="shared" ca="1" si="8"/>
        <v>59406.760121125939</v>
      </c>
      <c r="X35" s="27">
        <f t="shared" si="17"/>
        <v>1079.5023452374467</v>
      </c>
      <c r="Y35" s="57">
        <f t="shared" ca="1" si="10"/>
        <v>4752.5408096900746</v>
      </c>
      <c r="Z35" s="54">
        <f t="shared" si="9"/>
        <v>0</v>
      </c>
    </row>
    <row r="36" spans="1:26" s="31" customFormat="1" x14ac:dyDescent="0.2">
      <c r="A36" t="str">
        <f>Data2013!A27</f>
        <v>A30</v>
      </c>
      <c r="B36" s="7">
        <f>Data2013!B27</f>
        <v>25529</v>
      </c>
      <c r="C36" s="7">
        <f>Data2013!C27</f>
        <v>35977</v>
      </c>
      <c r="D36" t="str">
        <f>Data2013!D27</f>
        <v>M</v>
      </c>
      <c r="E36" s="5">
        <f>Data2013!F27*(1+Active2012!$B$7)</f>
        <v>42275.731050000002</v>
      </c>
      <c r="F36">
        <f t="shared" si="1"/>
        <v>44</v>
      </c>
      <c r="G36" s="28">
        <f t="shared" si="2"/>
        <v>15.5</v>
      </c>
      <c r="H36" s="48">
        <f t="shared" ref="H36:K54" si="20">I36*(1+$B$7)</f>
        <v>101318.43266619885</v>
      </c>
      <c r="I36" s="48">
        <f t="shared" si="20"/>
        <v>97187.945003548055</v>
      </c>
      <c r="J36" s="48">
        <f t="shared" si="20"/>
        <v>93225.846526185182</v>
      </c>
      <c r="K36" s="48">
        <f t="shared" si="20"/>
        <v>89425.272447180032</v>
      </c>
      <c r="L36" s="48">
        <f t="shared" si="18"/>
        <v>85779.637839021612</v>
      </c>
      <c r="M36" s="48">
        <f t="shared" si="4"/>
        <v>93387.426896426754</v>
      </c>
      <c r="N36" s="48">
        <f t="shared" si="14"/>
        <v>95061.052614355242</v>
      </c>
      <c r="O36" s="48">
        <f t="shared" si="14"/>
        <v>92292.284091607027</v>
      </c>
      <c r="P36" s="48">
        <f t="shared" si="14"/>
        <v>89604.159312239834</v>
      </c>
      <c r="Q36" s="48">
        <f t="shared" si="14"/>
        <v>86994.329429359059</v>
      </c>
      <c r="R36" s="48">
        <f t="shared" si="19"/>
        <v>84460.514009086459</v>
      </c>
      <c r="S36" s="48">
        <f t="shared" si="5"/>
        <v>89682.467891329521</v>
      </c>
      <c r="T36" s="57">
        <f t="shared" si="6"/>
        <v>19219.554571683042</v>
      </c>
      <c r="U36">
        <f t="shared" si="0"/>
        <v>0.35894236464095297</v>
      </c>
      <c r="V36">
        <f t="shared" ca="1" si="7"/>
        <v>11.681221147492936</v>
      </c>
      <c r="W36" s="57">
        <f t="shared" ca="1" si="8"/>
        <v>80585.384772080535</v>
      </c>
      <c r="X36" s="27">
        <f t="shared" si="17"/>
        <v>1239.9712626892285</v>
      </c>
      <c r="Y36" s="57">
        <f t="shared" ca="1" si="10"/>
        <v>5199.0570820697121</v>
      </c>
      <c r="Z36" s="54">
        <f t="shared" si="9"/>
        <v>0</v>
      </c>
    </row>
    <row r="37" spans="1:26" s="31" customFormat="1" x14ac:dyDescent="0.2">
      <c r="A37" t="str">
        <f>Data2013!A28</f>
        <v>A31</v>
      </c>
      <c r="B37" s="7">
        <f>Data2013!B28</f>
        <v>25821</v>
      </c>
      <c r="C37" s="7">
        <f>Data2013!C28</f>
        <v>38018</v>
      </c>
      <c r="D37" t="str">
        <f>Data2013!D28</f>
        <v>M</v>
      </c>
      <c r="E37" s="5">
        <f>Data2013!F28*(1+Active2012!$B$7)</f>
        <v>36513.197625000001</v>
      </c>
      <c r="F37">
        <f t="shared" si="1"/>
        <v>43</v>
      </c>
      <c r="G37" s="28">
        <f t="shared" si="2"/>
        <v>9.9166666666666661</v>
      </c>
      <c r="H37" s="48">
        <f t="shared" si="20"/>
        <v>91226.973663025783</v>
      </c>
      <c r="I37" s="48">
        <f t="shared" si="20"/>
        <v>87507.888405780133</v>
      </c>
      <c r="J37" s="48">
        <f t="shared" si="20"/>
        <v>83940.420533122437</v>
      </c>
      <c r="K37" s="48">
        <f t="shared" si="20"/>
        <v>80518.389000597061</v>
      </c>
      <c r="L37" s="48">
        <f t="shared" si="18"/>
        <v>77235.864748774155</v>
      </c>
      <c r="M37" s="48">
        <f t="shared" si="4"/>
        <v>84085.907270259908</v>
      </c>
      <c r="N37" s="48">
        <f t="shared" si="14"/>
        <v>97912.884192785903</v>
      </c>
      <c r="O37" s="48">
        <f t="shared" si="14"/>
        <v>95061.052614355242</v>
      </c>
      <c r="P37" s="48">
        <f t="shared" si="14"/>
        <v>92292.284091607027</v>
      </c>
      <c r="Q37" s="48">
        <f t="shared" si="14"/>
        <v>89604.159312239834</v>
      </c>
      <c r="R37" s="48">
        <f t="shared" si="19"/>
        <v>86994.329429359059</v>
      </c>
      <c r="S37" s="48">
        <f t="shared" si="5"/>
        <v>92372.941928069413</v>
      </c>
      <c r="T37" s="57">
        <f t="shared" si="6"/>
        <v>10840.074878924339</v>
      </c>
      <c r="U37">
        <f t="shared" si="0"/>
        <v>0.3418498710866219</v>
      </c>
      <c r="V37">
        <f t="shared" ca="1" si="7"/>
        <v>11.681221147492936</v>
      </c>
      <c r="W37" s="57">
        <f t="shared" ca="1" si="8"/>
        <v>43286.846554821364</v>
      </c>
      <c r="X37" s="27">
        <f t="shared" si="17"/>
        <v>1093.1167945133789</v>
      </c>
      <c r="Y37" s="57">
        <f t="shared" ca="1" si="10"/>
        <v>4365.0601567887088</v>
      </c>
      <c r="Z37" s="54">
        <f t="shared" si="9"/>
        <v>0</v>
      </c>
    </row>
    <row r="38" spans="1:26" s="31" customFormat="1" x14ac:dyDescent="0.2">
      <c r="A38" t="str">
        <f>Data2013!A29</f>
        <v>A32</v>
      </c>
      <c r="B38" s="7">
        <f>Data2013!B29</f>
        <v>26113</v>
      </c>
      <c r="C38" s="7">
        <f>Data2013!C29</f>
        <v>36923</v>
      </c>
      <c r="D38" t="str">
        <f>Data2013!D29</f>
        <v>M</v>
      </c>
      <c r="E38" s="5">
        <f>Data2013!F29*(1+Active2012!$B$7)</f>
        <v>39743.237925000001</v>
      </c>
      <c r="F38">
        <f t="shared" si="1"/>
        <v>43</v>
      </c>
      <c r="G38" s="28">
        <f t="shared" si="2"/>
        <v>12.916666666666666</v>
      </c>
      <c r="H38" s="48">
        <f t="shared" si="20"/>
        <v>99297.118721393883</v>
      </c>
      <c r="I38" s="48">
        <f t="shared" si="20"/>
        <v>95249.034744742341</v>
      </c>
      <c r="J38" s="48">
        <f t="shared" si="20"/>
        <v>91365.980570496249</v>
      </c>
      <c r="K38" s="48">
        <f t="shared" si="20"/>
        <v>87641.228364984418</v>
      </c>
      <c r="L38" s="48">
        <f t="shared" si="18"/>
        <v>84068.324570728466</v>
      </c>
      <c r="M38" s="48">
        <f t="shared" si="4"/>
        <v>91524.337394469068</v>
      </c>
      <c r="N38" s="48">
        <f t="shared" si="14"/>
        <v>97912.884192785903</v>
      </c>
      <c r="O38" s="48">
        <f t="shared" si="14"/>
        <v>95061.052614355242</v>
      </c>
      <c r="P38" s="48">
        <f t="shared" si="14"/>
        <v>92292.284091607027</v>
      </c>
      <c r="Q38" s="48">
        <f t="shared" si="14"/>
        <v>89604.159312239834</v>
      </c>
      <c r="R38" s="48">
        <f t="shared" si="19"/>
        <v>86994.329429359059</v>
      </c>
      <c r="S38" s="48">
        <f t="shared" si="5"/>
        <v>92372.941928069413</v>
      </c>
      <c r="T38" s="57">
        <f t="shared" si="6"/>
        <v>15368.461654154595</v>
      </c>
      <c r="U38">
        <f t="shared" si="0"/>
        <v>0.3418498710866219</v>
      </c>
      <c r="V38">
        <f t="shared" ca="1" si="7"/>
        <v>11.681221147492936</v>
      </c>
      <c r="W38" s="57">
        <f t="shared" ca="1" si="8"/>
        <v>61369.709050668389</v>
      </c>
      <c r="X38" s="27">
        <f t="shared" si="17"/>
        <v>1189.8163861280977</v>
      </c>
      <c r="Y38" s="57">
        <f t="shared" ca="1" si="10"/>
        <v>4751.2032813420692</v>
      </c>
      <c r="Z38" s="54">
        <f t="shared" si="9"/>
        <v>0</v>
      </c>
    </row>
    <row r="39" spans="1:26" s="31" customFormat="1" x14ac:dyDescent="0.2">
      <c r="A39" t="str">
        <f>Data2013!A30</f>
        <v>A33</v>
      </c>
      <c r="B39" s="7">
        <f>Data2013!B30</f>
        <v>26405</v>
      </c>
      <c r="C39" s="7">
        <f>Data2013!C30</f>
        <v>38961</v>
      </c>
      <c r="D39" t="str">
        <f>Data2013!D30</f>
        <v>F</v>
      </c>
      <c r="E39" s="5">
        <f>Data2013!F30*(1+Active2012!$B$7)</f>
        <v>33658.572</v>
      </c>
      <c r="F39">
        <f t="shared" si="1"/>
        <v>42</v>
      </c>
      <c r="G39" s="28">
        <f t="shared" si="2"/>
        <v>7.333333333333333</v>
      </c>
      <c r="H39" s="48">
        <f t="shared" si="20"/>
        <v>87668.817857681875</v>
      </c>
      <c r="I39" s="48">
        <f t="shared" si="20"/>
        <v>84094.789311925066</v>
      </c>
      <c r="J39" s="48">
        <f t="shared" si="20"/>
        <v>80666.464567793824</v>
      </c>
      <c r="K39" s="48">
        <f t="shared" si="20"/>
        <v>77377.903662152356</v>
      </c>
      <c r="L39" s="48">
        <f t="shared" si="18"/>
        <v>74223.408788635352</v>
      </c>
      <c r="M39" s="48">
        <f t="shared" si="4"/>
        <v>80806.276837637692</v>
      </c>
      <c r="N39" s="48">
        <f t="shared" ref="N39:Q54" si="21">O39*(1+$B$8)</f>
        <v>100850.27071856949</v>
      </c>
      <c r="O39" s="48">
        <f t="shared" si="21"/>
        <v>97912.884192785903</v>
      </c>
      <c r="P39" s="48">
        <f t="shared" si="21"/>
        <v>95061.052614355242</v>
      </c>
      <c r="Q39" s="48">
        <f t="shared" si="21"/>
        <v>92292.284091607027</v>
      </c>
      <c r="R39" s="48">
        <f t="shared" si="19"/>
        <v>89604.159312239834</v>
      </c>
      <c r="S39" s="48">
        <f t="shared" si="5"/>
        <v>95144.130185911505</v>
      </c>
      <c r="T39" s="57">
        <f t="shared" si="6"/>
        <v>7703.5317251881252</v>
      </c>
      <c r="U39">
        <f t="shared" si="0"/>
        <v>0.32557130579678267</v>
      </c>
      <c r="V39">
        <f t="shared" ca="1" si="7"/>
        <v>12.653744535703384</v>
      </c>
      <c r="W39" s="57">
        <f t="shared" ca="1" si="8"/>
        <v>31736.20984874625</v>
      </c>
      <c r="X39" s="27">
        <f t="shared" si="17"/>
        <v>1050.4815988892899</v>
      </c>
      <c r="Y39" s="57">
        <f t="shared" ca="1" si="10"/>
        <v>4327.6649793744891</v>
      </c>
      <c r="Z39" s="54">
        <f t="shared" si="9"/>
        <v>0</v>
      </c>
    </row>
    <row r="40" spans="1:26" s="31" customFormat="1" x14ac:dyDescent="0.2">
      <c r="A40" t="str">
        <f>Data2013!A31</f>
        <v>A34</v>
      </c>
      <c r="B40" s="7">
        <f>Data2013!B31</f>
        <v>26697</v>
      </c>
      <c r="C40" s="7">
        <f>Data2013!C31</f>
        <v>37895</v>
      </c>
      <c r="D40" t="str">
        <f>Data2013!D31</f>
        <v>F</v>
      </c>
      <c r="E40" s="5">
        <f>Data2013!F31*(1+Active2012!$B$7)</f>
        <v>39075.047549999996</v>
      </c>
      <c r="F40">
        <f t="shared" si="1"/>
        <v>41</v>
      </c>
      <c r="G40" s="28">
        <f t="shared" si="2"/>
        <v>10.25</v>
      </c>
      <c r="H40" s="48">
        <f t="shared" si="20"/>
        <v>106102.35970691088</v>
      </c>
      <c r="I40" s="48">
        <f t="shared" si="20"/>
        <v>101776.8438435596</v>
      </c>
      <c r="J40" s="48">
        <f t="shared" si="20"/>
        <v>97627.667955452853</v>
      </c>
      <c r="K40" s="48">
        <f t="shared" si="20"/>
        <v>93647.643122736554</v>
      </c>
      <c r="L40" s="48">
        <f t="shared" si="18"/>
        <v>89829.873499027875</v>
      </c>
      <c r="M40" s="48">
        <f t="shared" si="4"/>
        <v>97796.877625537541</v>
      </c>
      <c r="N40" s="48">
        <f t="shared" si="21"/>
        <v>103875.77884012656</v>
      </c>
      <c r="O40" s="48">
        <f t="shared" si="21"/>
        <v>100850.27071856947</v>
      </c>
      <c r="P40" s="48">
        <f t="shared" si="21"/>
        <v>97912.884192785888</v>
      </c>
      <c r="Q40" s="48">
        <f t="shared" si="21"/>
        <v>95061.052614355227</v>
      </c>
      <c r="R40" s="48">
        <f t="shared" si="19"/>
        <v>92292.284091607013</v>
      </c>
      <c r="S40" s="48">
        <f t="shared" si="5"/>
        <v>97998.454091488835</v>
      </c>
      <c r="T40" s="57">
        <f t="shared" si="6"/>
        <v>13031.433943602877</v>
      </c>
      <c r="U40">
        <f t="shared" si="0"/>
        <v>0.31006791028265024</v>
      </c>
      <c r="V40">
        <f t="shared" ca="1" si="7"/>
        <v>12.653744535703384</v>
      </c>
      <c r="W40" s="57">
        <f t="shared" ca="1" si="8"/>
        <v>51129.093341016393</v>
      </c>
      <c r="X40" s="27">
        <f t="shared" si="17"/>
        <v>1271.3594091319881</v>
      </c>
      <c r="Y40" s="57">
        <f t="shared" ca="1" si="10"/>
        <v>4988.2042283918436</v>
      </c>
      <c r="Z40" s="54">
        <f t="shared" si="9"/>
        <v>0</v>
      </c>
    </row>
    <row r="41" spans="1:26" s="31" customFormat="1" x14ac:dyDescent="0.2">
      <c r="A41" t="str">
        <f>Data2013!A32</f>
        <v>A35</v>
      </c>
      <c r="B41" s="7">
        <f>Data2013!B32</f>
        <v>26989</v>
      </c>
      <c r="C41" s="7">
        <f>Data2013!C32</f>
        <v>39904</v>
      </c>
      <c r="D41" t="str">
        <f>Data2013!D32</f>
        <v>F</v>
      </c>
      <c r="E41" s="5">
        <f>Data2013!F32*(1+Active2012!$B$7)</f>
        <v>31903.27305</v>
      </c>
      <c r="F41">
        <f t="shared" si="1"/>
        <v>40</v>
      </c>
      <c r="G41" s="28">
        <f t="shared" si="2"/>
        <v>4.75</v>
      </c>
      <c r="H41" s="48">
        <f t="shared" si="20"/>
        <v>90310.205815232548</v>
      </c>
      <c r="I41" s="48">
        <f t="shared" si="20"/>
        <v>86628.494786793817</v>
      </c>
      <c r="J41" s="48">
        <f t="shared" si="20"/>
        <v>83096.877493327411</v>
      </c>
      <c r="K41" s="48">
        <f t="shared" si="20"/>
        <v>79709.235005589842</v>
      </c>
      <c r="L41" s="48">
        <f t="shared" si="18"/>
        <v>76459.697847088581</v>
      </c>
      <c r="M41" s="48">
        <f t="shared" si="4"/>
        <v>83240.902189606437</v>
      </c>
      <c r="N41" s="48">
        <f t="shared" si="21"/>
        <v>106992.05220533036</v>
      </c>
      <c r="O41" s="48">
        <f t="shared" si="21"/>
        <v>103875.77884012656</v>
      </c>
      <c r="P41" s="48">
        <f t="shared" si="21"/>
        <v>100850.27071856947</v>
      </c>
      <c r="Q41" s="48">
        <f t="shared" si="21"/>
        <v>97912.884192785888</v>
      </c>
      <c r="R41" s="48">
        <f t="shared" si="19"/>
        <v>95061.052614355227</v>
      </c>
      <c r="S41" s="48">
        <f t="shared" si="5"/>
        <v>100938.4077142335</v>
      </c>
      <c r="T41" s="57">
        <f t="shared" si="6"/>
        <v>5140.1257102081981</v>
      </c>
      <c r="U41">
        <f t="shared" si="0"/>
        <v>0.29530277169776209</v>
      </c>
      <c r="V41">
        <f t="shared" ca="1" si="7"/>
        <v>12.653744535703384</v>
      </c>
      <c r="W41" s="57">
        <f t="shared" ca="1" si="8"/>
        <v>19207.034925022042</v>
      </c>
      <c r="X41" s="27">
        <f t="shared" si="17"/>
        <v>1082.1317284648837</v>
      </c>
      <c r="Y41" s="57">
        <f t="shared" ca="1" si="10"/>
        <v>4043.5863000046402</v>
      </c>
      <c r="Z41" s="54">
        <f t="shared" si="9"/>
        <v>0</v>
      </c>
    </row>
    <row r="42" spans="1:26" s="31" customFormat="1" x14ac:dyDescent="0.2">
      <c r="A42" t="str">
        <f>Data2013!A33</f>
        <v>A37</v>
      </c>
      <c r="B42" s="7">
        <f>Data2013!B33</f>
        <v>27573</v>
      </c>
      <c r="C42" s="7">
        <f>Data2013!C33</f>
        <v>40848</v>
      </c>
      <c r="D42" t="str">
        <f>Data2013!D33</f>
        <v>M</v>
      </c>
      <c r="E42" s="5">
        <f>Data2013!F33*(1+Active2012!$B$7)</f>
        <v>28660.691475</v>
      </c>
      <c r="F42">
        <f t="shared" si="1"/>
        <v>39</v>
      </c>
      <c r="G42" s="28">
        <f t="shared" si="2"/>
        <v>2.1666666666666665</v>
      </c>
      <c r="H42" s="48">
        <f t="shared" si="20"/>
        <v>84579.345256723798</v>
      </c>
      <c r="I42" s="48">
        <f t="shared" si="20"/>
        <v>81131.266433308207</v>
      </c>
      <c r="J42" s="48">
        <f t="shared" si="20"/>
        <v>77823.756770559427</v>
      </c>
      <c r="K42" s="48">
        <f t="shared" si="20"/>
        <v>74651.085631232068</v>
      </c>
      <c r="L42" s="48">
        <f t="shared" si="18"/>
        <v>71607.756001181842</v>
      </c>
      <c r="M42" s="48">
        <f t="shared" si="4"/>
        <v>77958.642018601066</v>
      </c>
      <c r="N42" s="48">
        <f t="shared" si="21"/>
        <v>110201.81377149026</v>
      </c>
      <c r="O42" s="48">
        <f t="shared" si="21"/>
        <v>106992.05220533034</v>
      </c>
      <c r="P42" s="48">
        <f t="shared" si="21"/>
        <v>103875.77884012654</v>
      </c>
      <c r="Q42" s="48">
        <f t="shared" si="21"/>
        <v>100850.27071856946</v>
      </c>
      <c r="R42" s="48">
        <f t="shared" si="19"/>
        <v>97912.884192785874</v>
      </c>
      <c r="S42" s="48">
        <f t="shared" si="5"/>
        <v>103966.5599456605</v>
      </c>
      <c r="T42" s="57">
        <f t="shared" si="6"/>
        <v>2195.8350835239298</v>
      </c>
      <c r="U42">
        <f t="shared" si="0"/>
        <v>0.28124073495024959</v>
      </c>
      <c r="V42">
        <f t="shared" ca="1" si="7"/>
        <v>11.681221147492936</v>
      </c>
      <c r="W42" s="57">
        <f t="shared" ca="1" si="8"/>
        <v>7213.834755103886</v>
      </c>
      <c r="X42" s="27">
        <f t="shared" si="17"/>
        <v>1013.4623462418139</v>
      </c>
      <c r="Y42" s="57">
        <f t="shared" ca="1" si="10"/>
        <v>3329.4621946633324</v>
      </c>
      <c r="Z42" s="54">
        <f t="shared" si="9"/>
        <v>0</v>
      </c>
    </row>
    <row r="43" spans="1:26" s="31" customFormat="1" x14ac:dyDescent="0.2">
      <c r="A43" t="str">
        <f>Data2013!A34</f>
        <v>A38</v>
      </c>
      <c r="B43" s="7">
        <f>Data2013!B34</f>
        <v>27865</v>
      </c>
      <c r="C43" s="7">
        <f>Data2013!C34</f>
        <v>38322</v>
      </c>
      <c r="D43" t="str">
        <f>Data2013!D34</f>
        <v>F</v>
      </c>
      <c r="E43" s="5">
        <f>Data2013!F34*(1+Active2012!$B$7)</f>
        <v>35078.780175</v>
      </c>
      <c r="F43">
        <f t="shared" si="1"/>
        <v>38</v>
      </c>
      <c r="G43" s="28">
        <f t="shared" si="2"/>
        <v>9.0833333333333339</v>
      </c>
      <c r="H43" s="48">
        <f t="shared" si="20"/>
        <v>107919.07178294274</v>
      </c>
      <c r="I43" s="48">
        <f t="shared" si="20"/>
        <v>103519.49331697146</v>
      </c>
      <c r="J43" s="48">
        <f t="shared" si="20"/>
        <v>99299.274164960632</v>
      </c>
      <c r="K43" s="48">
        <f t="shared" si="20"/>
        <v>95251.102316509001</v>
      </c>
      <c r="L43" s="48">
        <f t="shared" si="18"/>
        <v>91367.963852766436</v>
      </c>
      <c r="M43" s="48">
        <f t="shared" si="4"/>
        <v>99471.38108683005</v>
      </c>
      <c r="N43" s="48">
        <f t="shared" si="21"/>
        <v>113507.86818463496</v>
      </c>
      <c r="O43" s="48">
        <f t="shared" si="21"/>
        <v>110201.81377149026</v>
      </c>
      <c r="P43" s="48">
        <f t="shared" si="21"/>
        <v>106992.05220533034</v>
      </c>
      <c r="Q43" s="48">
        <f t="shared" si="21"/>
        <v>103875.77884012654</v>
      </c>
      <c r="R43" s="48">
        <f t="shared" si="19"/>
        <v>100850.27071856946</v>
      </c>
      <c r="S43" s="48">
        <f t="shared" si="5"/>
        <v>107085.5567440303</v>
      </c>
      <c r="T43" s="57">
        <f t="shared" si="6"/>
        <v>11745.912250003183</v>
      </c>
      <c r="U43">
        <f t="shared" si="0"/>
        <v>0.2678483190002377</v>
      </c>
      <c r="V43">
        <f t="shared" ca="1" si="7"/>
        <v>12.653744535703384</v>
      </c>
      <c r="W43" s="57">
        <f t="shared" ca="1" si="8"/>
        <v>39810.234838132681</v>
      </c>
      <c r="X43" s="27">
        <f t="shared" si="17"/>
        <v>1293.1279541287906</v>
      </c>
      <c r="Y43" s="57">
        <f t="shared" ca="1" si="10"/>
        <v>4382.7781473173591</v>
      </c>
      <c r="Z43" s="54">
        <f t="shared" si="9"/>
        <v>0</v>
      </c>
    </row>
    <row r="44" spans="1:26" s="31" customFormat="1" x14ac:dyDescent="0.2">
      <c r="A44" t="str">
        <f>Data2013!A35</f>
        <v>A39</v>
      </c>
      <c r="B44" s="7">
        <f>Data2013!B35</f>
        <v>28157</v>
      </c>
      <c r="C44" s="7">
        <f>Data2013!C35</f>
        <v>39995</v>
      </c>
      <c r="D44" t="str">
        <f>Data2013!D35</f>
        <v>M</v>
      </c>
      <c r="E44" s="5">
        <f>Data2013!F35*(1+Active2012!$B$7)</f>
        <v>31519.330725</v>
      </c>
      <c r="F44">
        <f t="shared" si="1"/>
        <v>37</v>
      </c>
      <c r="G44" s="28">
        <f t="shared" si="2"/>
        <v>4.5</v>
      </c>
      <c r="H44" s="48">
        <f t="shared" si="20"/>
        <v>101089.66777809871</v>
      </c>
      <c r="I44" s="48">
        <f t="shared" si="20"/>
        <v>96968.506261965187</v>
      </c>
      <c r="J44" s="48">
        <f t="shared" si="20"/>
        <v>93015.353728503775</v>
      </c>
      <c r="K44" s="48">
        <f t="shared" si="20"/>
        <v>89223.360890651107</v>
      </c>
      <c r="L44" s="48">
        <f t="shared" si="18"/>
        <v>85585.957688873968</v>
      </c>
      <c r="M44" s="48">
        <f t="shared" si="4"/>
        <v>93176.569269618558</v>
      </c>
      <c r="N44" s="48">
        <f t="shared" si="21"/>
        <v>116913.10423017402</v>
      </c>
      <c r="O44" s="48">
        <f t="shared" si="21"/>
        <v>113507.86818463496</v>
      </c>
      <c r="P44" s="48">
        <f t="shared" si="21"/>
        <v>110201.81377149026</v>
      </c>
      <c r="Q44" s="48">
        <f t="shared" si="21"/>
        <v>106992.05220533034</v>
      </c>
      <c r="R44" s="48">
        <f t="shared" si="19"/>
        <v>103875.77884012654</v>
      </c>
      <c r="S44" s="48">
        <f t="shared" si="5"/>
        <v>110298.12344635122</v>
      </c>
      <c r="T44" s="57">
        <f t="shared" si="6"/>
        <v>5450.8293022726857</v>
      </c>
      <c r="U44">
        <f t="shared" si="0"/>
        <v>0.25509363714308358</v>
      </c>
      <c r="V44">
        <f t="shared" ca="1" si="7"/>
        <v>11.681221147492936</v>
      </c>
      <c r="W44" s="57">
        <f t="shared" ca="1" si="8"/>
        <v>16242.409438102615</v>
      </c>
      <c r="X44" s="27">
        <f t="shared" si="17"/>
        <v>1211.2954005050412</v>
      </c>
      <c r="Y44" s="57">
        <f t="shared" ca="1" si="10"/>
        <v>3609.4243195783583</v>
      </c>
      <c r="Z44" s="54">
        <f t="shared" si="9"/>
        <v>0</v>
      </c>
    </row>
    <row r="45" spans="1:26" s="31" customFormat="1" x14ac:dyDescent="0.2">
      <c r="A45" t="str">
        <f>Data2013!A36</f>
        <v>A40</v>
      </c>
      <c r="B45" s="7">
        <f>Data2013!B36</f>
        <v>28449</v>
      </c>
      <c r="C45" s="7">
        <f>Data2013!C36</f>
        <v>38534</v>
      </c>
      <c r="D45" t="str">
        <f>Data2013!D36</f>
        <v>M</v>
      </c>
      <c r="E45" s="5">
        <f>Data2013!F36*(1+Active2012!$B$7)</f>
        <v>31916.366850000002</v>
      </c>
      <c r="F45">
        <f t="shared" si="1"/>
        <v>36</v>
      </c>
      <c r="G45" s="28">
        <f t="shared" si="2"/>
        <v>8.5</v>
      </c>
      <c r="H45" s="48">
        <f t="shared" si="20"/>
        <v>106713.48275325146</v>
      </c>
      <c r="I45" s="48">
        <f t="shared" si="20"/>
        <v>102363.05300072083</v>
      </c>
      <c r="J45" s="48">
        <f t="shared" si="20"/>
        <v>98189.978897573936</v>
      </c>
      <c r="K45" s="48">
        <f t="shared" si="20"/>
        <v>94187.030117576913</v>
      </c>
      <c r="L45" s="48">
        <f t="shared" si="18"/>
        <v>90347.271095997043</v>
      </c>
      <c r="M45" s="48">
        <f t="shared" si="4"/>
        <v>98360.163173024048</v>
      </c>
      <c r="N45" s="48">
        <f t="shared" si="21"/>
        <v>120420.49735707922</v>
      </c>
      <c r="O45" s="48">
        <f t="shared" si="21"/>
        <v>116913.10423017399</v>
      </c>
      <c r="P45" s="48">
        <f t="shared" si="21"/>
        <v>113507.86818463495</v>
      </c>
      <c r="Q45" s="48">
        <f t="shared" si="21"/>
        <v>110201.81377149024</v>
      </c>
      <c r="R45" s="48">
        <f t="shared" si="19"/>
        <v>106992.05220533033</v>
      </c>
      <c r="S45" s="48">
        <f t="shared" si="5"/>
        <v>113607.06714974174</v>
      </c>
      <c r="T45" s="57">
        <f t="shared" si="6"/>
        <v>10868.798030619157</v>
      </c>
      <c r="U45">
        <f t="shared" si="0"/>
        <v>0.24294632108865097</v>
      </c>
      <c r="V45">
        <f t="shared" ca="1" si="7"/>
        <v>11.681221147492936</v>
      </c>
      <c r="W45" s="57">
        <f t="shared" ca="1" si="8"/>
        <v>30844.667397631787</v>
      </c>
      <c r="X45" s="27">
        <f t="shared" si="17"/>
        <v>1278.6821212493126</v>
      </c>
      <c r="Y45" s="57">
        <f t="shared" ca="1" si="10"/>
        <v>3628.7843997213863</v>
      </c>
      <c r="Z45" s="54">
        <f t="shared" si="9"/>
        <v>0</v>
      </c>
    </row>
    <row r="46" spans="1:26" s="31" customFormat="1" x14ac:dyDescent="0.2">
      <c r="A46" t="str">
        <f>Data2013!A37</f>
        <v>A41</v>
      </c>
      <c r="B46" s="7">
        <f>Data2013!B37</f>
        <v>28741</v>
      </c>
      <c r="C46" s="7">
        <f>Data2013!C37</f>
        <v>40210</v>
      </c>
      <c r="D46" t="str">
        <f>Data2013!D37</f>
        <v>M</v>
      </c>
      <c r="E46" s="5">
        <f>Data2013!F37*(1+Active2012!$B$7)</f>
        <v>41635.479675000002</v>
      </c>
      <c r="F46">
        <f t="shared" si="1"/>
        <v>35</v>
      </c>
      <c r="G46" s="28">
        <f t="shared" si="2"/>
        <v>3.9166666666666665</v>
      </c>
      <c r="H46" s="48">
        <f t="shared" si="20"/>
        <v>145126.08572538311</v>
      </c>
      <c r="I46" s="48">
        <f t="shared" si="20"/>
        <v>139209.6745567224</v>
      </c>
      <c r="J46" s="48">
        <f t="shared" si="20"/>
        <v>133534.46000644835</v>
      </c>
      <c r="K46" s="48">
        <f t="shared" si="20"/>
        <v>128090.6091188953</v>
      </c>
      <c r="L46" s="48">
        <f t="shared" si="18"/>
        <v>122868.68980229765</v>
      </c>
      <c r="M46" s="48">
        <f t="shared" si="4"/>
        <v>133765.90384194936</v>
      </c>
      <c r="N46" s="48">
        <f t="shared" si="21"/>
        <v>124033.1122777916</v>
      </c>
      <c r="O46" s="48">
        <f t="shared" si="21"/>
        <v>120420.49735707922</v>
      </c>
      <c r="P46" s="48">
        <f t="shared" si="21"/>
        <v>116913.10423017399</v>
      </c>
      <c r="Q46" s="48">
        <f t="shared" si="21"/>
        <v>113507.86818463495</v>
      </c>
      <c r="R46" s="48">
        <f t="shared" si="19"/>
        <v>110201.81377149024</v>
      </c>
      <c r="S46" s="48">
        <f t="shared" si="5"/>
        <v>117015.27916423399</v>
      </c>
      <c r="T46" s="57">
        <f t="shared" si="6"/>
        <v>7270.1602305332835</v>
      </c>
      <c r="U46">
        <f t="shared" si="0"/>
        <v>0.23137744865585813</v>
      </c>
      <c r="V46">
        <f t="shared" ca="1" si="7"/>
        <v>11.681221147492936</v>
      </c>
      <c r="W46" s="57">
        <f t="shared" ca="1" si="8"/>
        <v>19649.57930000329</v>
      </c>
      <c r="X46" s="27">
        <f t="shared" si="17"/>
        <v>1856.2111226893492</v>
      </c>
      <c r="Y46" s="57">
        <f t="shared" ca="1" si="10"/>
        <v>5016.9138638306267</v>
      </c>
      <c r="Z46" s="54">
        <f t="shared" si="9"/>
        <v>0</v>
      </c>
    </row>
    <row r="47" spans="1:26" s="31" customFormat="1" x14ac:dyDescent="0.2">
      <c r="A47" t="str">
        <f>Data2013!A38</f>
        <v>A43</v>
      </c>
      <c r="B47" s="7">
        <f>Data2013!B38</f>
        <v>29325</v>
      </c>
      <c r="C47" s="7">
        <f>Data2013!C38</f>
        <v>40422</v>
      </c>
      <c r="D47" t="str">
        <f>Data2013!D38</f>
        <v>F</v>
      </c>
      <c r="E47" s="5">
        <f>Data2013!F38*(1+Active2012!$B$7)</f>
        <v>34811.337224999996</v>
      </c>
      <c r="F47">
        <f t="shared" si="1"/>
        <v>34</v>
      </c>
      <c r="G47" s="28">
        <f t="shared" si="2"/>
        <v>3.3333333333333335</v>
      </c>
      <c r="H47" s="48">
        <f t="shared" si="20"/>
        <v>126496.54954454702</v>
      </c>
      <c r="I47" s="48">
        <f t="shared" si="20"/>
        <v>121339.61587006909</v>
      </c>
      <c r="J47" s="48">
        <f t="shared" si="20"/>
        <v>116392.91690174493</v>
      </c>
      <c r="K47" s="48">
        <f t="shared" si="20"/>
        <v>111647.88192013903</v>
      </c>
      <c r="L47" s="48">
        <f t="shared" si="18"/>
        <v>107096.28961164416</v>
      </c>
      <c r="M47" s="48">
        <f t="shared" si="4"/>
        <v>116594.65076962885</v>
      </c>
      <c r="N47" s="48">
        <f t="shared" si="21"/>
        <v>127754.10564612539</v>
      </c>
      <c r="O47" s="48">
        <f t="shared" si="21"/>
        <v>124033.11227779163</v>
      </c>
      <c r="P47" s="48">
        <f t="shared" si="21"/>
        <v>120420.49735707925</v>
      </c>
      <c r="Q47" s="48">
        <f t="shared" si="21"/>
        <v>116913.10423017402</v>
      </c>
      <c r="R47" s="48">
        <f t="shared" si="19"/>
        <v>113507.86818463496</v>
      </c>
      <c r="S47" s="48">
        <f t="shared" si="5"/>
        <v>120525.73753916107</v>
      </c>
      <c r="T47" s="57">
        <f t="shared" si="6"/>
        <v>5052.4348666839169</v>
      </c>
      <c r="U47">
        <f t="shared" si="0"/>
        <v>0.220359474910341</v>
      </c>
      <c r="V47">
        <f t="shared" ca="1" si="7"/>
        <v>12.653744535703384</v>
      </c>
      <c r="W47" s="57">
        <f t="shared" ca="1" si="8"/>
        <v>14088.070448069175</v>
      </c>
      <c r="X47" s="27">
        <f t="shared" si="17"/>
        <v>1515.730460005175</v>
      </c>
      <c r="Y47" s="57">
        <f t="shared" ca="1" si="10"/>
        <v>4226.4211344207515</v>
      </c>
      <c r="Z47" s="54">
        <f t="shared" si="9"/>
        <v>0</v>
      </c>
    </row>
    <row r="48" spans="1:26" s="31" customFormat="1" x14ac:dyDescent="0.2">
      <c r="A48" t="str">
        <f>Data2013!A39</f>
        <v>A44</v>
      </c>
      <c r="B48" s="7">
        <f>Data2013!B39</f>
        <v>29617</v>
      </c>
      <c r="C48" s="7">
        <f>Data2013!C39</f>
        <v>38991</v>
      </c>
      <c r="D48" t="str">
        <f>Data2013!D39</f>
        <v>F</v>
      </c>
      <c r="E48" s="5">
        <f>Data2013!F39*(1+Active2012!$B$7)</f>
        <v>32483.8413</v>
      </c>
      <c r="F48">
        <f t="shared" si="1"/>
        <v>33</v>
      </c>
      <c r="G48" s="28">
        <f t="shared" si="2"/>
        <v>7.25</v>
      </c>
      <c r="H48" s="48">
        <f t="shared" si="20"/>
        <v>123055.60975530051</v>
      </c>
      <c r="I48" s="48">
        <f t="shared" si="20"/>
        <v>118038.95420172712</v>
      </c>
      <c r="J48" s="48">
        <f t="shared" si="20"/>
        <v>113226.81458199244</v>
      </c>
      <c r="K48" s="48">
        <f t="shared" si="20"/>
        <v>108610.85331605989</v>
      </c>
      <c r="L48" s="48">
        <f t="shared" si="18"/>
        <v>104183.0727252373</v>
      </c>
      <c r="M48" s="48">
        <f t="shared" si="4"/>
        <v>113423.06091606346</v>
      </c>
      <c r="N48" s="48">
        <f t="shared" si="21"/>
        <v>131586.72881550912</v>
      </c>
      <c r="O48" s="48">
        <f t="shared" si="21"/>
        <v>127754.10564612536</v>
      </c>
      <c r="P48" s="48">
        <f t="shared" si="21"/>
        <v>124033.1122777916</v>
      </c>
      <c r="Q48" s="48">
        <f t="shared" si="21"/>
        <v>120420.49735707922</v>
      </c>
      <c r="R48" s="48">
        <f t="shared" si="19"/>
        <v>116913.10423017399</v>
      </c>
      <c r="S48" s="48">
        <f t="shared" si="5"/>
        <v>124141.50966533588</v>
      </c>
      <c r="T48" s="57">
        <f t="shared" si="6"/>
        <v>10690.123491338982</v>
      </c>
      <c r="U48">
        <f t="shared" si="0"/>
        <v>0.20986616658127716</v>
      </c>
      <c r="V48">
        <f t="shared" ca="1" si="7"/>
        <v>12.653744535703384</v>
      </c>
      <c r="W48" s="57">
        <f t="shared" ca="1" si="8"/>
        <v>28388.615601225145</v>
      </c>
      <c r="X48" s="27">
        <f t="shared" si="17"/>
        <v>1474.499791908825</v>
      </c>
      <c r="Y48" s="57">
        <f t="shared" ca="1" si="10"/>
        <v>3915.6711174103648</v>
      </c>
      <c r="Z48" s="54">
        <f t="shared" si="9"/>
        <v>0</v>
      </c>
    </row>
    <row r="49" spans="1:26" s="31" customFormat="1" x14ac:dyDescent="0.2">
      <c r="A49" t="str">
        <f>Data2013!A40</f>
        <v>A45</v>
      </c>
      <c r="B49" s="7">
        <f>Data2013!B40</f>
        <v>29909</v>
      </c>
      <c r="C49" s="7">
        <f>Data2013!C40</f>
        <v>40634</v>
      </c>
      <c r="D49" t="str">
        <f>Data2013!D40</f>
        <v>M</v>
      </c>
      <c r="E49" s="5">
        <f>Data2013!F40*(1+Active2012!$B$7)</f>
        <v>36416.714249999997</v>
      </c>
      <c r="F49">
        <f t="shared" si="1"/>
        <v>32</v>
      </c>
      <c r="G49" s="28">
        <f t="shared" si="2"/>
        <v>2.75</v>
      </c>
      <c r="H49" s="48">
        <f t="shared" si="20"/>
        <v>143817.20978467897</v>
      </c>
      <c r="I49" s="48">
        <f t="shared" si="20"/>
        <v>137954.15806683834</v>
      </c>
      <c r="J49" s="48">
        <f t="shared" si="20"/>
        <v>132330.12764205117</v>
      </c>
      <c r="K49" s="48">
        <f t="shared" si="20"/>
        <v>126935.37423697954</v>
      </c>
      <c r="L49" s="48">
        <f t="shared" si="18"/>
        <v>121760.55082683888</v>
      </c>
      <c r="M49" s="48">
        <f t="shared" si="4"/>
        <v>132559.48411147739</v>
      </c>
      <c r="N49" s="48">
        <f t="shared" si="21"/>
        <v>135534.3306799744</v>
      </c>
      <c r="O49" s="48">
        <f t="shared" si="21"/>
        <v>131586.72881550912</v>
      </c>
      <c r="P49" s="48">
        <f t="shared" si="21"/>
        <v>127754.10564612536</v>
      </c>
      <c r="Q49" s="48">
        <f t="shared" si="21"/>
        <v>124033.1122777916</v>
      </c>
      <c r="R49" s="48">
        <f t="shared" si="19"/>
        <v>120420.49735707922</v>
      </c>
      <c r="S49" s="48">
        <f t="shared" si="5"/>
        <v>127865.75495529594</v>
      </c>
      <c r="T49" s="57">
        <f t="shared" si="6"/>
        <v>4829.3558432418095</v>
      </c>
      <c r="U49">
        <f t="shared" si="0"/>
        <v>0.19987253960121634</v>
      </c>
      <c r="V49">
        <f t="shared" ca="1" si="7"/>
        <v>11.681221147492936</v>
      </c>
      <c r="W49" s="57">
        <f t="shared" ca="1" si="8"/>
        <v>11275.364326348796</v>
      </c>
      <c r="X49" s="27">
        <f t="shared" si="17"/>
        <v>1756.1293975424762</v>
      </c>
      <c r="Y49" s="57">
        <f t="shared" ca="1" si="10"/>
        <v>4100.1324823086525</v>
      </c>
      <c r="Z49" s="54">
        <f t="shared" si="9"/>
        <v>0</v>
      </c>
    </row>
    <row r="50" spans="1:26" s="31" customFormat="1" x14ac:dyDescent="0.2">
      <c r="A50" t="str">
        <f>Data2013!A41</f>
        <v>A46</v>
      </c>
      <c r="B50" s="7">
        <f>Data2013!B41</f>
        <v>28395</v>
      </c>
      <c r="C50" s="7">
        <f>Data2013!C41</f>
        <v>41275</v>
      </c>
      <c r="D50" t="str">
        <f>Data2013!D41</f>
        <v>M</v>
      </c>
      <c r="E50" s="5">
        <f>Data2013!E41</f>
        <v>52280.56</v>
      </c>
      <c r="F50">
        <f t="shared" si="1"/>
        <v>36</v>
      </c>
      <c r="G50" s="28">
        <f t="shared" si="2"/>
        <v>1</v>
      </c>
      <c r="H50" s="48">
        <f t="shared" si="20"/>
        <v>174801.8709056268</v>
      </c>
      <c r="I50" s="48">
        <f t="shared" si="20"/>
        <v>167675.65554496576</v>
      </c>
      <c r="J50" s="48">
        <f t="shared" si="20"/>
        <v>160839.9573572813</v>
      </c>
      <c r="K50" s="48">
        <f t="shared" si="20"/>
        <v>154282.93271681661</v>
      </c>
      <c r="L50" s="48">
        <f t="shared" si="18"/>
        <v>147993.22083147877</v>
      </c>
      <c r="M50" s="48">
        <f t="shared" si="4"/>
        <v>161118.72747123387</v>
      </c>
      <c r="N50" s="48">
        <f t="shared" si="21"/>
        <v>120420.49735707922</v>
      </c>
      <c r="O50" s="48">
        <f t="shared" si="21"/>
        <v>116913.10423017399</v>
      </c>
      <c r="P50" s="48">
        <f t="shared" si="21"/>
        <v>113507.86818463495</v>
      </c>
      <c r="Q50" s="48">
        <f t="shared" si="21"/>
        <v>110201.81377149024</v>
      </c>
      <c r="R50" s="48">
        <f t="shared" si="19"/>
        <v>106992.05220533033</v>
      </c>
      <c r="S50" s="48">
        <f t="shared" si="5"/>
        <v>113607.06714974174</v>
      </c>
      <c r="T50" s="57">
        <f t="shared" si="6"/>
        <v>2427.1250793764852</v>
      </c>
      <c r="U50">
        <f t="shared" si="0"/>
        <v>0.24294632108865097</v>
      </c>
      <c r="V50">
        <f t="shared" ca="1" si="7"/>
        <v>11.681221147492936</v>
      </c>
      <c r="W50" s="57">
        <f t="shared" ca="1" si="8"/>
        <v>6887.9618146288813</v>
      </c>
      <c r="X50" s="27">
        <f t="shared" si="17"/>
        <v>2427.1250793764852</v>
      </c>
      <c r="Y50" s="57">
        <f t="shared" ca="1" si="10"/>
        <v>6887.9618146288813</v>
      </c>
      <c r="Z50" s="54">
        <f t="shared" si="9"/>
        <v>0</v>
      </c>
    </row>
    <row r="51" spans="1:26" s="31" customFormat="1" x14ac:dyDescent="0.2">
      <c r="A51" t="str">
        <f>Data2013!A42</f>
        <v>A47</v>
      </c>
      <c r="B51" s="7">
        <f>Data2013!B42</f>
        <v>31050</v>
      </c>
      <c r="C51" s="7">
        <f>Data2013!C42</f>
        <v>41365</v>
      </c>
      <c r="D51" t="str">
        <f>Data2013!D42</f>
        <v>F</v>
      </c>
      <c r="E51" s="5">
        <f>Data2013!E42</f>
        <v>21763.5</v>
      </c>
      <c r="F51">
        <f t="shared" si="1"/>
        <v>29</v>
      </c>
      <c r="G51" s="28">
        <f t="shared" si="2"/>
        <v>0.75</v>
      </c>
      <c r="H51" s="48">
        <f t="shared" si="20"/>
        <v>97379.385802580247</v>
      </c>
      <c r="I51" s="48">
        <f t="shared" si="20"/>
        <v>93409.482784249645</v>
      </c>
      <c r="J51" s="48">
        <f t="shared" si="20"/>
        <v>89601.422335011652</v>
      </c>
      <c r="K51" s="48">
        <f t="shared" si="20"/>
        <v>85948.606556366096</v>
      </c>
      <c r="L51" s="48">
        <f t="shared" si="18"/>
        <v>82444.706528888346</v>
      </c>
      <c r="M51" s="48">
        <f t="shared" si="4"/>
        <v>89756.720801419186</v>
      </c>
      <c r="N51" s="48">
        <f t="shared" si="21"/>
        <v>148102.02256093643</v>
      </c>
      <c r="O51" s="48">
        <f t="shared" si="21"/>
        <v>143788.37141838486</v>
      </c>
      <c r="P51" s="48">
        <f t="shared" si="21"/>
        <v>139600.36060037365</v>
      </c>
      <c r="Q51" s="48">
        <f t="shared" si="21"/>
        <v>135534.3306799744</v>
      </c>
      <c r="R51" s="48">
        <f t="shared" si="19"/>
        <v>131586.72881550912</v>
      </c>
      <c r="S51" s="48">
        <f t="shared" si="5"/>
        <v>139722.36281503568</v>
      </c>
      <c r="T51" s="57">
        <f t="shared" si="6"/>
        <v>875.12802781383698</v>
      </c>
      <c r="U51">
        <f t="shared" si="0"/>
        <v>0.17265741462150208</v>
      </c>
      <c r="V51">
        <f t="shared" ca="1" si="7"/>
        <v>12.653744535703384</v>
      </c>
      <c r="W51" s="57">
        <f t="shared" ca="1" si="8"/>
        <v>1911.9471751207566</v>
      </c>
      <c r="X51" s="27">
        <f t="shared" si="17"/>
        <v>1166.8373704184494</v>
      </c>
      <c r="Y51" s="57">
        <f t="shared" ca="1" si="10"/>
        <v>2549.2629001610089</v>
      </c>
      <c r="Z51" s="54">
        <f t="shared" si="9"/>
        <v>0</v>
      </c>
    </row>
    <row r="52" spans="1:26" s="31" customFormat="1" x14ac:dyDescent="0.2">
      <c r="A52" t="str">
        <f>Data2013!A43</f>
        <v>A48</v>
      </c>
      <c r="B52" s="7">
        <f>Data2013!B43</f>
        <v>21975</v>
      </c>
      <c r="C52" s="7">
        <f>Data2013!C43</f>
        <v>41456</v>
      </c>
      <c r="D52" t="str">
        <f>Data2013!D43</f>
        <v>F</v>
      </c>
      <c r="E52" s="5">
        <f>Data2013!E43</f>
        <v>33413.64</v>
      </c>
      <c r="F52">
        <f t="shared" si="1"/>
        <v>54</v>
      </c>
      <c r="G52" s="28">
        <f t="shared" si="2"/>
        <v>0.5</v>
      </c>
      <c r="H52" s="48">
        <f t="shared" si="20"/>
        <v>52815.389785346073</v>
      </c>
      <c r="I52" s="48">
        <f t="shared" si="20"/>
        <v>50662.244398413502</v>
      </c>
      <c r="J52" s="48">
        <f t="shared" si="20"/>
        <v>48596.877120780337</v>
      </c>
      <c r="K52" s="48">
        <f t="shared" si="20"/>
        <v>46615.709468374422</v>
      </c>
      <c r="L52" s="48">
        <f t="shared" si="18"/>
        <v>44715.308842565391</v>
      </c>
      <c r="M52" s="48">
        <f t="shared" si="4"/>
        <v>48681.105923095951</v>
      </c>
      <c r="N52" s="48">
        <f t="shared" si="21"/>
        <v>70734.350794019163</v>
      </c>
      <c r="O52" s="48">
        <f t="shared" si="21"/>
        <v>68674.126984484625</v>
      </c>
      <c r="P52" s="48">
        <f t="shared" si="21"/>
        <v>66673.909693674388</v>
      </c>
      <c r="Q52" s="48">
        <f t="shared" si="21"/>
        <v>64731.951158907177</v>
      </c>
      <c r="R52" s="48">
        <f t="shared" si="19"/>
        <v>62846.554523210849</v>
      </c>
      <c r="S52" s="48">
        <f t="shared" si="5"/>
        <v>66732.178630859242</v>
      </c>
      <c r="T52" s="57">
        <f t="shared" si="6"/>
        <v>316.42718850012369</v>
      </c>
      <c r="U52">
        <f t="shared" si="0"/>
        <v>0.5846792890864374</v>
      </c>
      <c r="V52">
        <f t="shared" ca="1" si="7"/>
        <v>12.653744535703384</v>
      </c>
      <c r="W52" s="57">
        <f t="shared" ca="1" si="8"/>
        <v>2341.0493294390576</v>
      </c>
      <c r="X52" s="27">
        <f t="shared" si="17"/>
        <v>632.85437700024738</v>
      </c>
      <c r="Y52" s="57">
        <f t="shared" ca="1" si="10"/>
        <v>4682.0986588781152</v>
      </c>
      <c r="Z52" s="54">
        <f t="shared" si="9"/>
        <v>0</v>
      </c>
    </row>
    <row r="53" spans="1:26" s="31" customFormat="1" x14ac:dyDescent="0.2">
      <c r="A53" t="str">
        <f>Data2013!A44</f>
        <v>A49</v>
      </c>
      <c r="B53" s="7">
        <f>Data2013!B44</f>
        <v>21167</v>
      </c>
      <c r="C53" s="7">
        <f>Data2013!C44</f>
        <v>41334</v>
      </c>
      <c r="D53" t="str">
        <f>Data2013!D44</f>
        <v>M</v>
      </c>
      <c r="E53" s="5">
        <f>Data2013!E44</f>
        <v>41886.300000000003</v>
      </c>
      <c r="F53">
        <f t="shared" si="1"/>
        <v>56</v>
      </c>
      <c r="G53" s="28">
        <f t="shared" si="2"/>
        <v>0.83333333333333337</v>
      </c>
      <c r="H53" s="48">
        <f t="shared" si="20"/>
        <v>60919.533883292614</v>
      </c>
      <c r="I53" s="48">
        <f t="shared" si="20"/>
        <v>58436.003724980925</v>
      </c>
      <c r="J53" s="48">
        <f t="shared" si="20"/>
        <v>56053.720599502085</v>
      </c>
      <c r="K53" s="48">
        <f t="shared" si="20"/>
        <v>53768.556929978018</v>
      </c>
      <c r="L53" s="48">
        <f t="shared" si="18"/>
        <v>51576.553410050859</v>
      </c>
      <c r="M53" s="48">
        <f t="shared" si="4"/>
        <v>56150.873709560896</v>
      </c>
      <c r="N53" s="48">
        <f t="shared" si="21"/>
        <v>66673.909693674403</v>
      </c>
      <c r="O53" s="48">
        <f t="shared" si="21"/>
        <v>64731.951158907184</v>
      </c>
      <c r="P53" s="48">
        <f t="shared" si="21"/>
        <v>62846.554523210856</v>
      </c>
      <c r="Q53" s="48">
        <f t="shared" si="21"/>
        <v>61016.072352631898</v>
      </c>
      <c r="R53" s="48">
        <f t="shared" si="19"/>
        <v>59238.905196729997</v>
      </c>
      <c r="S53" s="48">
        <f t="shared" si="5"/>
        <v>62901.478585030869</v>
      </c>
      <c r="T53" s="57">
        <f t="shared" si="6"/>
        <v>608.30113185357641</v>
      </c>
      <c r="U53">
        <f t="shared" si="0"/>
        <v>0.64460891621779726</v>
      </c>
      <c r="V53">
        <f t="shared" ca="1" si="7"/>
        <v>11.681221147492936</v>
      </c>
      <c r="W53" s="57">
        <f t="shared" ca="1" si="8"/>
        <v>4580.3976052674925</v>
      </c>
      <c r="X53" s="27">
        <f t="shared" si="17"/>
        <v>729.96135822429164</v>
      </c>
      <c r="Y53" s="57">
        <f t="shared" ca="1" si="10"/>
        <v>5496.4771263209914</v>
      </c>
      <c r="Z53" s="54">
        <f t="shared" si="9"/>
        <v>0</v>
      </c>
    </row>
    <row r="54" spans="1:26" s="31" customFormat="1" ht="13.5" thickBot="1" x14ac:dyDescent="0.25">
      <c r="A54" t="str">
        <f>Data2013!A45</f>
        <v>A50</v>
      </c>
      <c r="B54" s="7">
        <f>Data2013!B45</f>
        <v>27960</v>
      </c>
      <c r="C54" s="7">
        <f>Data2013!C45</f>
        <v>41306</v>
      </c>
      <c r="D54" t="str">
        <f>Data2013!D45</f>
        <v>M</v>
      </c>
      <c r="E54" s="5">
        <f>Data2013!E45</f>
        <v>38136.92</v>
      </c>
      <c r="F54">
        <f t="shared" si="1"/>
        <v>37</v>
      </c>
      <c r="G54" s="28">
        <f t="shared" si="2"/>
        <v>0.91666666666666663</v>
      </c>
      <c r="H54" s="48">
        <f t="shared" si="20"/>
        <v>122313.78281843032</v>
      </c>
      <c r="I54" s="48">
        <f t="shared" si="20"/>
        <v>117327.3696100051</v>
      </c>
      <c r="J54" s="48">
        <f t="shared" si="20"/>
        <v>112544.23943405766</v>
      </c>
      <c r="K54" s="48">
        <f t="shared" si="20"/>
        <v>107956.10497271718</v>
      </c>
      <c r="L54" s="48">
        <f t="shared" si="18"/>
        <v>103555.01676040018</v>
      </c>
      <c r="M54" s="48">
        <f t="shared" si="4"/>
        <v>112739.30271912208</v>
      </c>
      <c r="N54" s="48">
        <f t="shared" si="21"/>
        <v>116913.10423017402</v>
      </c>
      <c r="O54" s="48">
        <f t="shared" si="21"/>
        <v>113507.86818463496</v>
      </c>
      <c r="P54" s="48">
        <f t="shared" si="21"/>
        <v>110201.81377149026</v>
      </c>
      <c r="Q54" s="48">
        <f t="shared" si="21"/>
        <v>106992.05220533034</v>
      </c>
      <c r="R54" s="48">
        <f t="shared" si="19"/>
        <v>103875.77884012654</v>
      </c>
      <c r="S54" s="48">
        <f t="shared" si="5"/>
        <v>110298.12344635122</v>
      </c>
      <c r="T54" s="57">
        <f t="shared" si="6"/>
        <v>1359.1409244031511</v>
      </c>
      <c r="U54">
        <f t="shared" si="0"/>
        <v>0.25509363714308358</v>
      </c>
      <c r="V54">
        <f t="shared" ca="1" si="7"/>
        <v>11.681221147492936</v>
      </c>
      <c r="W54" s="57">
        <f t="shared" ca="1" si="8"/>
        <v>4049.9751788288313</v>
      </c>
      <c r="X54" s="27">
        <f t="shared" si="17"/>
        <v>1482.699190257983</v>
      </c>
      <c r="Y54" s="57">
        <f t="shared" ca="1" si="10"/>
        <v>4418.1547405405427</v>
      </c>
      <c r="Z54" s="54">
        <f t="shared" si="9"/>
        <v>0</v>
      </c>
    </row>
    <row r="55" spans="1:26" s="31" customFormat="1" ht="13.5" thickBot="1" x14ac:dyDescent="0.25">
      <c r="F55"/>
      <c r="G55"/>
      <c r="H55" s="95"/>
      <c r="I55" s="94"/>
      <c r="J55" s="94"/>
      <c r="M55" s="48"/>
      <c r="R55" s="94"/>
      <c r="S55" s="48"/>
      <c r="T55" s="45"/>
      <c r="U55"/>
      <c r="V55"/>
      <c r="W55" s="82">
        <f ca="1">SUM(W14:W54)</f>
        <v>6076023.6932525123</v>
      </c>
      <c r="X55" s="59" t="s">
        <v>144</v>
      </c>
      <c r="Y55" s="61">
        <f ca="1">SUM(Y14:Y54)</f>
        <v>216641.24705326729</v>
      </c>
      <c r="Z55" s="54"/>
    </row>
    <row r="56" spans="1:26" s="31" customFormat="1" ht="13.5" thickBot="1" x14ac:dyDescent="0.25">
      <c r="F56"/>
      <c r="G56"/>
      <c r="H56"/>
      <c r="S56" s="48"/>
      <c r="T56"/>
      <c r="X56" s="60" t="s">
        <v>145</v>
      </c>
      <c r="Y56" s="61">
        <f ca="1">Y55*(1+B6)^0.5</f>
        <v>221991.219243092</v>
      </c>
    </row>
  </sheetData>
  <pageMargins left="0.7" right="0.7" top="0.75" bottom="0.75" header="0.3" footer="0.3"/>
  <pageSetup orientation="portrait" verticalDpi="0" r:id="rId1"/>
  <ignoredErrors>
    <ignoredError sqref="F24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2"/>
  <sheetViews>
    <sheetView workbookViewId="0">
      <pane ySplit="1" topLeftCell="A53" activePane="bottomLeft" state="frozen"/>
      <selection pane="bottomLeft" activeCell="D12" sqref="D12"/>
    </sheetView>
  </sheetViews>
  <sheetFormatPr defaultRowHeight="12.75" x14ac:dyDescent="0.2"/>
  <cols>
    <col min="2" max="2" width="10" customWidth="1"/>
    <col min="3" max="3" width="10.140625" customWidth="1"/>
    <col min="4" max="4" width="13.5703125" bestFit="1" customWidth="1"/>
    <col min="5" max="5" width="12.140625" customWidth="1"/>
    <col min="6" max="6" width="15.7109375" customWidth="1"/>
    <col min="7" max="9" width="17.5703125" customWidth="1"/>
    <col min="10" max="10" width="16.5703125" customWidth="1"/>
    <col min="11" max="11" width="17.7109375" customWidth="1"/>
    <col min="12" max="12" width="14.7109375" customWidth="1"/>
    <col min="13" max="13" width="13.5703125" bestFit="1" customWidth="1"/>
    <col min="14" max="14" width="12.42578125" bestFit="1" customWidth="1"/>
  </cols>
  <sheetData>
    <row r="1" spans="1:15" x14ac:dyDescent="0.2">
      <c r="A1" s="144"/>
      <c r="B1" s="26" t="s">
        <v>217</v>
      </c>
      <c r="C1" s="26" t="s">
        <v>97</v>
      </c>
      <c r="D1" s="26" t="s">
        <v>228</v>
      </c>
      <c r="E1" s="26" t="s">
        <v>218</v>
      </c>
      <c r="F1" s="26" t="s">
        <v>219</v>
      </c>
      <c r="G1" s="26" t="s">
        <v>220</v>
      </c>
      <c r="H1" s="26" t="s">
        <v>116</v>
      </c>
      <c r="I1" s="26" t="s">
        <v>208</v>
      </c>
      <c r="J1" s="26" t="s">
        <v>221</v>
      </c>
      <c r="K1" s="26" t="s">
        <v>95</v>
      </c>
      <c r="L1" s="26" t="s">
        <v>222</v>
      </c>
      <c r="N1" s="18" t="s">
        <v>132</v>
      </c>
      <c r="O1" s="21">
        <f>Active2012!B6</f>
        <v>0.05</v>
      </c>
    </row>
    <row r="2" spans="1:15" x14ac:dyDescent="0.2">
      <c r="A2" t="str">
        <f>Active2012!A14</f>
        <v>A01</v>
      </c>
      <c r="B2" s="122">
        <f ca="1">Active2012!W14</f>
        <v>528567.40911679599</v>
      </c>
      <c r="C2" s="122">
        <f ca="1">B2*$O$1</f>
        <v>26428.370455839802</v>
      </c>
      <c r="D2" s="122">
        <v>0</v>
      </c>
      <c r="E2" s="122">
        <v>0</v>
      </c>
      <c r="F2" s="122">
        <f ca="1">B2+C2+E2</f>
        <v>554995.77957263577</v>
      </c>
      <c r="G2" s="122">
        <f>IF(D2&lt;&gt;0,VLOOKUP(A2,Active2013OLDSAL!$A$14:$Z$54,23),0)</f>
        <v>0</v>
      </c>
      <c r="H2" s="122">
        <v>0</v>
      </c>
      <c r="I2" s="122">
        <v>0</v>
      </c>
      <c r="J2" s="122">
        <f ca="1">G2-F2</f>
        <v>-554995.77957263577</v>
      </c>
      <c r="K2" s="122">
        <v>0</v>
      </c>
      <c r="L2">
        <v>0</v>
      </c>
      <c r="M2" s="146" t="s">
        <v>229</v>
      </c>
    </row>
    <row r="3" spans="1:15" x14ac:dyDescent="0.2">
      <c r="A3" t="str">
        <f>Active2012!A15</f>
        <v>A02</v>
      </c>
      <c r="B3" s="122">
        <f ca="1">Active2012!W15</f>
        <v>694084.63522606099</v>
      </c>
      <c r="C3" s="122">
        <f t="shared" ref="C3:C51" ca="1" si="0">B3*$O$1</f>
        <v>34704.231761303054</v>
      </c>
      <c r="D3" s="122">
        <v>1</v>
      </c>
      <c r="E3" s="122">
        <f ca="1" xml:space="preserve"> (0.013*Active2012!S15 + 0.02*(Active2012!M15-Active2012!S15))*(1+O1)*Active2012!U15*Active2012!V15</f>
        <v>19011.883486626884</v>
      </c>
      <c r="F3" s="122">
        <f t="shared" ref="F3:F46" ca="1" si="1">B3+C3+E3</f>
        <v>747800.75047399092</v>
      </c>
      <c r="G3" s="122">
        <f ca="1">IF(D3&lt;&gt;0,VLOOKUP(A3,Active2013OLDSAL!$A$14:$Z$54,23),0)</f>
        <v>710976.54324037302</v>
      </c>
      <c r="H3" s="122">
        <v>0</v>
      </c>
      <c r="I3" s="122">
        <f ca="1">G3-F3</f>
        <v>-36824.207233617897</v>
      </c>
      <c r="J3" s="122">
        <v>0</v>
      </c>
      <c r="K3" s="122">
        <v>0</v>
      </c>
      <c r="L3">
        <v>0</v>
      </c>
      <c r="M3" s="146" t="s">
        <v>234</v>
      </c>
    </row>
    <row r="4" spans="1:15" x14ac:dyDescent="0.2">
      <c r="A4" t="str">
        <f>Active2012!A16</f>
        <v>A03</v>
      </c>
      <c r="B4" s="122">
        <f ca="1">Active2012!W16</f>
        <v>441871.73382902757</v>
      </c>
      <c r="C4" s="122">
        <f t="shared" ca="1" si="0"/>
        <v>22093.586691451379</v>
      </c>
      <c r="D4" s="122">
        <v>0</v>
      </c>
      <c r="E4" s="122">
        <v>0</v>
      </c>
      <c r="F4" s="122">
        <f t="shared" ca="1" si="1"/>
        <v>463965.32052047894</v>
      </c>
      <c r="G4" s="122">
        <f>IF(D4&lt;&gt;0,VLOOKUP(A4,Active2013OLDSAL!$A$14:$Z$54,23),0)</f>
        <v>0</v>
      </c>
      <c r="H4" s="122">
        <v>0</v>
      </c>
      <c r="I4" s="122">
        <v>0</v>
      </c>
      <c r="J4" s="122">
        <f ca="1">G4-F4</f>
        <v>-463965.32052047894</v>
      </c>
      <c r="K4" s="122">
        <v>0</v>
      </c>
      <c r="L4">
        <v>0</v>
      </c>
      <c r="M4" s="146" t="s">
        <v>229</v>
      </c>
    </row>
    <row r="5" spans="1:15" x14ac:dyDescent="0.2">
      <c r="A5" t="str">
        <f>Active2012!A17</f>
        <v>A04</v>
      </c>
      <c r="B5" s="122">
        <f ca="1">Active2012!W17</f>
        <v>577688.76287566079</v>
      </c>
      <c r="C5" s="122">
        <f t="shared" ca="1" si="0"/>
        <v>28884.438143783042</v>
      </c>
      <c r="D5" s="122">
        <v>0</v>
      </c>
      <c r="E5" s="122">
        <f ca="1">Active2012!Y17*(1+$O$1)*D5</f>
        <v>0</v>
      </c>
      <c r="F5" s="122">
        <f t="shared" ca="1" si="1"/>
        <v>606573.2010194438</v>
      </c>
      <c r="G5" s="122">
        <f>IF(D5&lt;&gt;0,VLOOKUP(A5,Active2013OLDSAL!$A$14:$Z$54,23),0)</f>
        <v>0</v>
      </c>
      <c r="H5" s="122">
        <v>0</v>
      </c>
      <c r="I5" s="122">
        <v>0</v>
      </c>
      <c r="J5" s="122">
        <f ca="1">G5-F5</f>
        <v>-606573.2010194438</v>
      </c>
      <c r="K5" s="122">
        <v>0</v>
      </c>
      <c r="L5">
        <v>0</v>
      </c>
      <c r="M5" s="146" t="s">
        <v>229</v>
      </c>
    </row>
    <row r="6" spans="1:15" x14ac:dyDescent="0.2">
      <c r="A6" t="str">
        <f>Active2012!A18</f>
        <v>A05</v>
      </c>
      <c r="B6" s="122">
        <f ca="1">Active2012!W18</f>
        <v>293425.11278853891</v>
      </c>
      <c r="C6" s="122">
        <f t="shared" ca="1" si="0"/>
        <v>14671.255639426947</v>
      </c>
      <c r="D6" s="122">
        <v>1</v>
      </c>
      <c r="E6" s="122">
        <f ca="1">Active2012!Y18*(1+$O$1)*D6</f>
        <v>10185.003914974079</v>
      </c>
      <c r="F6" s="125">
        <f t="shared" ca="1" si="1"/>
        <v>318281.37234293995</v>
      </c>
      <c r="G6" s="125">
        <f ca="1">IF(D6&lt;&gt;0,VLOOKUP(A6,Active2013OLDSAL!$A$14:$Z$54,23),0)</f>
        <v>318281.37234293995</v>
      </c>
      <c r="H6" s="125">
        <v>0</v>
      </c>
      <c r="I6" s="122">
        <v>0</v>
      </c>
      <c r="J6" s="122">
        <v>0</v>
      </c>
      <c r="K6" s="122">
        <v>0</v>
      </c>
      <c r="L6">
        <v>0</v>
      </c>
      <c r="M6" s="146" t="s">
        <v>230</v>
      </c>
    </row>
    <row r="7" spans="1:15" x14ac:dyDescent="0.2">
      <c r="A7" t="str">
        <f>Active2012!A19</f>
        <v>A06</v>
      </c>
      <c r="B7" s="122">
        <f ca="1">Active2012!W19</f>
        <v>443303.07156872633</v>
      </c>
      <c r="C7" s="122">
        <f t="shared" ca="1" si="0"/>
        <v>22165.153578436319</v>
      </c>
      <c r="D7" s="122">
        <v>1</v>
      </c>
      <c r="E7" s="122">
        <f ca="1">Active2012!Y19*(1+$O$1)*D7</f>
        <v>14034.217843633045</v>
      </c>
      <c r="F7" s="125">
        <f t="shared" ca="1" si="1"/>
        <v>479502.44299079565</v>
      </c>
      <c r="G7" s="125">
        <f ca="1">IF(D7&lt;&gt;0,VLOOKUP(A7,Active2013OLDSAL!$A$14:$Z$54,23),0)</f>
        <v>479502.44299079565</v>
      </c>
      <c r="H7" s="125">
        <v>0</v>
      </c>
      <c r="I7" s="122">
        <v>0</v>
      </c>
      <c r="J7" s="122">
        <v>0</v>
      </c>
      <c r="K7" s="122">
        <v>0</v>
      </c>
      <c r="L7">
        <v>0</v>
      </c>
      <c r="M7" s="146" t="s">
        <v>230</v>
      </c>
    </row>
    <row r="8" spans="1:15" x14ac:dyDescent="0.2">
      <c r="A8" t="str">
        <f>Active2012!A20</f>
        <v>A07</v>
      </c>
      <c r="B8" s="122">
        <f ca="1">Active2012!W20</f>
        <v>246415.92771319294</v>
      </c>
      <c r="C8" s="122">
        <f t="shared" ca="1" si="0"/>
        <v>12320.796385659647</v>
      </c>
      <c r="D8" s="122">
        <v>1</v>
      </c>
      <c r="E8" s="122">
        <f ca="1">Active2012!Y20*(1+$O$1)*D8</f>
        <v>9380.1833510158031</v>
      </c>
      <c r="F8" s="125">
        <f t="shared" ca="1" si="1"/>
        <v>268116.90744986839</v>
      </c>
      <c r="G8" s="125">
        <f ca="1">IF(D8&lt;&gt;0,VLOOKUP(A8,Active2013OLDSAL!$A$14:$Z$54,23),0)</f>
        <v>268116.90744986833</v>
      </c>
      <c r="H8" s="125">
        <v>0</v>
      </c>
      <c r="I8" s="122">
        <v>0</v>
      </c>
      <c r="J8" s="122">
        <v>0</v>
      </c>
      <c r="K8" s="122">
        <v>0</v>
      </c>
      <c r="L8">
        <v>0</v>
      </c>
      <c r="M8" s="146" t="s">
        <v>230</v>
      </c>
    </row>
    <row r="9" spans="1:15" x14ac:dyDescent="0.2">
      <c r="A9" t="str">
        <f>Active2012!A21</f>
        <v>A08</v>
      </c>
      <c r="B9" s="122">
        <f ca="1">Active2012!W21</f>
        <v>334618.04678740015</v>
      </c>
      <c r="C9" s="122">
        <f t="shared" ca="1" si="0"/>
        <v>16730.902339370008</v>
      </c>
      <c r="D9" s="122">
        <v>1</v>
      </c>
      <c r="E9" s="122">
        <f ca="1">Active2012!Y21*(1+$O$1)*D9</f>
        <v>11488.249017769054</v>
      </c>
      <c r="F9" s="125">
        <f t="shared" ca="1" si="1"/>
        <v>362837.1981445392</v>
      </c>
      <c r="G9" s="125">
        <f ca="1">IF(D9&lt;&gt;0,VLOOKUP(A9,Active2013OLDSAL!$A$14:$Z$54,23),0)</f>
        <v>362837.1981445392</v>
      </c>
      <c r="H9" s="125">
        <v>0</v>
      </c>
      <c r="I9" s="122">
        <v>0</v>
      </c>
      <c r="J9" s="122">
        <v>0</v>
      </c>
      <c r="K9" s="122">
        <v>0</v>
      </c>
      <c r="L9">
        <v>0</v>
      </c>
      <c r="M9" s="146" t="s">
        <v>230</v>
      </c>
    </row>
    <row r="10" spans="1:15" x14ac:dyDescent="0.2">
      <c r="A10" t="str">
        <f>Active2012!A22</f>
        <v>A09</v>
      </c>
      <c r="B10" s="122">
        <f ca="1">Active2012!W22</f>
        <v>219141.929745578</v>
      </c>
      <c r="C10" s="122">
        <f t="shared" ca="1" si="0"/>
        <v>10957.096487278901</v>
      </c>
      <c r="D10" s="122">
        <v>1</v>
      </c>
      <c r="E10" s="122">
        <f ca="1">Active2012!Y22*(1+$O$1)*D10</f>
        <v>9203.9610493142736</v>
      </c>
      <c r="F10" s="125">
        <f t="shared" ca="1" si="1"/>
        <v>239302.98728217118</v>
      </c>
      <c r="G10" s="125">
        <f ca="1">IF(D10&lt;&gt;0,VLOOKUP(A10,Active2013OLDSAL!$A$14:$Z$54,23),0)</f>
        <v>239302.98728217118</v>
      </c>
      <c r="H10" s="125">
        <v>0</v>
      </c>
      <c r="I10" s="122">
        <v>0</v>
      </c>
      <c r="J10" s="122">
        <v>0</v>
      </c>
      <c r="K10" s="122">
        <v>0</v>
      </c>
      <c r="L10">
        <v>0</v>
      </c>
      <c r="M10" s="146" t="s">
        <v>230</v>
      </c>
    </row>
    <row r="11" spans="1:15" x14ac:dyDescent="0.2">
      <c r="A11" t="str">
        <f>Active2012!A23</f>
        <v>A10</v>
      </c>
      <c r="B11" s="122">
        <f ca="1">Active2012!W23</f>
        <v>275756.28500554711</v>
      </c>
      <c r="C11" s="122">
        <f t="shared" ca="1" si="0"/>
        <v>13787.814250277355</v>
      </c>
      <c r="D11" s="122">
        <v>0</v>
      </c>
      <c r="E11" s="122">
        <f ca="1">Active2012!Y23*(1+$O$1)*D11</f>
        <v>0</v>
      </c>
      <c r="F11" s="122">
        <f t="shared" ca="1" si="1"/>
        <v>289544.09925582446</v>
      </c>
      <c r="G11" s="122">
        <f>IF(D11&lt;&gt;0,VLOOKUP(A11,Active2013OLDSAL!$A$14:$Z$54,23),0)</f>
        <v>0</v>
      </c>
      <c r="H11" s="122">
        <v>0</v>
      </c>
      <c r="I11" s="122">
        <v>0</v>
      </c>
      <c r="J11" s="143">
        <f ca="1">G11-F11</f>
        <v>-289544.09925582446</v>
      </c>
      <c r="K11" s="122">
        <v>0</v>
      </c>
      <c r="L11">
        <v>0</v>
      </c>
      <c r="M11" s="146" t="s">
        <v>229</v>
      </c>
    </row>
    <row r="12" spans="1:15" x14ac:dyDescent="0.2">
      <c r="A12" t="str">
        <f>Active2012!A24</f>
        <v>A11</v>
      </c>
      <c r="B12" s="122">
        <f ca="1">Active2012!W24</f>
        <v>205101.2158010531</v>
      </c>
      <c r="C12" s="122">
        <f t="shared" ca="1" si="0"/>
        <v>10255.060790052656</v>
      </c>
      <c r="D12" s="122">
        <v>1</v>
      </c>
      <c r="E12" s="122">
        <f ca="1">Active2012!Y24*(1+$O$1)*D12</f>
        <v>9606.97144644338</v>
      </c>
      <c r="F12" s="125">
        <f t="shared" ca="1" si="1"/>
        <v>224963.24803754914</v>
      </c>
      <c r="G12" s="125">
        <f ca="1">IF(D12&lt;&gt;0,VLOOKUP(A12,Active2013OLDSAL!$A$14:$Z$54,23),0)</f>
        <v>224963.24803754911</v>
      </c>
      <c r="H12" s="125">
        <v>0</v>
      </c>
      <c r="I12" s="122">
        <v>0</v>
      </c>
      <c r="J12" s="143">
        <v>0</v>
      </c>
      <c r="K12" s="122">
        <v>0</v>
      </c>
      <c r="L12">
        <v>0</v>
      </c>
      <c r="M12" s="146" t="s">
        <v>230</v>
      </c>
    </row>
    <row r="13" spans="1:15" x14ac:dyDescent="0.2">
      <c r="A13" t="str">
        <f>Active2012!A25</f>
        <v>A12</v>
      </c>
      <c r="B13" s="122">
        <f ca="1">Active2012!W25</f>
        <v>221148.30751063145</v>
      </c>
      <c r="C13" s="122">
        <f t="shared" ca="1" si="0"/>
        <v>11057.415375531573</v>
      </c>
      <c r="D13" s="122">
        <v>1</v>
      </c>
      <c r="E13" s="122">
        <f ca="1">Active2012!Y25*(1+$O$1)*D13</f>
        <v>9166.0153770853831</v>
      </c>
      <c r="F13" s="125">
        <f t="shared" ca="1" si="1"/>
        <v>241371.73826324841</v>
      </c>
      <c r="G13" s="125">
        <f ca="1">IF(D13&lt;&gt;0,VLOOKUP(A13,Active2013OLDSAL!$A$14:$Z$54,23),0)</f>
        <v>241371.73826324835</v>
      </c>
      <c r="H13" s="125">
        <v>0</v>
      </c>
      <c r="I13" s="122">
        <v>0</v>
      </c>
      <c r="J13" s="143">
        <v>0</v>
      </c>
      <c r="K13" s="122">
        <v>0</v>
      </c>
      <c r="L13">
        <v>0</v>
      </c>
      <c r="M13" s="146" t="s">
        <v>230</v>
      </c>
    </row>
    <row r="14" spans="1:15" x14ac:dyDescent="0.2">
      <c r="A14" t="str">
        <f>Active2012!A26</f>
        <v>A13</v>
      </c>
      <c r="B14" s="122">
        <f ca="1">Active2012!W26</f>
        <v>154779.88954908698</v>
      </c>
      <c r="C14" s="122">
        <f t="shared" ca="1" si="0"/>
        <v>7738.9944774543492</v>
      </c>
      <c r="D14" s="122">
        <v>1</v>
      </c>
      <c r="E14" s="122">
        <f ca="1">Active2012!Y26*(1+$O$1)*D14</f>
        <v>8228.8042545084209</v>
      </c>
      <c r="F14" s="125">
        <f ca="1">B14+C14+E14</f>
        <v>170747.68828104975</v>
      </c>
      <c r="G14" s="125">
        <f ca="1">IF(D14&lt;&gt;0,VLOOKUP(A14,Active2013OLDSAL!$A$14:$Z$54,23),0)</f>
        <v>170747.68828104969</v>
      </c>
      <c r="H14" s="125">
        <v>0</v>
      </c>
      <c r="I14" s="122">
        <v>0</v>
      </c>
      <c r="J14" s="143">
        <v>0</v>
      </c>
      <c r="K14" s="122">
        <v>0</v>
      </c>
      <c r="L14">
        <v>0</v>
      </c>
      <c r="M14" s="146" t="s">
        <v>230</v>
      </c>
    </row>
    <row r="15" spans="1:15" x14ac:dyDescent="0.2">
      <c r="A15" t="str">
        <f>Active2012!A27</f>
        <v>A14</v>
      </c>
      <c r="B15" s="122">
        <f ca="1">Active2012!W27</f>
        <v>434988.62378711934</v>
      </c>
      <c r="C15" s="122">
        <f t="shared" ca="1" si="0"/>
        <v>21749.431189355968</v>
      </c>
      <c r="D15" s="122">
        <v>0</v>
      </c>
      <c r="E15" s="122">
        <f ca="1">Active2012!Y27*(1+$O$1)*D15</f>
        <v>0</v>
      </c>
      <c r="F15" s="122">
        <f t="shared" ca="1" si="1"/>
        <v>456738.05497647531</v>
      </c>
      <c r="G15" s="122">
        <f>IF(D15&lt;&gt;0,VLOOKUP(A15,Active2013OLDSAL!$A$14:$Z$54,23),0)</f>
        <v>0</v>
      </c>
      <c r="H15" s="122">
        <v>0</v>
      </c>
      <c r="I15" s="122">
        <v>0</v>
      </c>
      <c r="J15" s="143">
        <f ca="1">G15-F15</f>
        <v>-456738.05497647531</v>
      </c>
      <c r="K15" s="122">
        <v>0</v>
      </c>
      <c r="L15">
        <v>0</v>
      </c>
      <c r="M15" s="146" t="s">
        <v>229</v>
      </c>
    </row>
    <row r="16" spans="1:15" x14ac:dyDescent="0.2">
      <c r="A16" t="str">
        <f>Active2012!A28</f>
        <v>A15</v>
      </c>
      <c r="B16" s="122">
        <f ca="1">Active2012!W28</f>
        <v>269028.36336905189</v>
      </c>
      <c r="C16" s="122">
        <f t="shared" ca="1" si="0"/>
        <v>13451.418168452596</v>
      </c>
      <c r="D16" s="122">
        <v>1</v>
      </c>
      <c r="E16" s="122">
        <f ca="1">Active2012!Y28*(1+$O$1)*D16</f>
        <v>9495.1187071430086</v>
      </c>
      <c r="F16" s="125">
        <f t="shared" ca="1" si="1"/>
        <v>291974.90024464746</v>
      </c>
      <c r="G16" s="125">
        <f ca="1">IF(D16&lt;&gt;0,VLOOKUP(A16,Active2013OLDSAL!$A$14:$Z$54,23),0)</f>
        <v>291974.90024464746</v>
      </c>
      <c r="H16" s="125">
        <v>0</v>
      </c>
      <c r="I16" s="122">
        <v>0</v>
      </c>
      <c r="J16" s="143">
        <v>0</v>
      </c>
      <c r="K16" s="122">
        <v>0</v>
      </c>
      <c r="L16">
        <v>0</v>
      </c>
      <c r="M16" s="146" t="s">
        <v>230</v>
      </c>
    </row>
    <row r="17" spans="1:13" x14ac:dyDescent="0.2">
      <c r="A17" s="149" t="str">
        <f>Active2012!A29</f>
        <v>A16</v>
      </c>
      <c r="B17" s="135">
        <f ca="1">Active2012!W29</f>
        <v>354185.78933721385</v>
      </c>
      <c r="C17" s="135">
        <f t="shared" ca="1" si="0"/>
        <v>17709.289466860693</v>
      </c>
      <c r="D17" s="135">
        <v>0</v>
      </c>
      <c r="E17" s="135">
        <f ca="1">Active2012!Y29*(1+$O$1)*D17</f>
        <v>0</v>
      </c>
      <c r="F17" s="135">
        <f t="shared" ca="1" si="1"/>
        <v>371895.07880407455</v>
      </c>
      <c r="G17" s="135">
        <f>IF(D17&lt;&gt;0,VLOOKUP(A17,Active2013OLDSAL!$A$14:$Z$54,23),0)</f>
        <v>0</v>
      </c>
      <c r="H17" s="135">
        <f>Data2013!C78</f>
        <v>386059.06</v>
      </c>
      <c r="I17" s="135">
        <v>0</v>
      </c>
      <c r="J17" s="148">
        <v>0</v>
      </c>
      <c r="K17" s="135">
        <v>0</v>
      </c>
      <c r="L17" s="149">
        <v>0</v>
      </c>
      <c r="M17" s="140" t="s">
        <v>231</v>
      </c>
    </row>
    <row r="18" spans="1:13" x14ac:dyDescent="0.2">
      <c r="A18" t="str">
        <f>Active2012!A30</f>
        <v>A17</v>
      </c>
      <c r="B18" s="122">
        <f ca="1">Active2012!W30</f>
        <v>235259.22692755642</v>
      </c>
      <c r="C18" s="122">
        <f t="shared" ca="1" si="0"/>
        <v>11762.961346377822</v>
      </c>
      <c r="D18" s="122">
        <v>1</v>
      </c>
      <c r="E18" s="122">
        <f ca="1">Active2012!Y30*(1+$O$1)*D18</f>
        <v>9120.8192593452641</v>
      </c>
      <c r="F18" s="125">
        <f t="shared" ca="1" si="1"/>
        <v>256143.00753327951</v>
      </c>
      <c r="G18" s="125">
        <f ca="1">IF(D18&lt;&gt;0,VLOOKUP(A18,Active2013OLDSAL!$A$14:$Z$54,23),0)</f>
        <v>256143.00753327948</v>
      </c>
      <c r="H18" s="125">
        <v>0</v>
      </c>
      <c r="I18" s="122">
        <v>0</v>
      </c>
      <c r="J18" s="143">
        <v>0</v>
      </c>
      <c r="K18" s="122">
        <v>0</v>
      </c>
      <c r="L18">
        <v>0</v>
      </c>
      <c r="M18" s="146" t="s">
        <v>230</v>
      </c>
    </row>
    <row r="19" spans="1:13" x14ac:dyDescent="0.2">
      <c r="A19" t="str">
        <f>Active2012!A31</f>
        <v>A18</v>
      </c>
      <c r="B19" s="122">
        <f ca="1">Active2012!W31</f>
        <v>301408.81490607344</v>
      </c>
      <c r="C19" s="122">
        <f t="shared" ca="1" si="0"/>
        <v>15070.440745303673</v>
      </c>
      <c r="D19" s="122">
        <v>1</v>
      </c>
      <c r="E19" s="122">
        <f ca="1">Active2012!Y31*(1+$O$1)*D19</f>
        <v>10520.086060433589</v>
      </c>
      <c r="F19" s="122">
        <f t="shared" ca="1" si="1"/>
        <v>326999.34171181073</v>
      </c>
      <c r="G19" s="122">
        <f ca="1">IF(D19&lt;&gt;0,VLOOKUP(A19,Active2013OLDSAL!$A$14:$Z$54,23),0)</f>
        <v>326999.34171181073</v>
      </c>
      <c r="H19" s="122">
        <v>0</v>
      </c>
      <c r="I19" s="122">
        <v>0</v>
      </c>
      <c r="J19" s="143">
        <v>0</v>
      </c>
      <c r="K19" s="122">
        <v>0</v>
      </c>
      <c r="L19">
        <v>0</v>
      </c>
      <c r="M19" s="146" t="s">
        <v>230</v>
      </c>
    </row>
    <row r="20" spans="1:13" x14ac:dyDescent="0.2">
      <c r="A20" t="str">
        <f>Active2012!A32</f>
        <v>A19</v>
      </c>
      <c r="B20" s="122">
        <f ca="1">Active2012!W32</f>
        <v>240330.7835991258</v>
      </c>
      <c r="C20" s="122">
        <f t="shared" ca="1" si="0"/>
        <v>12016.539179956291</v>
      </c>
      <c r="D20" s="122">
        <v>1</v>
      </c>
      <c r="E20" s="122">
        <f ca="1">Active2012!Y32*(1+$O$1)*D20</f>
        <v>10299.89072567682</v>
      </c>
      <c r="F20" s="122">
        <f t="shared" ca="1" si="1"/>
        <v>262647.2135047589</v>
      </c>
      <c r="G20" s="122">
        <f ca="1">IF(D20&lt;&gt;0,VLOOKUP(A20,Active2013OLDSAL!$A$14:$Z$54,23),0)</f>
        <v>262647.21350475901</v>
      </c>
      <c r="H20" s="122">
        <v>0</v>
      </c>
      <c r="I20" s="122">
        <v>0</v>
      </c>
      <c r="J20" s="143">
        <v>0</v>
      </c>
      <c r="K20" s="122">
        <v>0</v>
      </c>
      <c r="L20">
        <v>0</v>
      </c>
      <c r="M20" s="146" t="s">
        <v>230</v>
      </c>
    </row>
    <row r="21" spans="1:13" x14ac:dyDescent="0.2">
      <c r="A21" t="str">
        <f>Active2012!A33</f>
        <v>A20</v>
      </c>
      <c r="B21" s="122">
        <f ca="1">Active2012!W33</f>
        <v>237567.46764656657</v>
      </c>
      <c r="C21" s="122">
        <f t="shared" ca="1" si="0"/>
        <v>11878.373382328329</v>
      </c>
      <c r="D21" s="122">
        <v>1</v>
      </c>
      <c r="E21" s="122">
        <f ca="1">Active2012!Y33*(1+$O$1)*D21</f>
        <v>9070.7578555961773</v>
      </c>
      <c r="F21" s="122">
        <f t="shared" ca="1" si="1"/>
        <v>258516.59888449108</v>
      </c>
      <c r="G21" s="122">
        <f ca="1">IF(D21&lt;&gt;0,VLOOKUP(A21,Active2013OLDSAL!$A$14:$Z$54,23),0)</f>
        <v>258516.59888449108</v>
      </c>
      <c r="H21" s="122">
        <v>0</v>
      </c>
      <c r="I21" s="122">
        <v>0</v>
      </c>
      <c r="J21" s="143">
        <v>0</v>
      </c>
      <c r="K21" s="122">
        <v>0</v>
      </c>
      <c r="L21">
        <v>0</v>
      </c>
      <c r="M21" s="146" t="s">
        <v>230</v>
      </c>
    </row>
    <row r="22" spans="1:13" x14ac:dyDescent="0.2">
      <c r="A22" t="str">
        <f>Active2012!A34</f>
        <v>A21</v>
      </c>
      <c r="B22" s="122">
        <f ca="1">Active2012!W34</f>
        <v>172477.80971948797</v>
      </c>
      <c r="C22" s="122">
        <f t="shared" ca="1" si="0"/>
        <v>8623.890485974398</v>
      </c>
      <c r="D22" s="122">
        <v>1</v>
      </c>
      <c r="E22" s="122">
        <f ca="1">Active2012!Y34*(1+$O$1)*D22</f>
        <v>8263.1954466370662</v>
      </c>
      <c r="F22" s="122">
        <f t="shared" ca="1" si="1"/>
        <v>189364.89565209945</v>
      </c>
      <c r="G22" s="122">
        <f ca="1">IF(D22&lt;&gt;0,VLOOKUP(A22,Active2013OLDSAL!$A$14:$Z$54,23),0)</f>
        <v>189364.89565209943</v>
      </c>
      <c r="H22" s="122">
        <v>0</v>
      </c>
      <c r="I22" s="122">
        <v>0</v>
      </c>
      <c r="J22" s="143">
        <v>0</v>
      </c>
      <c r="K22" s="122">
        <v>0</v>
      </c>
      <c r="L22">
        <v>0</v>
      </c>
      <c r="M22" s="146" t="s">
        <v>230</v>
      </c>
    </row>
    <row r="23" spans="1:13" x14ac:dyDescent="0.2">
      <c r="A23" t="str">
        <f>Active2012!A35</f>
        <v>A22</v>
      </c>
      <c r="B23" s="122">
        <f ca="1">Active2012!W35</f>
        <v>229350.20098804895</v>
      </c>
      <c r="C23" s="122">
        <f t="shared" ca="1" si="0"/>
        <v>11467.510049402448</v>
      </c>
      <c r="D23" s="122">
        <v>1</v>
      </c>
      <c r="E23" s="122">
        <f ca="1">Active2012!Y35*(1+$O$1)*D23</f>
        <v>9664.9248576903574</v>
      </c>
      <c r="F23" s="122">
        <f t="shared" ca="1" si="1"/>
        <v>250482.63589514175</v>
      </c>
      <c r="G23" s="122">
        <f ca="1">IF(D23&lt;&gt;0,VLOOKUP(A23,Active2013OLDSAL!$A$14:$Z$54,23),0)</f>
        <v>250482.63589514181</v>
      </c>
      <c r="H23" s="122">
        <v>0</v>
      </c>
      <c r="I23" s="122">
        <v>0</v>
      </c>
      <c r="J23" s="143">
        <v>0</v>
      </c>
      <c r="K23" s="122">
        <v>0</v>
      </c>
      <c r="L23">
        <v>0</v>
      </c>
      <c r="M23" s="146" t="s">
        <v>230</v>
      </c>
    </row>
    <row r="24" spans="1:13" x14ac:dyDescent="0.2">
      <c r="A24" t="str">
        <f>Active2012!A36</f>
        <v>A23</v>
      </c>
      <c r="B24" s="122">
        <f ca="1">Active2012!W36</f>
        <v>125120.22955367622</v>
      </c>
      <c r="C24" s="122">
        <f t="shared" ca="1" si="0"/>
        <v>6256.0114776838118</v>
      </c>
      <c r="D24" s="122">
        <v>1</v>
      </c>
      <c r="E24" s="122">
        <f ca="1">Active2012!Y36*(1+$O$1)*D24</f>
        <v>6795.3228119669002</v>
      </c>
      <c r="F24" s="122">
        <f t="shared" ca="1" si="1"/>
        <v>138171.56384332693</v>
      </c>
      <c r="G24" s="122">
        <f ca="1">IF(D24&lt;&gt;0,VLOOKUP(A24,Active2013OLDSAL!$A$14:$Z$54,23),0)</f>
        <v>138171.56384332696</v>
      </c>
      <c r="H24" s="122">
        <v>0</v>
      </c>
      <c r="I24" s="122">
        <v>0</v>
      </c>
      <c r="J24" s="143">
        <v>0</v>
      </c>
      <c r="K24" s="122">
        <v>0</v>
      </c>
      <c r="L24">
        <v>0</v>
      </c>
      <c r="M24" s="146" t="s">
        <v>230</v>
      </c>
    </row>
    <row r="25" spans="1:13" x14ac:dyDescent="0.2">
      <c r="A25" t="str">
        <f>Active2012!A37</f>
        <v>A24</v>
      </c>
      <c r="B25" s="122">
        <f ca="1">Active2012!W37</f>
        <v>188880.6406274871</v>
      </c>
      <c r="C25" s="122">
        <f t="shared" ca="1" si="0"/>
        <v>9444.0320313743559</v>
      </c>
      <c r="D25" s="122">
        <v>1</v>
      </c>
      <c r="E25" s="122">
        <f ca="1">Active2012!Y37*(1+$O$1)*D25</f>
        <v>8913.4684341061329</v>
      </c>
      <c r="F25" s="122">
        <f t="shared" ca="1" si="1"/>
        <v>207238.14109296756</v>
      </c>
      <c r="G25" s="122">
        <f ca="1">IF(D25&lt;&gt;0,VLOOKUP(A25,Active2013OLDSAL!$A$14:$Z$54,23),0)</f>
        <v>207238.14109296759</v>
      </c>
      <c r="H25" s="122">
        <v>0</v>
      </c>
      <c r="I25" s="122">
        <v>0</v>
      </c>
      <c r="J25" s="143">
        <v>0</v>
      </c>
      <c r="K25" s="122">
        <v>0</v>
      </c>
      <c r="L25">
        <v>0</v>
      </c>
      <c r="M25" s="146" t="s">
        <v>230</v>
      </c>
    </row>
    <row r="26" spans="1:13" x14ac:dyDescent="0.2">
      <c r="A26" t="str">
        <f>Active2012!A38</f>
        <v>A25</v>
      </c>
      <c r="B26" s="122">
        <f ca="1">Active2012!W38</f>
        <v>83998.594660953313</v>
      </c>
      <c r="C26" s="122">
        <f t="shared" ca="1" si="0"/>
        <v>4199.9297330476656</v>
      </c>
      <c r="D26" s="122">
        <v>0</v>
      </c>
      <c r="E26" s="122">
        <f ca="1">Active2012!Y38*(1+$O$1)*D26</f>
        <v>0</v>
      </c>
      <c r="F26" s="122">
        <f t="shared" ca="1" si="1"/>
        <v>88198.524394000982</v>
      </c>
      <c r="G26" s="122">
        <f>IF(D26&lt;&gt;0,VLOOKUP(A26,Active2013OLDSAL!$A$14:$Z$54,23),0)</f>
        <v>0</v>
      </c>
      <c r="H26" s="122">
        <v>0</v>
      </c>
      <c r="I26" s="122">
        <v>0</v>
      </c>
      <c r="J26" s="143">
        <v>0</v>
      </c>
      <c r="K26" s="122">
        <f ca="1">G26-F26</f>
        <v>-88198.524394000982</v>
      </c>
      <c r="L26">
        <v>0</v>
      </c>
      <c r="M26" s="146" t="s">
        <v>232</v>
      </c>
    </row>
    <row r="27" spans="1:13" x14ac:dyDescent="0.2">
      <c r="A27" t="str">
        <f>Active2012!A39</f>
        <v>A26</v>
      </c>
      <c r="B27" s="122">
        <f ca="1">Active2012!W39</f>
        <v>142904.79287472993</v>
      </c>
      <c r="C27" s="122">
        <f t="shared" ca="1" si="0"/>
        <v>7145.2396437364969</v>
      </c>
      <c r="D27" s="122">
        <v>1</v>
      </c>
      <c r="E27" s="122">
        <f ca="1">Active2012!Y39*(1+$O$1)*D27</f>
        <v>7629.6626704304963</v>
      </c>
      <c r="F27" s="122">
        <f t="shared" ca="1" si="1"/>
        <v>157679.69518889693</v>
      </c>
      <c r="G27" s="122">
        <f ca="1">IF(D27&lt;&gt;0,VLOOKUP(A27,Active2013OLDSAL!$A$14:$Z$54,23),0)</f>
        <v>157679.69518889693</v>
      </c>
      <c r="H27" s="122">
        <v>0</v>
      </c>
      <c r="I27" s="122">
        <v>0</v>
      </c>
      <c r="J27" s="143">
        <v>0</v>
      </c>
      <c r="K27" s="122">
        <v>0</v>
      </c>
      <c r="L27">
        <v>0</v>
      </c>
      <c r="M27" s="146" t="s">
        <v>230</v>
      </c>
    </row>
    <row r="28" spans="1:13" x14ac:dyDescent="0.2">
      <c r="A28" t="str">
        <f>Active2012!A40</f>
        <v>A27</v>
      </c>
      <c r="B28" s="122">
        <f ca="1">Active2012!W40</f>
        <v>72851.625580510459</v>
      </c>
      <c r="C28" s="122">
        <f t="shared" ca="1" si="0"/>
        <v>3642.5812790255231</v>
      </c>
      <c r="D28" s="122">
        <v>1</v>
      </c>
      <c r="E28" s="122">
        <f ca="1">Active2012!Y40*(1+$O$1)*D28</f>
        <v>5399.5910724378336</v>
      </c>
      <c r="F28" s="122">
        <f t="shared" ca="1" si="1"/>
        <v>81893.797931973822</v>
      </c>
      <c r="G28" s="122">
        <f ca="1">IF(D28&lt;&gt;0,VLOOKUP(A28,Active2013OLDSAL!$A$14:$Z$54,23),0)</f>
        <v>81893.797931973808</v>
      </c>
      <c r="H28" s="122">
        <v>0</v>
      </c>
      <c r="I28" s="122">
        <v>0</v>
      </c>
      <c r="J28" s="143">
        <v>0</v>
      </c>
      <c r="K28" s="122">
        <v>0</v>
      </c>
      <c r="L28">
        <v>0</v>
      </c>
      <c r="M28" s="146" t="s">
        <v>230</v>
      </c>
    </row>
    <row r="29" spans="1:13" x14ac:dyDescent="0.2">
      <c r="A29" t="str">
        <f>Active2012!A41</f>
        <v>A28</v>
      </c>
      <c r="B29" s="122">
        <f ca="1">Active2012!W41</f>
        <v>94296.068170359271</v>
      </c>
      <c r="C29" s="122">
        <f t="shared" ca="1" si="0"/>
        <v>4714.8034085179634</v>
      </c>
      <c r="D29" s="122">
        <v>1</v>
      </c>
      <c r="E29" s="122">
        <f ca="1">Active2012!Y41*(1+$O$1)*D29</f>
        <v>5795.7583363245221</v>
      </c>
      <c r="F29" s="122">
        <f t="shared" ca="1" si="1"/>
        <v>104806.62991520176</v>
      </c>
      <c r="G29" s="122">
        <f ca="1">IF(D29&lt;&gt;0,VLOOKUP(A29,Active2013OLDSAL!$A$14:$Z$54,23),0)</f>
        <v>104806.62991520167</v>
      </c>
      <c r="H29" s="122">
        <v>0</v>
      </c>
      <c r="I29" s="122">
        <v>0</v>
      </c>
      <c r="J29" s="143">
        <v>0</v>
      </c>
      <c r="K29" s="122">
        <v>0</v>
      </c>
      <c r="L29">
        <v>0</v>
      </c>
      <c r="M29" s="146" t="s">
        <v>230</v>
      </c>
    </row>
    <row r="30" spans="1:13" x14ac:dyDescent="0.2">
      <c r="A30" t="str">
        <f>Active2012!A42</f>
        <v>A29</v>
      </c>
      <c r="B30" s="122">
        <f ca="1">Active2012!W42</f>
        <v>52051.63743946272</v>
      </c>
      <c r="C30" s="122">
        <f t="shared" ca="1" si="0"/>
        <v>2602.581871973136</v>
      </c>
      <c r="D30" s="122">
        <v>1</v>
      </c>
      <c r="E30" s="122">
        <f ca="1">Active2012!Y42*(1+$O$1)*D30</f>
        <v>4752.5408096900746</v>
      </c>
      <c r="F30" s="122">
        <f t="shared" ca="1" si="1"/>
        <v>59406.760121125924</v>
      </c>
      <c r="G30" s="122">
        <f ca="1">IF(D30&lt;&gt;0,VLOOKUP(A30,Active2013OLDSAL!$A$14:$Z$54,23),0)</f>
        <v>59406.760121125939</v>
      </c>
      <c r="H30" s="122">
        <v>0</v>
      </c>
      <c r="I30" s="122">
        <v>0</v>
      </c>
      <c r="J30" s="143">
        <v>0</v>
      </c>
      <c r="K30" s="122">
        <v>0</v>
      </c>
      <c r="L30">
        <v>0</v>
      </c>
      <c r="M30" s="146" t="s">
        <v>230</v>
      </c>
    </row>
    <row r="31" spans="1:13" x14ac:dyDescent="0.2">
      <c r="A31" t="str">
        <f>Active2012!A43</f>
        <v>A30</v>
      </c>
      <c r="B31" s="122">
        <f ca="1">Active2012!W43</f>
        <v>71796.502561915084</v>
      </c>
      <c r="C31" s="122">
        <f t="shared" ca="1" si="0"/>
        <v>3589.8251280957543</v>
      </c>
      <c r="D31" s="122">
        <v>1</v>
      </c>
      <c r="E31" s="122">
        <f ca="1">Active2012!Y43*(1+$O$1)*D31</f>
        <v>5199.0570820697121</v>
      </c>
      <c r="F31" s="122">
        <f t="shared" ca="1" si="1"/>
        <v>80585.38477208055</v>
      </c>
      <c r="G31" s="122">
        <f ca="1">IF(D31&lt;&gt;0,VLOOKUP(A31,Active2013OLDSAL!$A$14:$Z$54,23),0)</f>
        <v>80585.384772080535</v>
      </c>
      <c r="H31" s="122">
        <v>0</v>
      </c>
      <c r="I31" s="122">
        <v>0</v>
      </c>
      <c r="J31" s="143">
        <v>0</v>
      </c>
      <c r="K31" s="122">
        <v>0</v>
      </c>
      <c r="L31">
        <v>0</v>
      </c>
      <c r="M31" s="146" t="s">
        <v>230</v>
      </c>
    </row>
    <row r="32" spans="1:13" x14ac:dyDescent="0.2">
      <c r="A32" t="str">
        <f>Active2012!A44</f>
        <v>A31</v>
      </c>
      <c r="B32" s="122">
        <f ca="1">Active2012!W44</f>
        <v>37068.367998126327</v>
      </c>
      <c r="C32" s="122">
        <f t="shared" ca="1" si="0"/>
        <v>1853.4183999063164</v>
      </c>
      <c r="D32" s="122">
        <v>1</v>
      </c>
      <c r="E32" s="122">
        <f ca="1">Active2012!Y44*(1+$O$1)*D32</f>
        <v>4365.0601567887079</v>
      </c>
      <c r="F32" s="122">
        <f t="shared" ca="1" si="1"/>
        <v>43286.84655482135</v>
      </c>
      <c r="G32" s="122">
        <f ca="1">IF(D32&lt;&gt;0,VLOOKUP(A32,Active2013OLDSAL!$A$14:$Z$54,23),0)</f>
        <v>43286.846554821364</v>
      </c>
      <c r="H32" s="122">
        <v>0</v>
      </c>
      <c r="I32" s="122">
        <v>0</v>
      </c>
      <c r="J32" s="143">
        <v>0</v>
      </c>
      <c r="K32" s="122">
        <v>0</v>
      </c>
      <c r="L32">
        <v>0</v>
      </c>
      <c r="M32" s="146" t="s">
        <v>230</v>
      </c>
    </row>
    <row r="33" spans="1:13" x14ac:dyDescent="0.2">
      <c r="A33" t="str">
        <f>Active2012!A45</f>
        <v>A32</v>
      </c>
      <c r="B33" s="122">
        <f ca="1">Active2012!W45</f>
        <v>53922.386446977427</v>
      </c>
      <c r="C33" s="122">
        <f t="shared" ca="1" si="0"/>
        <v>2696.1193223488717</v>
      </c>
      <c r="D33" s="122">
        <v>1</v>
      </c>
      <c r="E33" s="122">
        <f ca="1">Active2012!Y45*(1+$O$1)*D33</f>
        <v>4751.2032813420674</v>
      </c>
      <c r="F33" s="122">
        <f t="shared" ca="1" si="1"/>
        <v>61369.709050668367</v>
      </c>
      <c r="G33" s="122">
        <f ca="1">IF(D33&lt;&gt;0,VLOOKUP(A33,Active2013OLDSAL!$A$14:$Z$54,23),0)</f>
        <v>61369.709050668389</v>
      </c>
      <c r="H33" s="122">
        <v>0</v>
      </c>
      <c r="I33" s="122">
        <v>0</v>
      </c>
      <c r="J33" s="143">
        <v>0</v>
      </c>
      <c r="K33" s="122">
        <v>0</v>
      </c>
      <c r="L33">
        <v>0</v>
      </c>
      <c r="M33" s="146" t="s">
        <v>230</v>
      </c>
    </row>
    <row r="34" spans="1:13" x14ac:dyDescent="0.2">
      <c r="A34" t="str">
        <f>Active2012!A46</f>
        <v>A33</v>
      </c>
      <c r="B34" s="122">
        <f ca="1">Active2012!W46</f>
        <v>26103.376066068347</v>
      </c>
      <c r="C34" s="122">
        <f t="shared" ca="1" si="0"/>
        <v>1305.1688033034175</v>
      </c>
      <c r="D34" s="122">
        <v>1</v>
      </c>
      <c r="E34" s="122">
        <f ca="1">Active2012!Y46*(1+$O$1)*D34</f>
        <v>4327.66497937449</v>
      </c>
      <c r="F34" s="122">
        <f t="shared" ca="1" si="1"/>
        <v>31736.209848746257</v>
      </c>
      <c r="G34" s="122">
        <f ca="1">IF(D34&lt;&gt;0,VLOOKUP(A34,Active2013OLDSAL!$A$14:$Z$54,23),0)</f>
        <v>31736.20984874625</v>
      </c>
      <c r="H34" s="122">
        <v>0</v>
      </c>
      <c r="I34" s="122">
        <v>0</v>
      </c>
      <c r="J34" s="143">
        <v>0</v>
      </c>
      <c r="K34" s="122">
        <v>0</v>
      </c>
      <c r="L34">
        <v>0</v>
      </c>
      <c r="M34" s="146" t="s">
        <v>230</v>
      </c>
    </row>
    <row r="35" spans="1:13" x14ac:dyDescent="0.2">
      <c r="A35" t="str">
        <f>Active2012!A47</f>
        <v>A34</v>
      </c>
      <c r="B35" s="122">
        <f ca="1">Active2012!W47</f>
        <v>43943.703916785285</v>
      </c>
      <c r="C35" s="122">
        <f t="shared" ca="1" si="0"/>
        <v>2197.1851958392645</v>
      </c>
      <c r="D35" s="122">
        <v>1</v>
      </c>
      <c r="E35" s="122">
        <f ca="1">Active2012!Y47*(1+$O$1)*D35</f>
        <v>4988.2042283918436</v>
      </c>
      <c r="F35" s="122">
        <f t="shared" ca="1" si="1"/>
        <v>51129.093341016393</v>
      </c>
      <c r="G35" s="122">
        <f ca="1">IF(D35&lt;&gt;0,VLOOKUP(A35,Active2013OLDSAL!$A$14:$Z$54,23),0)</f>
        <v>51129.093341016393</v>
      </c>
      <c r="H35" s="122">
        <v>0</v>
      </c>
      <c r="I35" s="122">
        <v>0</v>
      </c>
      <c r="J35" s="143">
        <v>0</v>
      </c>
      <c r="K35" s="122">
        <v>0</v>
      </c>
      <c r="L35">
        <v>0</v>
      </c>
      <c r="M35" s="146" t="s">
        <v>230</v>
      </c>
    </row>
    <row r="36" spans="1:13" x14ac:dyDescent="0.2">
      <c r="A36" t="str">
        <f>Active2012!A48</f>
        <v>A35</v>
      </c>
      <c r="B36" s="122">
        <f ca="1">Active2012!W48</f>
        <v>14441.379642873715</v>
      </c>
      <c r="C36" s="122">
        <f t="shared" ca="1" si="0"/>
        <v>722.06898214368584</v>
      </c>
      <c r="D36" s="122">
        <v>1</v>
      </c>
      <c r="E36" s="122">
        <f ca="1">Active2012!Y48*(1+$O$1)*D36</f>
        <v>4043.5863000046397</v>
      </c>
      <c r="F36" s="122">
        <f t="shared" ca="1" si="1"/>
        <v>19207.034925022042</v>
      </c>
      <c r="G36" s="122">
        <f ca="1">IF(D36&lt;&gt;0,VLOOKUP(A36,Active2013OLDSAL!$A$14:$Z$54,23),0)</f>
        <v>19207.034925022042</v>
      </c>
      <c r="H36" s="122">
        <v>0</v>
      </c>
      <c r="I36" s="122">
        <v>0</v>
      </c>
      <c r="J36" s="143">
        <v>0</v>
      </c>
      <c r="K36" s="122">
        <v>0</v>
      </c>
      <c r="L36">
        <v>0</v>
      </c>
      <c r="M36" s="146" t="s">
        <v>230</v>
      </c>
    </row>
    <row r="37" spans="1:13" x14ac:dyDescent="0.2">
      <c r="A37" t="str">
        <f>Active2012!A49</f>
        <v>A36</v>
      </c>
      <c r="B37" s="122">
        <f ca="1">Active2012!W49</f>
        <v>24152.975309420726</v>
      </c>
      <c r="C37" s="122">
        <f t="shared" ca="1" si="0"/>
        <v>1207.6487654710363</v>
      </c>
      <c r="D37" s="122">
        <v>0</v>
      </c>
      <c r="E37" s="122">
        <f ca="1">Active2012!Y49*(1+$O$1)*D37</f>
        <v>0</v>
      </c>
      <c r="F37" s="122">
        <f t="shared" ca="1" si="1"/>
        <v>25360.624074891763</v>
      </c>
      <c r="G37" s="122">
        <f>IF(D37&lt;&gt;0,VLOOKUP(A37,Active2013OLDSAL!$A$14:$Z$54,23),0)</f>
        <v>0</v>
      </c>
      <c r="H37" s="122">
        <v>0</v>
      </c>
      <c r="I37" s="122">
        <v>0</v>
      </c>
      <c r="J37" s="143">
        <v>0</v>
      </c>
      <c r="K37" s="122">
        <f ca="1">G37-F37</f>
        <v>-25360.624074891763</v>
      </c>
      <c r="L37">
        <v>0</v>
      </c>
      <c r="M37" s="146" t="s">
        <v>232</v>
      </c>
    </row>
    <row r="38" spans="1:13" x14ac:dyDescent="0.2">
      <c r="A38" t="str">
        <f>Active2012!A50</f>
        <v>A37</v>
      </c>
      <c r="B38" s="122">
        <f ca="1">Active2012!W50</f>
        <v>3699.4024385148145</v>
      </c>
      <c r="C38" s="122">
        <f t="shared" ca="1" si="0"/>
        <v>184.97012192574073</v>
      </c>
      <c r="D38" s="122">
        <v>1</v>
      </c>
      <c r="E38" s="122">
        <f ca="1">Active2012!Y50*(1+$O$1)*D38</f>
        <v>3329.4621946633324</v>
      </c>
      <c r="F38" s="122">
        <f t="shared" ca="1" si="1"/>
        <v>7213.8347551038878</v>
      </c>
      <c r="G38" s="122">
        <f ca="1">IF(D38&lt;&gt;0,VLOOKUP(A38,Active2013OLDSAL!$A$14:$Z$54,23),0)</f>
        <v>7213.834755103886</v>
      </c>
      <c r="H38" s="122">
        <v>0</v>
      </c>
      <c r="I38" s="122">
        <v>0</v>
      </c>
      <c r="J38" s="143">
        <v>0</v>
      </c>
      <c r="K38" s="122">
        <v>0</v>
      </c>
      <c r="L38">
        <v>0</v>
      </c>
      <c r="M38" s="146" t="s">
        <v>230</v>
      </c>
    </row>
    <row r="39" spans="1:13" x14ac:dyDescent="0.2">
      <c r="A39" t="str">
        <f>Active2012!A51</f>
        <v>A38</v>
      </c>
      <c r="B39" s="122">
        <f ca="1">Active2012!W51</f>
        <v>33740.434943633649</v>
      </c>
      <c r="C39" s="122">
        <f t="shared" ca="1" si="0"/>
        <v>1687.0217471816825</v>
      </c>
      <c r="D39" s="122">
        <v>1</v>
      </c>
      <c r="E39" s="122">
        <f ca="1">Active2012!Y51*(1+$O$1)*D39</f>
        <v>4382.77814731736</v>
      </c>
      <c r="F39" s="122">
        <f t="shared" ca="1" si="1"/>
        <v>39810.234838132688</v>
      </c>
      <c r="G39" s="122">
        <f ca="1">IF(D39&lt;&gt;0,VLOOKUP(A39,Active2013OLDSAL!$A$14:$Z$54,23),0)</f>
        <v>39810.234838132681</v>
      </c>
      <c r="H39" s="122">
        <v>0</v>
      </c>
      <c r="I39" s="122">
        <v>0</v>
      </c>
      <c r="J39" s="143">
        <v>0</v>
      </c>
      <c r="K39" s="122">
        <v>0</v>
      </c>
      <c r="L39">
        <v>0</v>
      </c>
      <c r="M39" s="146" t="s">
        <v>230</v>
      </c>
    </row>
    <row r="40" spans="1:13" x14ac:dyDescent="0.2">
      <c r="A40" t="str">
        <f>Active2012!A52</f>
        <v>A39</v>
      </c>
      <c r="B40" s="122">
        <f ca="1">Active2012!W52</f>
        <v>12031.414398594525</v>
      </c>
      <c r="C40" s="122">
        <f t="shared" ca="1" si="0"/>
        <v>601.57071992972624</v>
      </c>
      <c r="D40" s="122">
        <v>1</v>
      </c>
      <c r="E40" s="122">
        <f ca="1">Active2012!Y52*(1+$O$1)*D40</f>
        <v>3609.4243195783579</v>
      </c>
      <c r="F40" s="122">
        <f t="shared" ca="1" si="1"/>
        <v>16242.40943810261</v>
      </c>
      <c r="G40" s="122">
        <f ca="1">IF(D40&lt;&gt;0,VLOOKUP(A40,Active2013OLDSAL!$A$14:$Z$54,23),0)</f>
        <v>16242.409438102615</v>
      </c>
      <c r="H40" s="122">
        <v>0</v>
      </c>
      <c r="I40" s="122">
        <v>0</v>
      </c>
      <c r="J40" s="143">
        <v>0</v>
      </c>
      <c r="K40" s="122">
        <v>0</v>
      </c>
      <c r="L40">
        <v>0</v>
      </c>
      <c r="M40" s="146" t="s">
        <v>230</v>
      </c>
    </row>
    <row r="41" spans="1:13" x14ac:dyDescent="0.2">
      <c r="A41" t="str">
        <f>Active2012!A53</f>
        <v>A40</v>
      </c>
      <c r="B41" s="122">
        <f ca="1">Active2012!W53</f>
        <v>25919.888569438473</v>
      </c>
      <c r="C41" s="122">
        <f t="shared" ca="1" si="0"/>
        <v>1295.9944284719238</v>
      </c>
      <c r="D41" s="122">
        <v>1</v>
      </c>
      <c r="E41" s="122">
        <f ca="1">Active2012!Y53*(1+$O$1)*D41</f>
        <v>3628.7843997213863</v>
      </c>
      <c r="F41" s="122">
        <f t="shared" ca="1" si="1"/>
        <v>30844.667397631783</v>
      </c>
      <c r="G41" s="122">
        <f ca="1">IF(D41&lt;&gt;0,VLOOKUP(A41,Active2013OLDSAL!$A$14:$Z$54,23),0)</f>
        <v>30844.667397631787</v>
      </c>
      <c r="H41" s="122">
        <v>0</v>
      </c>
      <c r="I41" s="122">
        <v>0</v>
      </c>
      <c r="J41" s="143">
        <v>0</v>
      </c>
      <c r="K41" s="122">
        <v>0</v>
      </c>
      <c r="L41">
        <v>0</v>
      </c>
      <c r="M41" s="146" t="s">
        <v>230</v>
      </c>
    </row>
    <row r="42" spans="1:13" x14ac:dyDescent="0.2">
      <c r="A42" t="str">
        <f>Active2012!A54</f>
        <v>A41</v>
      </c>
      <c r="B42" s="122">
        <f ca="1">Active2012!W54</f>
        <v>13935.871843973959</v>
      </c>
      <c r="C42" s="122">
        <f t="shared" ca="1" si="0"/>
        <v>696.79359219869798</v>
      </c>
      <c r="D42" s="122">
        <v>1</v>
      </c>
      <c r="E42" s="122">
        <f ca="1">Active2012!Y54*(1+$O$1)*D42</f>
        <v>5016.9138638306258</v>
      </c>
      <c r="F42" s="122">
        <f t="shared" ca="1" si="1"/>
        <v>19649.579300003283</v>
      </c>
      <c r="G42" s="122">
        <f ca="1">IF(D42&lt;&gt;0,VLOOKUP(A42,Active2013OLDSAL!$A$14:$Z$54,23),0)</f>
        <v>19649.57930000329</v>
      </c>
      <c r="H42" s="122">
        <v>0</v>
      </c>
      <c r="I42" s="122">
        <v>0</v>
      </c>
      <c r="J42" s="143">
        <v>0</v>
      </c>
      <c r="K42" s="122">
        <v>0</v>
      </c>
      <c r="L42">
        <v>0</v>
      </c>
      <c r="M42" s="146" t="s">
        <v>230</v>
      </c>
    </row>
    <row r="43" spans="1:13" x14ac:dyDescent="0.2">
      <c r="A43" s="149" t="str">
        <f>Active2012!A55</f>
        <v>A42</v>
      </c>
      <c r="B43" s="135">
        <f ca="1">Active2012!W55</f>
        <v>40330.515159633047</v>
      </c>
      <c r="C43" s="135">
        <f t="shared" ca="1" si="0"/>
        <v>2016.5257579816525</v>
      </c>
      <c r="D43" s="135">
        <v>0</v>
      </c>
      <c r="E43" s="135">
        <f ca="1">Active2012!Y55*(1+$O$1)*D43</f>
        <v>0</v>
      </c>
      <c r="F43" s="135">
        <f t="shared" ca="1" si="1"/>
        <v>42347.0409176147</v>
      </c>
      <c r="G43" s="135">
        <f>IF(D43&lt;&gt;0,VLOOKUP(A43,Active2013OLDSAL!$A$14:$Z$54,23),0)</f>
        <v>0</v>
      </c>
      <c r="H43" s="135">
        <f>Data2013!C79</f>
        <v>28176.32</v>
      </c>
      <c r="I43" s="135">
        <v>0</v>
      </c>
      <c r="J43" s="148">
        <v>0</v>
      </c>
      <c r="K43" s="135">
        <v>0</v>
      </c>
      <c r="L43" s="149">
        <v>0</v>
      </c>
      <c r="M43" s="140" t="s">
        <v>231</v>
      </c>
    </row>
    <row r="44" spans="1:13" x14ac:dyDescent="0.2">
      <c r="A44" t="str">
        <f>Active2012!A56</f>
        <v>A43</v>
      </c>
      <c r="B44" s="122">
        <f ca="1">Active2012!W56</f>
        <v>9392.0469653794498</v>
      </c>
      <c r="C44" s="122">
        <f t="shared" ca="1" si="0"/>
        <v>469.60234826897249</v>
      </c>
      <c r="D44" s="122">
        <v>1</v>
      </c>
      <c r="E44" s="122">
        <f ca="1">Active2012!Y56*(1+$O$1)*D44</f>
        <v>4226.4211344207524</v>
      </c>
      <c r="F44" s="122">
        <f t="shared" ca="1" si="1"/>
        <v>14088.070448069175</v>
      </c>
      <c r="G44" s="122">
        <f ca="1">IF(D44&lt;&gt;0,VLOOKUP(A44,Active2013OLDSAL!$A$14:$Z$54,23),0)</f>
        <v>14088.070448069175</v>
      </c>
      <c r="H44" s="122">
        <v>0</v>
      </c>
      <c r="I44" s="122">
        <v>0</v>
      </c>
      <c r="J44" s="143">
        <v>0</v>
      </c>
      <c r="K44" s="122">
        <v>0</v>
      </c>
      <c r="L44">
        <v>0</v>
      </c>
      <c r="M44" s="146" t="s">
        <v>230</v>
      </c>
    </row>
    <row r="45" spans="1:13" x14ac:dyDescent="0.2">
      <c r="A45" t="str">
        <f>Active2012!A57</f>
        <v>A44</v>
      </c>
      <c r="B45" s="122">
        <f ca="1">Active2012!W57</f>
        <v>23307.566175061696</v>
      </c>
      <c r="C45" s="122">
        <f t="shared" ca="1" si="0"/>
        <v>1165.3783087530849</v>
      </c>
      <c r="D45" s="122">
        <v>1</v>
      </c>
      <c r="E45" s="122">
        <f ca="1">Active2012!Y57*(1+$O$1)*D45</f>
        <v>3915.6711174103652</v>
      </c>
      <c r="F45" s="122">
        <f t="shared" ca="1" si="1"/>
        <v>28388.615601225149</v>
      </c>
      <c r="G45" s="122">
        <f ca="1">IF(D45&lt;&gt;0,VLOOKUP(A45,Active2013OLDSAL!$A$14:$Z$54,23),0)</f>
        <v>28388.615601225145</v>
      </c>
      <c r="H45" s="122">
        <v>0</v>
      </c>
      <c r="I45" s="122">
        <v>0</v>
      </c>
      <c r="J45" s="143">
        <v>0</v>
      </c>
      <c r="K45" s="122">
        <v>0</v>
      </c>
      <c r="L45">
        <v>0</v>
      </c>
      <c r="M45" s="146" t="s">
        <v>230</v>
      </c>
    </row>
    <row r="46" spans="1:13" ht="13.5" thickBot="1" x14ac:dyDescent="0.25">
      <c r="A46" s="141" t="str">
        <f>Active2012!A58</f>
        <v>A45</v>
      </c>
      <c r="B46" s="142">
        <f ca="1">Active2012!W58</f>
        <v>6833.5541371810859</v>
      </c>
      <c r="C46" s="142">
        <f t="shared" ca="1" si="0"/>
        <v>341.6777068590543</v>
      </c>
      <c r="D46" s="142">
        <v>1</v>
      </c>
      <c r="E46" s="142">
        <f ca="1">Active2012!Y58*(1+$O$1)*D46</f>
        <v>4100.1324823086525</v>
      </c>
      <c r="F46" s="142">
        <f t="shared" ca="1" si="1"/>
        <v>11275.364326348794</v>
      </c>
      <c r="G46" s="142">
        <f ca="1">IF(D46&lt;&gt;0,VLOOKUP(A46,Active2013OLDSAL!$A$14:$Z$54,23),0)</f>
        <v>11275.364326348796</v>
      </c>
      <c r="H46" s="142">
        <v>0</v>
      </c>
      <c r="I46" s="142">
        <v>0</v>
      </c>
      <c r="J46" s="150">
        <v>0</v>
      </c>
      <c r="K46" s="142">
        <v>0</v>
      </c>
      <c r="L46" s="141">
        <v>0</v>
      </c>
      <c r="M46" s="146" t="s">
        <v>230</v>
      </c>
    </row>
    <row r="47" spans="1:13" x14ac:dyDescent="0.2">
      <c r="A47" t="str">
        <f>Active2013!A50</f>
        <v>A46</v>
      </c>
      <c r="B47">
        <v>0</v>
      </c>
      <c r="C47" s="122">
        <f t="shared" si="0"/>
        <v>0</v>
      </c>
      <c r="D47" s="122">
        <v>1</v>
      </c>
      <c r="E47" s="122">
        <v>0</v>
      </c>
      <c r="F47" s="145">
        <v>0</v>
      </c>
      <c r="G47" s="122">
        <f ca="1">IF(D47&lt;&gt;0,VLOOKUP(A47,Active2013OLDSAL!$A$14:$Z$54,23),0)</f>
        <v>6887.9618146288813</v>
      </c>
      <c r="H47" s="122">
        <v>0</v>
      </c>
      <c r="I47" s="122">
        <v>0</v>
      </c>
      <c r="J47" s="143">
        <v>0</v>
      </c>
      <c r="K47" s="122">
        <v>0</v>
      </c>
      <c r="L47" s="143">
        <f ca="1">G47</f>
        <v>6887.9618146288813</v>
      </c>
      <c r="M47" s="146" t="s">
        <v>233</v>
      </c>
    </row>
    <row r="48" spans="1:13" x14ac:dyDescent="0.2">
      <c r="A48" t="str">
        <f>Active2013!A51</f>
        <v>A47</v>
      </c>
      <c r="B48">
        <v>0</v>
      </c>
      <c r="C48" s="122">
        <f t="shared" si="0"/>
        <v>0</v>
      </c>
      <c r="D48" s="122">
        <v>1</v>
      </c>
      <c r="E48" s="122">
        <v>0</v>
      </c>
      <c r="F48" s="145">
        <v>0</v>
      </c>
      <c r="G48" s="122">
        <f ca="1">IF(D48&lt;&gt;0,VLOOKUP(A48,Active2013OLDSAL!$A$14:$Z$54,23),0)</f>
        <v>1911.9471751207566</v>
      </c>
      <c r="H48" s="122">
        <v>0</v>
      </c>
      <c r="I48" s="122">
        <v>0</v>
      </c>
      <c r="J48" s="143">
        <v>0</v>
      </c>
      <c r="K48" s="122">
        <v>0</v>
      </c>
      <c r="L48" s="143">
        <f t="shared" ref="L48:L51" ca="1" si="2">G48</f>
        <v>1911.9471751207566</v>
      </c>
      <c r="M48" s="146" t="s">
        <v>233</v>
      </c>
    </row>
    <row r="49" spans="1:13" x14ac:dyDescent="0.2">
      <c r="A49" t="str">
        <f>Active2013!A52</f>
        <v>A48</v>
      </c>
      <c r="B49">
        <v>0</v>
      </c>
      <c r="C49" s="122">
        <f t="shared" si="0"/>
        <v>0</v>
      </c>
      <c r="D49" s="122">
        <v>1</v>
      </c>
      <c r="E49" s="122">
        <v>0</v>
      </c>
      <c r="F49" s="145">
        <v>0</v>
      </c>
      <c r="G49" s="122">
        <f ca="1">IF(D49&lt;&gt;0,VLOOKUP(A49,Active2013OLDSAL!$A$14:$Z$54,23),0)</f>
        <v>2341.0493294390576</v>
      </c>
      <c r="H49" s="122">
        <v>0</v>
      </c>
      <c r="I49" s="122">
        <v>0</v>
      </c>
      <c r="J49" s="143">
        <v>0</v>
      </c>
      <c r="K49" s="122">
        <v>0</v>
      </c>
      <c r="L49" s="143">
        <f t="shared" ca="1" si="2"/>
        <v>2341.0493294390576</v>
      </c>
      <c r="M49" s="146" t="s">
        <v>233</v>
      </c>
    </row>
    <row r="50" spans="1:13" x14ac:dyDescent="0.2">
      <c r="A50" t="str">
        <f>Active2013!A53</f>
        <v>A49</v>
      </c>
      <c r="B50">
        <v>0</v>
      </c>
      <c r="C50" s="122">
        <f t="shared" si="0"/>
        <v>0</v>
      </c>
      <c r="D50" s="122">
        <v>1</v>
      </c>
      <c r="E50" s="122">
        <v>0</v>
      </c>
      <c r="F50" s="145">
        <v>0</v>
      </c>
      <c r="G50" s="122">
        <f ca="1">IF(D50&lt;&gt;0,VLOOKUP(A50,Active2013OLDSAL!$A$14:$Z$54,23),0)</f>
        <v>4580.3976052674925</v>
      </c>
      <c r="H50" s="122">
        <v>0</v>
      </c>
      <c r="I50" s="122">
        <v>0</v>
      </c>
      <c r="J50" s="143">
        <v>0</v>
      </c>
      <c r="K50" s="122">
        <v>0</v>
      </c>
      <c r="L50" s="143">
        <f t="shared" ca="1" si="2"/>
        <v>4580.3976052674925</v>
      </c>
      <c r="M50" s="146" t="s">
        <v>233</v>
      </c>
    </row>
    <row r="51" spans="1:13" x14ac:dyDescent="0.2">
      <c r="A51" t="str">
        <f>Active2013!A54</f>
        <v>A50</v>
      </c>
      <c r="B51">
        <v>0</v>
      </c>
      <c r="C51" s="122">
        <f t="shared" si="0"/>
        <v>0</v>
      </c>
      <c r="D51" s="122">
        <v>1</v>
      </c>
      <c r="E51" s="122">
        <v>0</v>
      </c>
      <c r="F51" s="145">
        <v>0</v>
      </c>
      <c r="G51" s="122">
        <f ca="1">IF(D51&lt;&gt;0,VLOOKUP(A51,Active2013OLDSAL!$A$14:$Z$54,23),0)</f>
        <v>4049.9751788288313</v>
      </c>
      <c r="H51" s="122">
        <v>0</v>
      </c>
      <c r="I51" s="122">
        <v>0</v>
      </c>
      <c r="J51" s="143">
        <v>0</v>
      </c>
      <c r="K51" s="122">
        <v>0</v>
      </c>
      <c r="L51" s="143">
        <f t="shared" ca="1" si="2"/>
        <v>4049.9751788288313</v>
      </c>
      <c r="M51" s="146" t="s">
        <v>233</v>
      </c>
    </row>
    <row r="52" spans="1:13" x14ac:dyDescent="0.2">
      <c r="A52" s="147" t="s">
        <v>111</v>
      </c>
      <c r="B52" s="148">
        <f ca="1">SUM(B2:B51)</f>
        <v>8311222.3832783001</v>
      </c>
      <c r="C52" s="148">
        <f ca="1">SUM(C2:C51)</f>
        <v>415561.11916391499</v>
      </c>
      <c r="D52" s="148">
        <f>SUM(D2:D46)</f>
        <v>36</v>
      </c>
      <c r="E52" s="148">
        <f t="shared" ref="E52:L52" ca="1" si="3">SUM(E2:E51)</f>
        <v>265910.79047607083</v>
      </c>
      <c r="F52" s="148">
        <f t="shared" ca="1" si="3"/>
        <v>8992694.2929182854</v>
      </c>
      <c r="G52" s="148">
        <f t="shared" ca="1" si="3"/>
        <v>6076023.6932525123</v>
      </c>
      <c r="H52" s="148">
        <f t="shared" si="3"/>
        <v>414235.38</v>
      </c>
      <c r="I52" s="135">
        <f t="shared" ca="1" si="3"/>
        <v>-36824.207233617897</v>
      </c>
      <c r="J52" s="148">
        <f t="shared" ca="1" si="3"/>
        <v>-2371816.4553448581</v>
      </c>
      <c r="K52" s="148">
        <f t="shared" ca="1" si="3"/>
        <v>-113559.14846889274</v>
      </c>
      <c r="L52" s="148">
        <f t="shared" ca="1" si="3"/>
        <v>19771.331103285018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N37" sqref="N37"/>
    </sheetView>
  </sheetViews>
  <sheetFormatPr defaultColWidth="8.7109375" defaultRowHeight="12.75" x14ac:dyDescent="0.2"/>
  <cols>
    <col min="1" max="1" width="14" style="31" customWidth="1"/>
    <col min="2" max="2" width="17.42578125" style="31" customWidth="1"/>
    <col min="3" max="3" width="14.42578125" style="31" bestFit="1" customWidth="1"/>
    <col min="4" max="4" width="12.140625" style="31" bestFit="1" customWidth="1"/>
    <col min="5" max="5" width="9.7109375" style="31" customWidth="1"/>
    <col min="6" max="6" width="9.7109375" style="31" bestFit="1" customWidth="1"/>
    <col min="7" max="7" width="6.5703125" style="31" customWidth="1"/>
    <col min="8" max="8" width="10.85546875" style="31" customWidth="1"/>
    <col min="9" max="9" width="12" style="31" bestFit="1" customWidth="1"/>
    <col min="10" max="16384" width="8.7109375" style="31"/>
  </cols>
  <sheetData>
    <row r="1" spans="1:9" ht="15" x14ac:dyDescent="0.3">
      <c r="A1" s="30" t="s">
        <v>110</v>
      </c>
    </row>
    <row r="3" spans="1:9" x14ac:dyDescent="0.2">
      <c r="A3" s="34" t="s">
        <v>130</v>
      </c>
      <c r="B3" s="51">
        <v>41274</v>
      </c>
    </row>
    <row r="5" spans="1:9" s="53" customFormat="1" x14ac:dyDescent="0.2">
      <c r="A5" s="52" t="s">
        <v>131</v>
      </c>
    </row>
    <row r="6" spans="1:9" x14ac:dyDescent="0.2">
      <c r="A6" s="34" t="s">
        <v>132</v>
      </c>
      <c r="B6" s="54">
        <v>0.05</v>
      </c>
      <c r="C6" s="78" t="s">
        <v>169</v>
      </c>
      <c r="D6" s="31" t="str">
        <f>"'"&amp;"Male"&amp;B8&amp;"'!"</f>
        <v>'Male2015'!</v>
      </c>
    </row>
    <row r="7" spans="1:9" x14ac:dyDescent="0.2">
      <c r="A7" s="34" t="s">
        <v>134</v>
      </c>
      <c r="B7" s="31">
        <v>65</v>
      </c>
      <c r="C7" s="78" t="s">
        <v>170</v>
      </c>
      <c r="D7" s="31" t="str">
        <f>"'"&amp;"Female"&amp;B8&amp;"'!"</f>
        <v>'Female2015'!</v>
      </c>
    </row>
    <row r="8" spans="1:9" x14ac:dyDescent="0.2">
      <c r="A8" s="68" t="s">
        <v>156</v>
      </c>
      <c r="B8" s="31">
        <v>2015</v>
      </c>
      <c r="C8" s="79" t="s">
        <v>172</v>
      </c>
      <c r="D8" s="31" t="s">
        <v>171</v>
      </c>
    </row>
    <row r="9" spans="1:9" x14ac:dyDescent="0.2">
      <c r="A9" s="34"/>
      <c r="C9" s="79" t="s">
        <v>174</v>
      </c>
      <c r="D9" s="31" t="s">
        <v>175</v>
      </c>
    </row>
    <row r="10" spans="1:9" x14ac:dyDescent="0.2">
      <c r="A10" s="34"/>
      <c r="C10" s="80" t="s">
        <v>173</v>
      </c>
      <c r="D10" s="81">
        <f ca="1">IF(B6=0.05,8,HLOOKUP(B6,INDIRECT(D6&amp;D8),2)+4)</f>
        <v>8</v>
      </c>
    </row>
    <row r="12" spans="1:9" s="53" customFormat="1" x14ac:dyDescent="0.2">
      <c r="A12" s="52" t="s">
        <v>135</v>
      </c>
    </row>
    <row r="13" spans="1:9" ht="63.75" x14ac:dyDescent="0.2">
      <c r="A13" s="55" t="s">
        <v>4</v>
      </c>
      <c r="B13" s="55" t="s">
        <v>6</v>
      </c>
      <c r="C13" s="55" t="s">
        <v>9</v>
      </c>
      <c r="D13" s="55" t="s">
        <v>5</v>
      </c>
      <c r="E13" s="55" t="s">
        <v>136</v>
      </c>
      <c r="F13" s="56" t="s">
        <v>139</v>
      </c>
      <c r="G13" s="55" t="s">
        <v>100</v>
      </c>
      <c r="H13" s="55" t="s">
        <v>104</v>
      </c>
      <c r="I13" s="56" t="s">
        <v>140</v>
      </c>
    </row>
    <row r="14" spans="1:9" x14ac:dyDescent="0.2">
      <c r="A14" t="str">
        <f>Data2012!A54</f>
        <v>D01</v>
      </c>
      <c r="B14" s="7">
        <f>Data2012!B54</f>
        <v>19127</v>
      </c>
      <c r="C14" s="27">
        <f>Data2012!C54</f>
        <v>889.69</v>
      </c>
      <c r="D14" s="65" t="str">
        <f>Data2012!D54</f>
        <v>F</v>
      </c>
      <c r="E14" s="65">
        <f>ROUND(($B$3-B14)/365.25,0)</f>
        <v>61</v>
      </c>
      <c r="F14" s="57">
        <f>C14*12</f>
        <v>10676.28</v>
      </c>
      <c r="G14">
        <f>(1+$B$6)^(-MAX(0,$B$7-E14))</f>
        <v>0.82270247479188197</v>
      </c>
      <c r="H14">
        <f ca="1">IF(D14="M", VLOOKUP(MAX(E14,$B$7),INDIRECT($D$6&amp;$D$9),$D$10), VLOOKUP(MAX(E14,$B$7),INDIRECT($D$7&amp;$D$9),$D$10))</f>
        <v>12.653744535703384</v>
      </c>
      <c r="I14" s="57">
        <f ca="1">F14*G14*H14</f>
        <v>111142.92477857629</v>
      </c>
    </row>
    <row r="15" spans="1:9" x14ac:dyDescent="0.2">
      <c r="A15" t="str">
        <f>Data2012!A55</f>
        <v>D02</v>
      </c>
      <c r="B15" s="7">
        <f>Data2012!B55</f>
        <v>20516</v>
      </c>
      <c r="C15" s="27">
        <f>Data2012!C55</f>
        <v>499.5</v>
      </c>
      <c r="D15" s="65" t="str">
        <f>Data2012!D55</f>
        <v>M</v>
      </c>
      <c r="E15" s="65">
        <f t="shared" ref="E15:E18" si="0">ROUND(($B$3-B15)/365.25,0)</f>
        <v>57</v>
      </c>
      <c r="F15" s="57">
        <f>C15*12</f>
        <v>5994</v>
      </c>
      <c r="G15">
        <f>(1+$B$6)^(-MAX(0,$B$7-E15))</f>
        <v>0.67683936202868722</v>
      </c>
      <c r="H15">
        <f ca="1">IF(D15="M", VLOOKUP(MAX(E15,$B$7),INDIRECT($D$6&amp;$D$9),$D$10), VLOOKUP(MAX(E15,$B$7),INDIRECT($D$7&amp;$D$9),$D$10))</f>
        <v>11.681221147492936</v>
      </c>
      <c r="I15" s="57">
        <f ca="1">F15*G15*H15</f>
        <v>47390.423753495663</v>
      </c>
    </row>
    <row r="16" spans="1:9" x14ac:dyDescent="0.2">
      <c r="A16" t="str">
        <f>Data2012!A56</f>
        <v>D03</v>
      </c>
      <c r="B16" s="7">
        <f>Data2012!B56</f>
        <v>22270</v>
      </c>
      <c r="C16" s="27">
        <f>Data2012!C56</f>
        <v>784.5</v>
      </c>
      <c r="D16" s="65" t="str">
        <f>Data2012!D56</f>
        <v>M</v>
      </c>
      <c r="E16" s="65">
        <f t="shared" si="0"/>
        <v>52</v>
      </c>
      <c r="F16" s="57">
        <f t="shared" ref="F16:F18" si="1">C16*12</f>
        <v>9414</v>
      </c>
      <c r="G16">
        <f t="shared" ref="G16:G18" si="2">(1+$B$6)^(-MAX(0,$B$7-E16))</f>
        <v>0.53032135064529462</v>
      </c>
      <c r="H16">
        <f t="shared" ref="H16:H18" ca="1" si="3">IF(D16="M", VLOOKUP(MAX(E16,$B$7),INDIRECT($D$6&amp;$D$9),$D$10), VLOOKUP(MAX(E16,$B$7),INDIRECT($D$7&amp;$D$9),$D$10))</f>
        <v>11.681221147492936</v>
      </c>
      <c r="I16" s="57">
        <f t="shared" ref="I16:I18" ca="1" si="4">F16*G16*H16</f>
        <v>58317.856389239168</v>
      </c>
    </row>
    <row r="17" spans="1:9" x14ac:dyDescent="0.2">
      <c r="A17" t="str">
        <f>Data2012!A57</f>
        <v>D04</v>
      </c>
      <c r="B17" s="7">
        <f>Data2012!B57</f>
        <v>23293</v>
      </c>
      <c r="C17" s="27">
        <f>Data2012!C57</f>
        <v>966.54</v>
      </c>
      <c r="D17" s="65" t="str">
        <f>Data2012!D57</f>
        <v>M</v>
      </c>
      <c r="E17" s="65">
        <f t="shared" si="0"/>
        <v>49</v>
      </c>
      <c r="F17" s="57">
        <f t="shared" si="1"/>
        <v>11598.48</v>
      </c>
      <c r="G17">
        <f t="shared" si="2"/>
        <v>0.45811152199140021</v>
      </c>
      <c r="H17">
        <f t="shared" ca="1" si="3"/>
        <v>11.681221147492936</v>
      </c>
      <c r="I17" s="57">
        <f t="shared" ca="1" si="4"/>
        <v>62066.969204677109</v>
      </c>
    </row>
    <row r="18" spans="1:9" ht="13.5" thickBot="1" x14ac:dyDescent="0.25">
      <c r="A18" t="str">
        <f>Data2012!A58</f>
        <v>D05</v>
      </c>
      <c r="B18" s="7">
        <f>Data2012!B58</f>
        <v>28377</v>
      </c>
      <c r="C18" s="27">
        <f>Data2012!C58</f>
        <v>200.63</v>
      </c>
      <c r="D18" s="65" t="str">
        <f>Data2012!D58</f>
        <v>F</v>
      </c>
      <c r="E18" s="65">
        <f t="shared" si="0"/>
        <v>35</v>
      </c>
      <c r="F18" s="57">
        <f t="shared" si="1"/>
        <v>2407.56</v>
      </c>
      <c r="G18">
        <f t="shared" si="2"/>
        <v>0.23137744865585813</v>
      </c>
      <c r="H18">
        <f t="shared" ca="1" si="3"/>
        <v>12.653744535703384</v>
      </c>
      <c r="I18" s="57">
        <f t="shared" ca="1" si="4"/>
        <v>7048.8328047909345</v>
      </c>
    </row>
    <row r="19" spans="1:9" ht="13.5" thickBot="1" x14ac:dyDescent="0.25">
      <c r="A19"/>
      <c r="B19" s="7"/>
      <c r="G19" s="58"/>
      <c r="H19" s="59" t="s">
        <v>143</v>
      </c>
      <c r="I19" s="61">
        <f ca="1">SUM(I14:I18)</f>
        <v>285967.00693077914</v>
      </c>
    </row>
    <row r="21" spans="1:9" s="53" customFormat="1" x14ac:dyDescent="0.2">
      <c r="A21" s="52" t="s">
        <v>148</v>
      </c>
    </row>
    <row r="22" spans="1:9" x14ac:dyDescent="0.2">
      <c r="A22" s="34" t="s">
        <v>132</v>
      </c>
      <c r="B22" s="54">
        <v>0.03</v>
      </c>
      <c r="C22" s="78" t="s">
        <v>169</v>
      </c>
      <c r="D22" s="31" t="str">
        <f>"'"&amp;"Male"&amp;B24&amp;"'!"</f>
        <v>'Male2015'!</v>
      </c>
    </row>
    <row r="23" spans="1:9" x14ac:dyDescent="0.2">
      <c r="A23" s="68" t="s">
        <v>134</v>
      </c>
      <c r="B23" s="86">
        <v>65</v>
      </c>
      <c r="C23" s="78" t="s">
        <v>170</v>
      </c>
      <c r="D23" s="31" t="str">
        <f>"'"&amp;"Female"&amp;B24&amp;"'!"</f>
        <v>'Female2015'!</v>
      </c>
    </row>
    <row r="24" spans="1:9" x14ac:dyDescent="0.2">
      <c r="A24" s="68" t="s">
        <v>156</v>
      </c>
      <c r="B24" s="86">
        <v>2015</v>
      </c>
      <c r="C24" s="79" t="s">
        <v>172</v>
      </c>
      <c r="D24" s="31" t="s">
        <v>171</v>
      </c>
    </row>
    <row r="25" spans="1:9" x14ac:dyDescent="0.2">
      <c r="A25" s="34"/>
      <c r="B25" s="54"/>
      <c r="C25" s="79" t="s">
        <v>174</v>
      </c>
      <c r="D25" s="31" t="s">
        <v>175</v>
      </c>
    </row>
    <row r="26" spans="1:9" x14ac:dyDescent="0.2">
      <c r="A26" s="34"/>
      <c r="C26" s="80" t="s">
        <v>173</v>
      </c>
      <c r="D26" s="81">
        <f ca="1">IF(B22=0.05,8,HLOOKUP(B22,INDIRECT(D22&amp;D24),2)+4)</f>
        <v>20</v>
      </c>
    </row>
    <row r="28" spans="1:9" s="53" customFormat="1" x14ac:dyDescent="0.2">
      <c r="A28" s="52" t="s">
        <v>149</v>
      </c>
    </row>
    <row r="29" spans="1:9" ht="63.75" x14ac:dyDescent="0.2">
      <c r="A29" s="55" t="s">
        <v>4</v>
      </c>
      <c r="B29" s="55" t="s">
        <v>6</v>
      </c>
      <c r="C29" s="55" t="s">
        <v>9</v>
      </c>
      <c r="D29" s="55" t="s">
        <v>5</v>
      </c>
      <c r="E29" s="55" t="s">
        <v>136</v>
      </c>
      <c r="F29" s="56" t="s">
        <v>139</v>
      </c>
      <c r="G29" s="55" t="s">
        <v>100</v>
      </c>
      <c r="H29" s="55" t="s">
        <v>104</v>
      </c>
      <c r="I29" s="56" t="s">
        <v>140</v>
      </c>
    </row>
    <row r="30" spans="1:9" x14ac:dyDescent="0.2">
      <c r="A30" t="str">
        <f>A14</f>
        <v>D01</v>
      </c>
      <c r="B30" s="7">
        <f>B14</f>
        <v>19127</v>
      </c>
      <c r="C30" s="27">
        <f>C14</f>
        <v>889.69</v>
      </c>
      <c r="D30" s="65" t="str">
        <f>D14</f>
        <v>F</v>
      </c>
      <c r="E30" s="65">
        <f>ROUND(($B$3-B30)/365.25,0)</f>
        <v>61</v>
      </c>
      <c r="F30" s="57">
        <f>C30*12</f>
        <v>10676.28</v>
      </c>
      <c r="G30">
        <f>(1+$B$22)^(-MAX(0,$B$7-E30))</f>
        <v>0.888487047915689</v>
      </c>
      <c r="H30">
        <f ca="1">IF(D30="M", VLOOKUP(MAX(E30,$B$7),INDIRECT($D$6&amp;$D$9),$D$26), VLOOKUP(MAX(E30,$B$7),INDIRECT($D$7&amp;$D$9),$D$26))</f>
        <v>15.353600572032114</v>
      </c>
      <c r="I30" s="57">
        <f ca="1">F30*G30*H30</f>
        <v>145640.20935133778</v>
      </c>
    </row>
    <row r="31" spans="1:9" x14ac:dyDescent="0.2">
      <c r="A31" t="str">
        <f t="shared" ref="A31:D34" si="5">A15</f>
        <v>D02</v>
      </c>
      <c r="B31" s="7">
        <f t="shared" si="5"/>
        <v>20516</v>
      </c>
      <c r="C31" s="27">
        <f t="shared" si="5"/>
        <v>499.5</v>
      </c>
      <c r="D31" s="65" t="str">
        <f t="shared" si="5"/>
        <v>M</v>
      </c>
      <c r="E31" s="65">
        <f t="shared" ref="E31:E34" si="6">ROUND(($B$3-B31)/365.25,0)</f>
        <v>57</v>
      </c>
      <c r="F31" s="57">
        <f t="shared" ref="F31:F34" si="7">C31*12</f>
        <v>5994</v>
      </c>
      <c r="G31">
        <f t="shared" ref="G31:G34" si="8">(1+$B$22)^(-MAX(0,$B$7-E31))</f>
        <v>0.78940923431393573</v>
      </c>
      <c r="H31">
        <f t="shared" ref="H31:H34" ca="1" si="9">IF(D31="M", VLOOKUP(MAX(E31,$B$7),INDIRECT($D$6&amp;$D$9),$D$26), VLOOKUP(MAX(E31,$B$7),INDIRECT($D$7&amp;$D$9),$D$26))</f>
        <v>13.948707848169779</v>
      </c>
      <c r="I31" s="57">
        <f ca="1">F31*G31*H31</f>
        <v>66001.365259862388</v>
      </c>
    </row>
    <row r="32" spans="1:9" x14ac:dyDescent="0.2">
      <c r="A32" t="str">
        <f t="shared" si="5"/>
        <v>D03</v>
      </c>
      <c r="B32" s="7">
        <f t="shared" si="5"/>
        <v>22270</v>
      </c>
      <c r="C32" s="27">
        <f t="shared" si="5"/>
        <v>784.5</v>
      </c>
      <c r="D32" s="65" t="str">
        <f t="shared" si="5"/>
        <v>M</v>
      </c>
      <c r="E32" s="65">
        <f t="shared" si="6"/>
        <v>52</v>
      </c>
      <c r="F32" s="57">
        <f t="shared" si="7"/>
        <v>9414</v>
      </c>
      <c r="G32">
        <f t="shared" si="8"/>
        <v>0.68095133999317792</v>
      </c>
      <c r="H32">
        <f t="shared" ca="1" si="9"/>
        <v>13.948707848169779</v>
      </c>
      <c r="I32" s="57">
        <f t="shared" ref="I32:I34" ca="1" si="10">F32*G32*H32</f>
        <v>89417.855701820328</v>
      </c>
    </row>
    <row r="33" spans="1:9" x14ac:dyDescent="0.2">
      <c r="A33" t="str">
        <f t="shared" si="5"/>
        <v>D04</v>
      </c>
      <c r="B33" s="7">
        <f t="shared" si="5"/>
        <v>23293</v>
      </c>
      <c r="C33" s="27">
        <f t="shared" si="5"/>
        <v>966.54</v>
      </c>
      <c r="D33" s="65" t="str">
        <f t="shared" si="5"/>
        <v>M</v>
      </c>
      <c r="E33" s="65">
        <f t="shared" si="6"/>
        <v>49</v>
      </c>
      <c r="F33" s="57">
        <f t="shared" si="7"/>
        <v>11598.48</v>
      </c>
      <c r="G33">
        <f t="shared" si="8"/>
        <v>0.62316693922011435</v>
      </c>
      <c r="H33">
        <f t="shared" ca="1" si="9"/>
        <v>13.948707848169779</v>
      </c>
      <c r="I33" s="57">
        <f t="shared" ca="1" si="10"/>
        <v>100818.32107167151</v>
      </c>
    </row>
    <row r="34" spans="1:9" ht="13.5" thickBot="1" x14ac:dyDescent="0.25">
      <c r="A34" t="str">
        <f t="shared" si="5"/>
        <v>D05</v>
      </c>
      <c r="B34" s="7">
        <f t="shared" si="5"/>
        <v>28377</v>
      </c>
      <c r="C34" s="27">
        <f t="shared" si="5"/>
        <v>200.63</v>
      </c>
      <c r="D34" s="65" t="str">
        <f t="shared" si="5"/>
        <v>F</v>
      </c>
      <c r="E34" s="65">
        <f t="shared" si="6"/>
        <v>35</v>
      </c>
      <c r="F34" s="57">
        <f t="shared" si="7"/>
        <v>2407.56</v>
      </c>
      <c r="G34">
        <f t="shared" si="8"/>
        <v>0.41198675951590691</v>
      </c>
      <c r="H34">
        <f t="shared" ca="1" si="9"/>
        <v>15.353600572032114</v>
      </c>
      <c r="I34" s="57">
        <f t="shared" ca="1" si="10"/>
        <v>15228.972981683497</v>
      </c>
    </row>
    <row r="35" spans="1:9" ht="13.5" thickBot="1" x14ac:dyDescent="0.25">
      <c r="A35"/>
      <c r="B35" s="7"/>
      <c r="G35" s="58"/>
      <c r="H35" s="59" t="s">
        <v>143</v>
      </c>
      <c r="I35" s="61">
        <f ca="1">SUM(I30:I34)</f>
        <v>417106.72436637548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9" sqref="G19"/>
    </sheetView>
  </sheetViews>
  <sheetFormatPr defaultColWidth="8.7109375" defaultRowHeight="12.75" x14ac:dyDescent="0.2"/>
  <cols>
    <col min="1" max="1" width="14" customWidth="1"/>
    <col min="2" max="2" width="19" bestFit="1" customWidth="1"/>
    <col min="3" max="3" width="18.42578125" bestFit="1" customWidth="1"/>
    <col min="4" max="4" width="12.140625" bestFit="1" customWidth="1"/>
    <col min="5" max="5" width="9.7109375" customWidth="1"/>
    <col min="6" max="6" width="9.7109375" bestFit="1" customWidth="1"/>
    <col min="7" max="7" width="6.5703125" customWidth="1"/>
    <col min="8" max="8" width="10.85546875" customWidth="1"/>
    <col min="9" max="9" width="12" bestFit="1" customWidth="1"/>
  </cols>
  <sheetData>
    <row r="1" spans="1:10" s="31" customFormat="1" ht="15" x14ac:dyDescent="0.3">
      <c r="A1" s="30" t="s">
        <v>110</v>
      </c>
      <c r="C1" s="109" t="s">
        <v>193</v>
      </c>
    </row>
    <row r="2" spans="1:10" s="31" customFormat="1" x14ac:dyDescent="0.2">
      <c r="C2" s="136" t="s">
        <v>223</v>
      </c>
    </row>
    <row r="3" spans="1:10" s="31" customFormat="1" x14ac:dyDescent="0.2">
      <c r="A3" s="34" t="s">
        <v>130</v>
      </c>
      <c r="B3" s="105">
        <v>41639</v>
      </c>
    </row>
    <row r="4" spans="1:10" s="31" customFormat="1" x14ac:dyDescent="0.2"/>
    <row r="5" spans="1:10" s="53" customFormat="1" x14ac:dyDescent="0.2">
      <c r="A5" s="52" t="s">
        <v>131</v>
      </c>
    </row>
    <row r="6" spans="1:10" s="31" customFormat="1" x14ac:dyDescent="0.2">
      <c r="A6" s="34" t="s">
        <v>132</v>
      </c>
      <c r="B6" s="54">
        <v>0.05</v>
      </c>
      <c r="C6" s="78" t="s">
        <v>169</v>
      </c>
      <c r="D6" s="31" t="str">
        <f>"'"&amp;"Male"&amp;B8&amp;"'!"</f>
        <v>'Male2020'!</v>
      </c>
      <c r="E6" s="78" t="s">
        <v>180</v>
      </c>
      <c r="F6" s="62">
        <v>0.03</v>
      </c>
    </row>
    <row r="7" spans="1:10" s="31" customFormat="1" x14ac:dyDescent="0.2">
      <c r="A7" s="34" t="s">
        <v>134</v>
      </c>
      <c r="B7" s="31">
        <v>60</v>
      </c>
      <c r="C7" s="78" t="s">
        <v>170</v>
      </c>
      <c r="D7" s="31" t="str">
        <f>"'"&amp;"Female"&amp;B8&amp;"'!"</f>
        <v>'Female2020'!</v>
      </c>
      <c r="E7" s="78" t="s">
        <v>111</v>
      </c>
      <c r="F7" s="108">
        <f ca="1">I20</f>
        <v>363130.08546787017</v>
      </c>
    </row>
    <row r="8" spans="1:10" s="31" customFormat="1" x14ac:dyDescent="0.2">
      <c r="A8" s="68" t="s">
        <v>156</v>
      </c>
      <c r="B8" s="31">
        <v>2020</v>
      </c>
      <c r="C8" s="79" t="s">
        <v>172</v>
      </c>
      <c r="D8" s="31" t="s">
        <v>171</v>
      </c>
      <c r="E8" s="78" t="s">
        <v>190</v>
      </c>
      <c r="F8" s="108">
        <f ca="1">F7-Deferred2013!F7</f>
        <v>-15029.497727358714</v>
      </c>
    </row>
    <row r="9" spans="1:10" s="31" customFormat="1" x14ac:dyDescent="0.2">
      <c r="A9" s="34"/>
      <c r="C9" s="79" t="s">
        <v>174</v>
      </c>
      <c r="D9" s="31" t="s">
        <v>175</v>
      </c>
    </row>
    <row r="10" spans="1:10" s="31" customFormat="1" x14ac:dyDescent="0.2">
      <c r="A10" s="34"/>
      <c r="C10" s="80" t="s">
        <v>173</v>
      </c>
      <c r="D10" s="81">
        <f ca="1">IF(B6=0.05,8,HLOOKUP(B6,INDIRECT(D6&amp;D8),2)+4)</f>
        <v>8</v>
      </c>
    </row>
    <row r="11" spans="1:10" s="31" customFormat="1" x14ac:dyDescent="0.2"/>
    <row r="12" spans="1:10" s="53" customFormat="1" x14ac:dyDescent="0.2">
      <c r="A12" s="52" t="s">
        <v>135</v>
      </c>
    </row>
    <row r="13" spans="1:10" s="31" customFormat="1" ht="63.75" x14ac:dyDescent="0.2">
      <c r="A13" s="55" t="s">
        <v>4</v>
      </c>
      <c r="B13" s="55" t="s">
        <v>6</v>
      </c>
      <c r="C13" s="55" t="s">
        <v>9</v>
      </c>
      <c r="D13" s="55" t="s">
        <v>5</v>
      </c>
      <c r="E13" s="55" t="s">
        <v>136</v>
      </c>
      <c r="F13" s="56" t="s">
        <v>139</v>
      </c>
      <c r="G13" s="55" t="s">
        <v>100</v>
      </c>
      <c r="H13" s="55" t="s">
        <v>104</v>
      </c>
      <c r="I13" s="56" t="s">
        <v>140</v>
      </c>
      <c r="J13" s="78" t="s">
        <v>180</v>
      </c>
    </row>
    <row r="14" spans="1:10" s="31" customFormat="1" x14ac:dyDescent="0.2">
      <c r="A14" t="str">
        <f>Data2013!A50</f>
        <v>D01</v>
      </c>
      <c r="B14" s="7">
        <f>Data2013!B50</f>
        <v>19127</v>
      </c>
      <c r="C14" s="27">
        <f>Data2013!C50</f>
        <v>889.69</v>
      </c>
      <c r="D14" s="65" t="str">
        <f>Data2013!D50</f>
        <v>F</v>
      </c>
      <c r="E14" s="65">
        <f>ROUND(($B$3-B14)/365.25,0)</f>
        <v>62</v>
      </c>
      <c r="F14" s="57">
        <f>C14*12*(1-J14)</f>
        <v>9715.4148000000005</v>
      </c>
      <c r="G14">
        <f>(1+$B$6)^(-MAX(0,$B$7-E14))</f>
        <v>1</v>
      </c>
      <c r="H14">
        <f ca="1">IF(D14="M", VLOOKUP(MAX(E14,$B$7),INDIRECT($D$6&amp;$D$9),$D$10), VLOOKUP(MAX(E14,$B$7),INDIRECT($D$7&amp;$D$9),$D$10))</f>
        <v>13.563217635726298</v>
      </c>
      <c r="I14" s="57">
        <f ca="1">F14*G14*H14</f>
        <v>131772.28535375631</v>
      </c>
      <c r="J14" s="107">
        <f>IF(E14&gt;60, $F$6*IF(E14&gt;65, 0, 65-E14), $F$6*MIN(65-$B$7, $B$7-E14))</f>
        <v>0.09</v>
      </c>
    </row>
    <row r="15" spans="1:10" s="31" customFormat="1" x14ac:dyDescent="0.2">
      <c r="A15" t="str">
        <f>Data2013!A51</f>
        <v>D03</v>
      </c>
      <c r="B15" s="7">
        <f>Data2013!B51</f>
        <v>22270</v>
      </c>
      <c r="C15" s="27">
        <f>Data2013!C51</f>
        <v>784.5</v>
      </c>
      <c r="D15" s="65" t="str">
        <f>Data2013!D51</f>
        <v>M</v>
      </c>
      <c r="E15" s="65">
        <f t="shared" ref="E15:E19" si="0">ROUND(($B$3-B15)/365.25,0)</f>
        <v>53</v>
      </c>
      <c r="F15" s="57">
        <f t="shared" ref="F15:F19" si="1">C15*12*(1-J15)</f>
        <v>8001.9</v>
      </c>
      <c r="G15">
        <f t="shared" ref="G15:G19" si="2">(1+$B$6)^(-MAX(0,$B$7-E15))</f>
        <v>0.71068133013012147</v>
      </c>
      <c r="H15">
        <f t="shared" ref="H15:H19" ca="1" si="3">IF(D15="M", VLOOKUP(MAX(E15,$B$7),INDIRECT($D$6&amp;$D$9),$D$10), VLOOKUP(MAX(E15,$B$7),INDIRECT($D$7&amp;$D$9),$D$10))</f>
        <v>13.315690176276881</v>
      </c>
      <c r="I15" s="57">
        <f t="shared" ref="I15:I19" ca="1" si="4">F15*G15*H15</f>
        <v>75723.679352187915</v>
      </c>
      <c r="J15" s="107">
        <f t="shared" ref="J15:J19" si="5">IF(E15&gt;60, $F$6*IF(E15&gt;65, 0, 65-E15), $F$6*MIN(65-$B$7, $B$7-E15))</f>
        <v>0.15</v>
      </c>
    </row>
    <row r="16" spans="1:10" s="31" customFormat="1" x14ac:dyDescent="0.2">
      <c r="A16" t="str">
        <f>Data2013!A52</f>
        <v>D04</v>
      </c>
      <c r="B16" s="7">
        <f>Data2013!B52</f>
        <v>23293</v>
      </c>
      <c r="C16" s="27">
        <f>Data2013!C52</f>
        <v>966.54</v>
      </c>
      <c r="D16" s="65" t="str">
        <f>Data2013!D52</f>
        <v>M</v>
      </c>
      <c r="E16" s="65">
        <f t="shared" si="0"/>
        <v>50</v>
      </c>
      <c r="F16" s="57">
        <f t="shared" si="1"/>
        <v>9858.7079999999987</v>
      </c>
      <c r="G16">
        <f t="shared" si="2"/>
        <v>0.61391325354075932</v>
      </c>
      <c r="H16">
        <f t="shared" ca="1" si="3"/>
        <v>13.315690176276881</v>
      </c>
      <c r="I16" s="57">
        <f t="shared" ca="1" si="4"/>
        <v>80591.770092638821</v>
      </c>
      <c r="J16" s="107">
        <f t="shared" si="5"/>
        <v>0.15</v>
      </c>
    </row>
    <row r="17" spans="1:10" s="31" customFormat="1" x14ac:dyDescent="0.2">
      <c r="A17" t="str">
        <f>Data2013!A53</f>
        <v>D05</v>
      </c>
      <c r="B17" s="7">
        <f>Data2013!B53</f>
        <v>28377</v>
      </c>
      <c r="C17" s="27">
        <f>Data2013!C53</f>
        <v>200.63</v>
      </c>
      <c r="D17" s="65" t="str">
        <f>Data2013!D53</f>
        <v>F</v>
      </c>
      <c r="E17" s="65">
        <f t="shared" si="0"/>
        <v>36</v>
      </c>
      <c r="F17" s="57">
        <f t="shared" si="1"/>
        <v>2046.4259999999999</v>
      </c>
      <c r="G17">
        <f t="shared" si="2"/>
        <v>0.31006791028265024</v>
      </c>
      <c r="H17">
        <f t="shared" ca="1" si="3"/>
        <v>14.093849875443256</v>
      </c>
      <c r="I17" s="57">
        <f t="shared" ca="1" si="4"/>
        <v>8942.9851255996346</v>
      </c>
      <c r="J17" s="107">
        <f t="shared" si="5"/>
        <v>0.15</v>
      </c>
    </row>
    <row r="18" spans="1:10" s="31" customFormat="1" x14ac:dyDescent="0.2">
      <c r="A18" t="str">
        <f>Data2013!A54</f>
        <v>A25</v>
      </c>
      <c r="B18" s="7">
        <f>Data2013!B54</f>
        <v>24069</v>
      </c>
      <c r="C18" s="27">
        <f>Data2013!C54</f>
        <v>726.81</v>
      </c>
      <c r="D18" s="65" t="str">
        <f>Data2013!D54</f>
        <v>M</v>
      </c>
      <c r="E18" s="65">
        <f t="shared" si="0"/>
        <v>48</v>
      </c>
      <c r="F18" s="57">
        <f t="shared" si="1"/>
        <v>7413.4619999999995</v>
      </c>
      <c r="G18">
        <f t="shared" si="2"/>
        <v>0.5568374181775595</v>
      </c>
      <c r="H18">
        <f t="shared" ca="1" si="3"/>
        <v>13.315690176276881</v>
      </c>
      <c r="I18" s="57">
        <f ca="1">F18*G18*H18</f>
        <v>54968.407937320459</v>
      </c>
      <c r="J18" s="107">
        <f t="shared" si="5"/>
        <v>0.15</v>
      </c>
    </row>
    <row r="19" spans="1:10" s="31" customFormat="1" ht="13.5" thickBot="1" x14ac:dyDescent="0.25">
      <c r="A19" t="str">
        <f>Data2013!A55</f>
        <v>A36</v>
      </c>
      <c r="B19" s="7">
        <f>Data2013!B55</f>
        <v>27281</v>
      </c>
      <c r="C19" s="27">
        <f>Data2013!C55</f>
        <v>228.32</v>
      </c>
      <c r="D19" s="65" t="str">
        <f>Data2013!D55</f>
        <v>M</v>
      </c>
      <c r="E19" s="65">
        <f t="shared" si="0"/>
        <v>39</v>
      </c>
      <c r="F19" s="57">
        <f t="shared" si="1"/>
        <v>2328.864</v>
      </c>
      <c r="G19">
        <f t="shared" si="2"/>
        <v>0.35894236464095297</v>
      </c>
      <c r="H19">
        <f t="shared" ca="1" si="3"/>
        <v>13.315690176276881</v>
      </c>
      <c r="I19" s="57">
        <f t="shared" ca="1" si="4"/>
        <v>11130.957606366934</v>
      </c>
      <c r="J19" s="107">
        <f t="shared" si="5"/>
        <v>0.15</v>
      </c>
    </row>
    <row r="20" spans="1:10" s="31" customFormat="1" ht="13.5" thickBot="1" x14ac:dyDescent="0.25">
      <c r="A20"/>
      <c r="B20" s="7"/>
      <c r="G20" s="58"/>
      <c r="H20" s="59" t="s">
        <v>143</v>
      </c>
      <c r="I20" s="61">
        <f ca="1">SUM(I14:I19)</f>
        <v>363130.08546787017</v>
      </c>
    </row>
    <row r="21" spans="1:10" s="31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2"/>
  <sheetViews>
    <sheetView workbookViewId="0">
      <selection activeCell="A45" sqref="A45"/>
    </sheetView>
  </sheetViews>
  <sheetFormatPr defaultColWidth="8.7109375" defaultRowHeight="12.75" x14ac:dyDescent="0.2"/>
  <cols>
    <col min="1" max="1" width="35.5703125" style="31" customWidth="1"/>
    <col min="2" max="2" width="23.7109375" style="31" bestFit="1" customWidth="1"/>
    <col min="3" max="3" width="12.140625" style="31" bestFit="1" customWidth="1"/>
    <col min="4" max="4" width="12.28515625" style="31" bestFit="1" customWidth="1"/>
    <col min="5" max="16384" width="8.7109375" style="31"/>
  </cols>
  <sheetData>
    <row r="1" spans="1:5" ht="15" x14ac:dyDescent="0.3">
      <c r="A1" s="30" t="s">
        <v>105</v>
      </c>
    </row>
    <row r="3" spans="1:5" x14ac:dyDescent="0.2">
      <c r="A3" s="32" t="s">
        <v>106</v>
      </c>
      <c r="C3" s="33"/>
    </row>
    <row r="4" spans="1:5" x14ac:dyDescent="0.2">
      <c r="A4" s="34" t="s">
        <v>107</v>
      </c>
      <c r="B4" s="35">
        <v>9571300</v>
      </c>
      <c r="E4" s="33"/>
    </row>
    <row r="6" spans="1:5" x14ac:dyDescent="0.2">
      <c r="A6" s="34" t="s">
        <v>108</v>
      </c>
    </row>
    <row r="7" spans="1:5" x14ac:dyDescent="0.2">
      <c r="A7" s="36" t="s">
        <v>109</v>
      </c>
      <c r="B7" s="37">
        <f ca="1">ROUND(Active2012!W59,-2)</f>
        <v>8311200</v>
      </c>
    </row>
    <row r="8" spans="1:5" x14ac:dyDescent="0.2">
      <c r="A8" s="36" t="s">
        <v>110</v>
      </c>
      <c r="B8" s="37">
        <f ca="1">ROUND(Deferred2012!I19,-2)</f>
        <v>286000</v>
      </c>
    </row>
    <row r="9" spans="1:5" x14ac:dyDescent="0.2">
      <c r="A9" s="36" t="s">
        <v>8</v>
      </c>
      <c r="B9" s="37">
        <f ca="1">ROUND(Pensioner2012!K25,-2)</f>
        <v>1324400</v>
      </c>
    </row>
    <row r="10" spans="1:5" x14ac:dyDescent="0.2">
      <c r="A10" s="36" t="s">
        <v>111</v>
      </c>
      <c r="B10" s="38">
        <f ca="1">ROUND(SUM(B7:B9),-2)</f>
        <v>9921600</v>
      </c>
    </row>
    <row r="11" spans="1:5" ht="13.5" thickBot="1" x14ac:dyDescent="0.25">
      <c r="B11" s="33"/>
    </row>
    <row r="12" spans="1:5" ht="13.5" thickBot="1" x14ac:dyDescent="0.25">
      <c r="A12" s="39" t="s">
        <v>112</v>
      </c>
      <c r="B12" s="40">
        <f ca="1">ROUND(B4-B10,-2)</f>
        <v>-350300</v>
      </c>
      <c r="C12" s="157"/>
    </row>
    <row r="14" spans="1:5" x14ac:dyDescent="0.2">
      <c r="A14" s="32" t="s">
        <v>113</v>
      </c>
      <c r="B14" s="33"/>
    </row>
    <row r="15" spans="1:5" x14ac:dyDescent="0.2">
      <c r="A15" s="34" t="s">
        <v>107</v>
      </c>
    </row>
    <row r="16" spans="1:5" x14ac:dyDescent="0.2">
      <c r="A16" s="36" t="s">
        <v>114</v>
      </c>
      <c r="B16" s="35">
        <v>9571300</v>
      </c>
    </row>
    <row r="17" spans="1:8" x14ac:dyDescent="0.2">
      <c r="A17" s="36" t="s">
        <v>115</v>
      </c>
      <c r="B17" s="41">
        <v>-300000</v>
      </c>
    </row>
    <row r="18" spans="1:8" x14ac:dyDescent="0.2">
      <c r="A18" s="36" t="s">
        <v>111</v>
      </c>
      <c r="B18" s="35">
        <f>B16+B17</f>
        <v>9271300</v>
      </c>
    </row>
    <row r="20" spans="1:8" x14ac:dyDescent="0.2">
      <c r="A20" s="34" t="s">
        <v>108</v>
      </c>
      <c r="C20" s="42" t="s">
        <v>116</v>
      </c>
      <c r="D20" s="42" t="s">
        <v>117</v>
      </c>
    </row>
    <row r="21" spans="1:8" x14ac:dyDescent="0.2">
      <c r="A21" s="36" t="s">
        <v>118</v>
      </c>
      <c r="B21" s="35">
        <f ca="1">ROUND(SUM(C21:D21),-2)</f>
        <v>6253600</v>
      </c>
      <c r="C21" s="43">
        <f ca="1">0.5*SUM(Active2012!W71:W85)</f>
        <v>3228406.7145148264</v>
      </c>
      <c r="D21" s="43">
        <f ca="1">0.5*SUM(Active2012!W128:W142)</f>
        <v>3025159.4585556793</v>
      </c>
      <c r="F21" s="44"/>
      <c r="G21" s="4"/>
      <c r="H21" s="4"/>
    </row>
    <row r="22" spans="1:8" x14ac:dyDescent="0.2">
      <c r="A22" s="36" t="s">
        <v>119</v>
      </c>
      <c r="B22" s="35">
        <f ca="1">ROUND(SUM(C22:D22),-2)</f>
        <v>2765600</v>
      </c>
      <c r="C22" s="43">
        <f ca="1">0.7*SUM(Active2012!W86:'Active2012'!W115)</f>
        <v>2006907.167079946</v>
      </c>
      <c r="D22" s="43">
        <f ca="1">0.3*SUM(Active2012!W143:'Active2012'!W172)</f>
        <v>758653.58186175255</v>
      </c>
      <c r="F22" s="44"/>
      <c r="G22" s="4"/>
      <c r="H22" s="4"/>
    </row>
    <row r="23" spans="1:8" x14ac:dyDescent="0.2">
      <c r="A23" s="36" t="s">
        <v>110</v>
      </c>
      <c r="B23" s="35">
        <f ca="1">ROUND(D23,-2)</f>
        <v>417100</v>
      </c>
      <c r="C23" s="45"/>
      <c r="D23" s="35">
        <f ca="1">Deferred2012!I35</f>
        <v>417106.72436637548</v>
      </c>
    </row>
    <row r="24" spans="1:8" x14ac:dyDescent="0.2">
      <c r="A24" s="36" t="s">
        <v>8</v>
      </c>
      <c r="B24" s="35">
        <f ca="1">ROUND(D24,-2)</f>
        <v>1566400</v>
      </c>
      <c r="C24" s="45"/>
      <c r="D24" s="35">
        <f ca="1">Pensioner2012!K47</f>
        <v>1566369.8517241555</v>
      </c>
    </row>
    <row r="25" spans="1:8" x14ac:dyDescent="0.2">
      <c r="A25" s="36" t="s">
        <v>111</v>
      </c>
      <c r="B25" s="35">
        <f ca="1">SUM(B21:B24)</f>
        <v>11002700</v>
      </c>
      <c r="C25" s="46">
        <f ca="1">SUM(C21:C24)</f>
        <v>5235313.8815947725</v>
      </c>
      <c r="D25" s="46">
        <f ca="1">SUM(D21:D24)</f>
        <v>5767289.6165079623</v>
      </c>
    </row>
    <row r="27" spans="1:8" ht="13.5" thickBot="1" x14ac:dyDescent="0.25">
      <c r="A27" s="39" t="s">
        <v>112</v>
      </c>
      <c r="B27" s="47">
        <f ca="1">B18-B25</f>
        <v>-1731400</v>
      </c>
    </row>
    <row r="29" spans="1:8" x14ac:dyDescent="0.2">
      <c r="A29" s="32" t="s">
        <v>120</v>
      </c>
    </row>
    <row r="30" spans="1:8" x14ac:dyDescent="0.2">
      <c r="A30" s="34" t="s">
        <v>120</v>
      </c>
      <c r="B30" s="37">
        <f ca="1">ROUND(Active2012!Y60,-2)</f>
        <v>306200</v>
      </c>
    </row>
    <row r="31" spans="1:8" ht="13.5" thickBot="1" x14ac:dyDescent="0.25">
      <c r="A31" s="34" t="s">
        <v>121</v>
      </c>
      <c r="B31" s="92">
        <f>ROUND(SUM(Active2012!E17:'Active2012'!E58)*(1+Active2012!B7),-2)</f>
        <v>2176200</v>
      </c>
    </row>
    <row r="32" spans="1:8" ht="13.5" thickBot="1" x14ac:dyDescent="0.25">
      <c r="A32" s="49" t="s">
        <v>122</v>
      </c>
      <c r="B32" s="50">
        <f ca="1">B30/B31</f>
        <v>0.14070397941365684</v>
      </c>
    </row>
    <row r="34" spans="1:4" x14ac:dyDescent="0.2">
      <c r="A34" s="34" t="s">
        <v>123</v>
      </c>
      <c r="B34" s="21">
        <f>Active2012!B6</f>
        <v>0.05</v>
      </c>
      <c r="C34"/>
      <c r="D34"/>
    </row>
    <row r="35" spans="1:4" x14ac:dyDescent="0.2">
      <c r="A35" s="34" t="s">
        <v>124</v>
      </c>
      <c r="B35" s="12">
        <f>PV((1+B34)^(1/12) - 1,12*15,-1/12,,0)</f>
        <v>10.615429833689941</v>
      </c>
      <c r="C35"/>
      <c r="D35"/>
    </row>
    <row r="36" spans="1:4" x14ac:dyDescent="0.2">
      <c r="A36" s="34" t="s">
        <v>125</v>
      </c>
      <c r="B36" s="35">
        <f ca="1">ROUND(-B12/B35,-2)</f>
        <v>33000</v>
      </c>
      <c r="C36"/>
      <c r="D36"/>
    </row>
    <row r="37" spans="1:4" x14ac:dyDescent="0.2">
      <c r="B37"/>
      <c r="C37"/>
      <c r="D37"/>
    </row>
    <row r="38" spans="1:4" x14ac:dyDescent="0.2">
      <c r="A38" s="34" t="s">
        <v>126</v>
      </c>
      <c r="B38" s="93">
        <f ca="1">C38*(C25/B25) + D38*(D25/B25)</f>
        <v>2.7620632711526098E-2</v>
      </c>
      <c r="C38" s="21">
        <v>2.5000000000000001E-2</v>
      </c>
      <c r="D38" s="21">
        <v>0.03</v>
      </c>
    </row>
    <row r="39" spans="1:4" x14ac:dyDescent="0.2">
      <c r="A39" s="34" t="s">
        <v>127</v>
      </c>
      <c r="B39" s="29">
        <f ca="1">PV((1+B38)^(1/12) - 1,12*5,-1/12,,0)</f>
        <v>4.6690724966483321</v>
      </c>
      <c r="C39"/>
      <c r="D39"/>
    </row>
    <row r="40" spans="1:4" x14ac:dyDescent="0.2">
      <c r="A40" s="34" t="s">
        <v>128</v>
      </c>
      <c r="B40" s="37">
        <f ca="1">ROUND(-B27/B39,-2)</f>
        <v>370800</v>
      </c>
      <c r="C40"/>
      <c r="D40"/>
    </row>
    <row r="42" spans="1:4" ht="13.5" thickBot="1" x14ac:dyDescent="0.25">
      <c r="A42" s="39" t="s">
        <v>129</v>
      </c>
      <c r="B42" s="47">
        <f ca="1">MAX(B36,B40)</f>
        <v>370800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" sqref="C2"/>
    </sheetView>
  </sheetViews>
  <sheetFormatPr defaultColWidth="8.7109375" defaultRowHeight="12.75" x14ac:dyDescent="0.2"/>
  <cols>
    <col min="1" max="1" width="14" customWidth="1"/>
    <col min="2" max="2" width="19" bestFit="1" customWidth="1"/>
    <col min="3" max="3" width="18.42578125" bestFit="1" customWidth="1"/>
    <col min="4" max="4" width="12.140625" bestFit="1" customWidth="1"/>
    <col min="5" max="5" width="9.7109375" customWidth="1"/>
    <col min="6" max="6" width="9.7109375" bestFit="1" customWidth="1"/>
    <col min="7" max="7" width="6.5703125" customWidth="1"/>
    <col min="8" max="8" width="10.85546875" customWidth="1"/>
    <col min="9" max="9" width="12" bestFit="1" customWidth="1"/>
  </cols>
  <sheetData>
    <row r="1" spans="1:10" s="31" customFormat="1" ht="15" x14ac:dyDescent="0.3">
      <c r="A1" s="30" t="s">
        <v>110</v>
      </c>
      <c r="C1" s="109" t="s">
        <v>195</v>
      </c>
    </row>
    <row r="2" spans="1:10" s="31" customFormat="1" x14ac:dyDescent="0.2">
      <c r="C2" s="136" t="s">
        <v>223</v>
      </c>
    </row>
    <row r="3" spans="1:10" s="31" customFormat="1" x14ac:dyDescent="0.2">
      <c r="A3" s="34" t="s">
        <v>130</v>
      </c>
      <c r="B3" s="105">
        <v>41639</v>
      </c>
    </row>
    <row r="4" spans="1:10" s="31" customFormat="1" x14ac:dyDescent="0.2"/>
    <row r="5" spans="1:10" s="53" customFormat="1" x14ac:dyDescent="0.2">
      <c r="A5" s="52" t="s">
        <v>131</v>
      </c>
    </row>
    <row r="6" spans="1:10" s="31" customFormat="1" x14ac:dyDescent="0.2">
      <c r="A6" s="34" t="s">
        <v>132</v>
      </c>
      <c r="B6" s="54">
        <v>0.05</v>
      </c>
      <c r="C6" s="78" t="s">
        <v>169</v>
      </c>
      <c r="D6" s="31" t="str">
        <f>"'"&amp;"Male"&amp;B8&amp;"'!"</f>
        <v>'Male2015'!</v>
      </c>
      <c r="E6" s="78" t="s">
        <v>180</v>
      </c>
      <c r="F6" s="62">
        <v>0.03</v>
      </c>
    </row>
    <row r="7" spans="1:10" s="31" customFormat="1" x14ac:dyDescent="0.2">
      <c r="A7" s="34" t="s">
        <v>134</v>
      </c>
      <c r="B7" s="31">
        <v>60</v>
      </c>
      <c r="C7" s="78" t="s">
        <v>170</v>
      </c>
      <c r="D7" s="31" t="str">
        <f>"'"&amp;"Female"&amp;B8&amp;"'!"</f>
        <v>'Female2015'!</v>
      </c>
      <c r="E7" s="78" t="s">
        <v>111</v>
      </c>
      <c r="F7" s="108">
        <f ca="1">I20</f>
        <v>359776.29152646608</v>
      </c>
    </row>
    <row r="8" spans="1:10" s="31" customFormat="1" x14ac:dyDescent="0.2">
      <c r="A8" s="68" t="s">
        <v>156</v>
      </c>
      <c r="B8" s="31">
        <v>2015</v>
      </c>
      <c r="C8" s="79" t="s">
        <v>172</v>
      </c>
      <c r="D8" s="31" t="s">
        <v>171</v>
      </c>
      <c r="E8" s="78" t="s">
        <v>190</v>
      </c>
      <c r="F8" s="108">
        <f ca="1">F7-Deferred2013DR!F7</f>
        <v>-3353.7939414040884</v>
      </c>
    </row>
    <row r="9" spans="1:10" s="31" customFormat="1" x14ac:dyDescent="0.2">
      <c r="A9" s="34"/>
      <c r="C9" s="79" t="s">
        <v>174</v>
      </c>
      <c r="D9" s="31" t="s">
        <v>175</v>
      </c>
    </row>
    <row r="10" spans="1:10" s="31" customFormat="1" x14ac:dyDescent="0.2">
      <c r="A10" s="34"/>
      <c r="C10" s="80" t="s">
        <v>173</v>
      </c>
      <c r="D10" s="81">
        <f ca="1">IF(B6=0.05,8,HLOOKUP(B6,INDIRECT(D6&amp;D8),2)+4)</f>
        <v>8</v>
      </c>
    </row>
    <row r="11" spans="1:10" s="31" customFormat="1" x14ac:dyDescent="0.2"/>
    <row r="12" spans="1:10" s="53" customFormat="1" x14ac:dyDescent="0.2">
      <c r="A12" s="52" t="s">
        <v>135</v>
      </c>
    </row>
    <row r="13" spans="1:10" s="31" customFormat="1" ht="63.75" x14ac:dyDescent="0.2">
      <c r="A13" s="55" t="s">
        <v>4</v>
      </c>
      <c r="B13" s="55" t="s">
        <v>6</v>
      </c>
      <c r="C13" s="55" t="s">
        <v>9</v>
      </c>
      <c r="D13" s="55" t="s">
        <v>5</v>
      </c>
      <c r="E13" s="55" t="s">
        <v>136</v>
      </c>
      <c r="F13" s="56" t="s">
        <v>139</v>
      </c>
      <c r="G13" s="55" t="s">
        <v>100</v>
      </c>
      <c r="H13" s="55" t="s">
        <v>104</v>
      </c>
      <c r="I13" s="56" t="s">
        <v>140</v>
      </c>
      <c r="J13" s="78" t="s">
        <v>180</v>
      </c>
    </row>
    <row r="14" spans="1:10" s="31" customFormat="1" x14ac:dyDescent="0.2">
      <c r="A14" t="str">
        <f>Data2013!A50</f>
        <v>D01</v>
      </c>
      <c r="B14" s="7">
        <f>Data2013!B50</f>
        <v>19127</v>
      </c>
      <c r="C14" s="27">
        <f>Data2013!C50</f>
        <v>889.69</v>
      </c>
      <c r="D14" s="65" t="str">
        <f>Data2013!D50</f>
        <v>F</v>
      </c>
      <c r="E14" s="65">
        <f>ROUND(($B$3-B14)/365.25,0)</f>
        <v>62</v>
      </c>
      <c r="F14" s="57">
        <f>C14*12*(1-J14)</f>
        <v>9715.4148000000005</v>
      </c>
      <c r="G14">
        <f>(1+$B$6)^(-MAX(0,$B$7-E14))</f>
        <v>1</v>
      </c>
      <c r="H14">
        <f ca="1">IF(D14="M", VLOOKUP(MAX(E14,$B$7),INDIRECT($D$6&amp;$D$9),$D$10), VLOOKUP(MAX(E14,$B$7),INDIRECT($D$7&amp;$D$9),$D$10))</f>
        <v>13.492226066380434</v>
      </c>
      <c r="I14" s="57">
        <f ca="1">F14*G14*H14</f>
        <v>131082.57281025825</v>
      </c>
      <c r="J14" s="107">
        <f>IF(E14&gt;60, $F$6*IF(E14&gt;65, 0, 65-E14), $F$6*MIN(65-$B$7, $B$7-E14))</f>
        <v>0.09</v>
      </c>
    </row>
    <row r="15" spans="1:10" s="31" customFormat="1" x14ac:dyDescent="0.2">
      <c r="A15" t="str">
        <f>Data2013!A51</f>
        <v>D03</v>
      </c>
      <c r="B15" s="7">
        <f>Data2013!B51</f>
        <v>22270</v>
      </c>
      <c r="C15" s="27">
        <f>Data2013!C51</f>
        <v>784.5</v>
      </c>
      <c r="D15" s="65" t="str">
        <f>Data2013!D51</f>
        <v>M</v>
      </c>
      <c r="E15" s="65">
        <f t="shared" ref="E15:E19" si="0">ROUND(($B$3-B15)/365.25,0)</f>
        <v>53</v>
      </c>
      <c r="F15" s="57">
        <f t="shared" ref="F15:F19" si="1">C15*12*(1-J15)</f>
        <v>8001.9</v>
      </c>
      <c r="G15">
        <f t="shared" ref="G15:G19" si="2">(1+$B$6)^(-MAX(0,$B$7-E15))</f>
        <v>0.71068133013012147</v>
      </c>
      <c r="H15">
        <f t="shared" ref="H15:H19" ca="1" si="3">IF(D15="M", VLOOKUP(MAX(E15,$B$7),INDIRECT($D$6&amp;$D$9),$D$10), VLOOKUP(MAX(E15,$B$7),INDIRECT($D$7&amp;$D$9),$D$10))</f>
        <v>13.158732149668582</v>
      </c>
      <c r="I15" s="57">
        <f t="shared" ref="I15:I19" ca="1" si="4">F15*G15*H15</f>
        <v>74831.090299626885</v>
      </c>
      <c r="J15" s="107">
        <f t="shared" ref="J15:J19" si="5">IF(E15&gt;60, $F$6*IF(E15&gt;65, 0, 65-E15), $F$6*MIN(65-$B$7, $B$7-E15))</f>
        <v>0.15</v>
      </c>
    </row>
    <row r="16" spans="1:10" s="31" customFormat="1" x14ac:dyDescent="0.2">
      <c r="A16" t="str">
        <f>Data2013!A52</f>
        <v>D04</v>
      </c>
      <c r="B16" s="7">
        <f>Data2013!B52</f>
        <v>23293</v>
      </c>
      <c r="C16" s="27">
        <f>Data2013!C52</f>
        <v>966.54</v>
      </c>
      <c r="D16" s="65" t="str">
        <f>Data2013!D52</f>
        <v>M</v>
      </c>
      <c r="E16" s="65">
        <f t="shared" si="0"/>
        <v>50</v>
      </c>
      <c r="F16" s="57">
        <f t="shared" si="1"/>
        <v>9858.7079999999987</v>
      </c>
      <c r="G16">
        <f t="shared" si="2"/>
        <v>0.61391325354075932</v>
      </c>
      <c r="H16">
        <f t="shared" ca="1" si="3"/>
        <v>13.158732149668582</v>
      </c>
      <c r="I16" s="57">
        <f t="shared" ca="1" si="4"/>
        <v>79641.798665911978</v>
      </c>
      <c r="J16" s="107">
        <f t="shared" si="5"/>
        <v>0.15</v>
      </c>
    </row>
    <row r="17" spans="1:10" s="31" customFormat="1" x14ac:dyDescent="0.2">
      <c r="A17" t="str">
        <f>Data2013!A53</f>
        <v>D05</v>
      </c>
      <c r="B17" s="7">
        <f>Data2013!B53</f>
        <v>28377</v>
      </c>
      <c r="C17" s="27">
        <f>Data2013!C53</f>
        <v>200.63</v>
      </c>
      <c r="D17" s="65" t="str">
        <f>Data2013!D53</f>
        <v>F</v>
      </c>
      <c r="E17" s="65">
        <f t="shared" si="0"/>
        <v>36</v>
      </c>
      <c r="F17" s="57">
        <f t="shared" si="1"/>
        <v>2046.4259999999999</v>
      </c>
      <c r="G17">
        <f t="shared" si="2"/>
        <v>0.31006791028265024</v>
      </c>
      <c r="H17">
        <f t="shared" ca="1" si="3"/>
        <v>14.027063575622208</v>
      </c>
      <c r="I17" s="57">
        <f t="shared" ca="1" si="4"/>
        <v>8900.6071457593553</v>
      </c>
      <c r="J17" s="107">
        <f t="shared" si="5"/>
        <v>0.15</v>
      </c>
    </row>
    <row r="18" spans="1:10" s="31" customFormat="1" x14ac:dyDescent="0.2">
      <c r="A18" t="str">
        <f>Data2013!A54</f>
        <v>A25</v>
      </c>
      <c r="B18" s="7">
        <f>Data2013!B54</f>
        <v>24069</v>
      </c>
      <c r="C18" s="27">
        <f>Data2013!C54</f>
        <v>726.81</v>
      </c>
      <c r="D18" s="65" t="str">
        <f>Data2013!D54</f>
        <v>M</v>
      </c>
      <c r="E18" s="65">
        <f t="shared" si="0"/>
        <v>48</v>
      </c>
      <c r="F18" s="57">
        <f t="shared" si="1"/>
        <v>7413.4619999999995</v>
      </c>
      <c r="G18">
        <f t="shared" si="2"/>
        <v>0.5568374181775595</v>
      </c>
      <c r="H18">
        <f t="shared" ca="1" si="3"/>
        <v>13.158732149668582</v>
      </c>
      <c r="I18" s="57">
        <f ca="1">F18*G18*H18</f>
        <v>54320.470600132117</v>
      </c>
      <c r="J18" s="107">
        <f t="shared" si="5"/>
        <v>0.15</v>
      </c>
    </row>
    <row r="19" spans="1:10" s="31" customFormat="1" ht="13.5" thickBot="1" x14ac:dyDescent="0.25">
      <c r="A19" t="str">
        <f>Data2013!A55</f>
        <v>A36</v>
      </c>
      <c r="B19" s="7">
        <f>Data2013!B55</f>
        <v>27281</v>
      </c>
      <c r="C19" s="27">
        <f>Data2013!C55</f>
        <v>228.32</v>
      </c>
      <c r="D19" s="65" t="str">
        <f>Data2013!D55</f>
        <v>M</v>
      </c>
      <c r="E19" s="65">
        <f t="shared" si="0"/>
        <v>39</v>
      </c>
      <c r="F19" s="57">
        <f t="shared" si="1"/>
        <v>2328.864</v>
      </c>
      <c r="G19">
        <f t="shared" si="2"/>
        <v>0.35894236464095297</v>
      </c>
      <c r="H19">
        <f t="shared" ca="1" si="3"/>
        <v>13.158732149668582</v>
      </c>
      <c r="I19" s="57">
        <f t="shared" ca="1" si="4"/>
        <v>10999.752004777571</v>
      </c>
      <c r="J19" s="107">
        <f t="shared" si="5"/>
        <v>0.15</v>
      </c>
    </row>
    <row r="20" spans="1:10" s="31" customFormat="1" ht="13.5" thickBot="1" x14ac:dyDescent="0.25">
      <c r="A20"/>
      <c r="B20" s="7"/>
      <c r="G20" s="58"/>
      <c r="H20" s="59" t="s">
        <v>143</v>
      </c>
      <c r="I20" s="61">
        <f ca="1">SUM(I14:I19)</f>
        <v>359776.29152646608</v>
      </c>
    </row>
    <row r="21" spans="1:10" s="31" customFormat="1" x14ac:dyDescent="0.2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18" sqref="I18"/>
    </sheetView>
  </sheetViews>
  <sheetFormatPr defaultColWidth="8.7109375" defaultRowHeight="12.75" x14ac:dyDescent="0.2"/>
  <cols>
    <col min="1" max="1" width="14" customWidth="1"/>
    <col min="2" max="2" width="19" bestFit="1" customWidth="1"/>
    <col min="3" max="3" width="18.42578125" bestFit="1" customWidth="1"/>
    <col min="4" max="4" width="12.140625" bestFit="1" customWidth="1"/>
    <col min="5" max="5" width="9.7109375" customWidth="1"/>
    <col min="6" max="6" width="9.7109375" bestFit="1" customWidth="1"/>
    <col min="7" max="7" width="6.5703125" customWidth="1"/>
    <col min="8" max="8" width="10.85546875" customWidth="1"/>
    <col min="9" max="9" width="12" bestFit="1" customWidth="1"/>
  </cols>
  <sheetData>
    <row r="1" spans="1:10" s="31" customFormat="1" ht="15" x14ac:dyDescent="0.3">
      <c r="A1" s="30" t="s">
        <v>110</v>
      </c>
      <c r="C1" s="109" t="s">
        <v>192</v>
      </c>
    </row>
    <row r="2" spans="1:10" s="31" customFormat="1" x14ac:dyDescent="0.2">
      <c r="C2" s="136" t="s">
        <v>223</v>
      </c>
    </row>
    <row r="3" spans="1:10" s="31" customFormat="1" x14ac:dyDescent="0.2">
      <c r="A3" s="34" t="s">
        <v>130</v>
      </c>
      <c r="B3" s="105">
        <v>41639</v>
      </c>
    </row>
    <row r="4" spans="1:10" s="31" customFormat="1" x14ac:dyDescent="0.2"/>
    <row r="5" spans="1:10" s="53" customFormat="1" x14ac:dyDescent="0.2">
      <c r="A5" s="52" t="s">
        <v>131</v>
      </c>
    </row>
    <row r="6" spans="1:10" s="31" customFormat="1" x14ac:dyDescent="0.2">
      <c r="A6" s="34" t="s">
        <v>132</v>
      </c>
      <c r="B6" s="54">
        <v>0.05</v>
      </c>
      <c r="C6" s="78" t="s">
        <v>169</v>
      </c>
      <c r="D6" s="31" t="str">
        <f>"'"&amp;"Male"&amp;B8&amp;"'!"</f>
        <v>'Male2015'!</v>
      </c>
      <c r="E6" s="78" t="s">
        <v>180</v>
      </c>
      <c r="F6" s="62">
        <v>0</v>
      </c>
    </row>
    <row r="7" spans="1:10" s="31" customFormat="1" x14ac:dyDescent="0.2">
      <c r="A7" s="34" t="s">
        <v>134</v>
      </c>
      <c r="B7" s="31">
        <v>65</v>
      </c>
      <c r="C7" s="78" t="s">
        <v>170</v>
      </c>
      <c r="D7" s="31" t="str">
        <f>"'"&amp;"Female"&amp;B8&amp;"'!"</f>
        <v>'Female2015'!</v>
      </c>
      <c r="E7" s="78" t="s">
        <v>111</v>
      </c>
      <c r="F7" s="108">
        <f ca="1">I20</f>
        <v>303956.48612419743</v>
      </c>
    </row>
    <row r="8" spans="1:10" s="31" customFormat="1" x14ac:dyDescent="0.2">
      <c r="A8" s="68" t="s">
        <v>156</v>
      </c>
      <c r="B8" s="31">
        <v>2015</v>
      </c>
      <c r="C8" s="79" t="s">
        <v>172</v>
      </c>
      <c r="D8" s="31" t="s">
        <v>171</v>
      </c>
      <c r="E8" s="78" t="s">
        <v>190</v>
      </c>
      <c r="F8" s="108">
        <f ca="1">F7-Deferred2013MORT!F7</f>
        <v>-55819.805402268656</v>
      </c>
    </row>
    <row r="9" spans="1:10" s="31" customFormat="1" x14ac:dyDescent="0.2">
      <c r="A9" s="34"/>
      <c r="C9" s="79" t="s">
        <v>174</v>
      </c>
      <c r="D9" s="31" t="s">
        <v>175</v>
      </c>
    </row>
    <row r="10" spans="1:10" s="31" customFormat="1" x14ac:dyDescent="0.2">
      <c r="A10" s="34"/>
      <c r="C10" s="80" t="s">
        <v>173</v>
      </c>
      <c r="D10" s="81">
        <f ca="1">IF(B6=0.05,8,HLOOKUP(B6,INDIRECT(D6&amp;D8),2)+4)</f>
        <v>8</v>
      </c>
    </row>
    <row r="11" spans="1:10" s="31" customFormat="1" x14ac:dyDescent="0.2"/>
    <row r="12" spans="1:10" s="53" customFormat="1" x14ac:dyDescent="0.2">
      <c r="A12" s="52" t="s">
        <v>135</v>
      </c>
    </row>
    <row r="13" spans="1:10" s="31" customFormat="1" ht="63.75" x14ac:dyDescent="0.2">
      <c r="A13" s="55" t="s">
        <v>4</v>
      </c>
      <c r="B13" s="55" t="s">
        <v>6</v>
      </c>
      <c r="C13" s="55" t="s">
        <v>9</v>
      </c>
      <c r="D13" s="55" t="s">
        <v>5</v>
      </c>
      <c r="E13" s="55" t="s">
        <v>136</v>
      </c>
      <c r="F13" s="56" t="s">
        <v>139</v>
      </c>
      <c r="G13" s="55" t="s">
        <v>100</v>
      </c>
      <c r="H13" s="55" t="s">
        <v>104</v>
      </c>
      <c r="I13" s="56" t="s">
        <v>140</v>
      </c>
      <c r="J13" s="78" t="s">
        <v>180</v>
      </c>
    </row>
    <row r="14" spans="1:10" s="31" customFormat="1" x14ac:dyDescent="0.2">
      <c r="A14" t="str">
        <f>Data2013!A50</f>
        <v>D01</v>
      </c>
      <c r="B14" s="7">
        <f>Data2013!B50</f>
        <v>19127</v>
      </c>
      <c r="C14" s="27">
        <f>Data2013!C50</f>
        <v>889.69</v>
      </c>
      <c r="D14" s="65" t="str">
        <f>Data2013!D50</f>
        <v>F</v>
      </c>
      <c r="E14" s="65">
        <f>ROUND(($B$3-B14)/365.25,0)</f>
        <v>62</v>
      </c>
      <c r="F14" s="57">
        <f>C14*12*(1-J14)</f>
        <v>10676.28</v>
      </c>
      <c r="G14">
        <f>(1+$B$6)^(-MAX(0,$B$7-E14))</f>
        <v>0.86383759853147601</v>
      </c>
      <c r="H14">
        <f ca="1">IF(D14="M", VLOOKUP(MAX(E14,$B$7),INDIRECT($D$6&amp;$D$9),$D$10), VLOOKUP(MAX(E14,$B$7),INDIRECT($D$7&amp;$D$9),$D$10))</f>
        <v>12.653744535703384</v>
      </c>
      <c r="I14" s="57">
        <f ca="1">F14*G14*H14</f>
        <v>116700.07101750508</v>
      </c>
      <c r="J14" s="107">
        <f>IF(E14&gt;60, $F$6*IF(E14&gt;65, 0, 65-E14), $F$6*MIN(65-$B$7, $B$7-E14))</f>
        <v>0</v>
      </c>
    </row>
    <row r="15" spans="1:10" s="31" customFormat="1" x14ac:dyDescent="0.2">
      <c r="A15" t="str">
        <f>Data2013!A51</f>
        <v>D03</v>
      </c>
      <c r="B15" s="7">
        <f>Data2013!B51</f>
        <v>22270</v>
      </c>
      <c r="C15" s="27">
        <f>Data2013!C51</f>
        <v>784.5</v>
      </c>
      <c r="D15" s="65" t="str">
        <f>Data2013!D51</f>
        <v>M</v>
      </c>
      <c r="E15" s="65">
        <f t="shared" ref="E15:E19" si="0">ROUND(($B$3-B15)/365.25,0)</f>
        <v>53</v>
      </c>
      <c r="F15" s="57">
        <f t="shared" ref="F15:F19" si="1">C15*12*(1-J15)</f>
        <v>9414</v>
      </c>
      <c r="G15">
        <f t="shared" ref="G15:G19" si="2">(1+$B$6)^(-MAX(0,$B$7-E15))</f>
        <v>0.5568374181775595</v>
      </c>
      <c r="H15">
        <f t="shared" ref="H15:H19" ca="1" si="3">IF(D15="M", VLOOKUP(MAX(E15,$B$7),INDIRECT($D$6&amp;$D$9),$D$10), VLOOKUP(MAX(E15,$B$7),INDIRECT($D$7&amp;$D$9),$D$10))</f>
        <v>11.681221147492936</v>
      </c>
      <c r="I15" s="57">
        <f t="shared" ref="I15:I19" ca="1" si="4">F15*G15*H15</f>
        <v>61233.749208701141</v>
      </c>
      <c r="J15" s="107">
        <f t="shared" ref="J15:J19" si="5">IF(E15&gt;60, $F$6*IF(E15&gt;65, 0, 65-E15), $F$6*MIN(65-$B$7, $B$7-E15))</f>
        <v>0</v>
      </c>
    </row>
    <row r="16" spans="1:10" s="31" customFormat="1" x14ac:dyDescent="0.2">
      <c r="A16" t="str">
        <f>Data2013!A52</f>
        <v>D04</v>
      </c>
      <c r="B16" s="7">
        <f>Data2013!B52</f>
        <v>23293</v>
      </c>
      <c r="C16" s="27">
        <f>Data2013!C52</f>
        <v>966.54</v>
      </c>
      <c r="D16" s="65" t="str">
        <f>Data2013!D52</f>
        <v>M</v>
      </c>
      <c r="E16" s="65">
        <f t="shared" si="0"/>
        <v>50</v>
      </c>
      <c r="F16" s="57">
        <f t="shared" si="1"/>
        <v>11598.48</v>
      </c>
      <c r="G16">
        <f t="shared" si="2"/>
        <v>0.48101709809097021</v>
      </c>
      <c r="H16">
        <f t="shared" ca="1" si="3"/>
        <v>11.681221147492936</v>
      </c>
      <c r="I16" s="57">
        <f t="shared" ca="1" si="4"/>
        <v>65170.317664910966</v>
      </c>
      <c r="J16" s="107">
        <f t="shared" si="5"/>
        <v>0</v>
      </c>
    </row>
    <row r="17" spans="1:10" s="31" customFormat="1" x14ac:dyDescent="0.2">
      <c r="A17" t="str">
        <f>Data2013!A53</f>
        <v>D05</v>
      </c>
      <c r="B17" s="7">
        <f>Data2013!B53</f>
        <v>28377</v>
      </c>
      <c r="C17" s="27">
        <f>Data2013!C53</f>
        <v>200.63</v>
      </c>
      <c r="D17" s="65" t="str">
        <f>Data2013!D53</f>
        <v>F</v>
      </c>
      <c r="E17" s="65">
        <f t="shared" si="0"/>
        <v>36</v>
      </c>
      <c r="F17" s="57">
        <f t="shared" si="1"/>
        <v>2407.56</v>
      </c>
      <c r="G17">
        <f t="shared" si="2"/>
        <v>0.24294632108865097</v>
      </c>
      <c r="H17">
        <f t="shared" ca="1" si="3"/>
        <v>12.653744535703384</v>
      </c>
      <c r="I17" s="57">
        <f t="shared" ca="1" si="4"/>
        <v>7401.2744450304781</v>
      </c>
      <c r="J17" s="107">
        <f t="shared" si="5"/>
        <v>0</v>
      </c>
    </row>
    <row r="18" spans="1:10" s="31" customFormat="1" x14ac:dyDescent="0.2">
      <c r="A18" t="str">
        <f>Data2013!A54</f>
        <v>A25</v>
      </c>
      <c r="B18" s="7">
        <f>Data2013!B54</f>
        <v>24069</v>
      </c>
      <c r="C18" s="27">
        <f>Data2013!C54</f>
        <v>726.81</v>
      </c>
      <c r="D18" s="65" t="str">
        <f>Data2013!D54</f>
        <v>M</v>
      </c>
      <c r="E18" s="65">
        <f t="shared" si="0"/>
        <v>48</v>
      </c>
      <c r="F18" s="57">
        <f t="shared" si="1"/>
        <v>8721.7199999999993</v>
      </c>
      <c r="G18">
        <f t="shared" si="2"/>
        <v>0.43629668761085727</v>
      </c>
      <c r="H18">
        <f t="shared" ca="1" si="3"/>
        <v>11.681221147492936</v>
      </c>
      <c r="I18" s="57">
        <f ca="1">F18*G18*H18</f>
        <v>44450.054921138792</v>
      </c>
      <c r="J18" s="107">
        <f t="shared" si="5"/>
        <v>0</v>
      </c>
    </row>
    <row r="19" spans="1:10" s="31" customFormat="1" ht="13.5" thickBot="1" x14ac:dyDescent="0.25">
      <c r="A19" t="str">
        <f>Data2013!A55</f>
        <v>A36</v>
      </c>
      <c r="B19" s="7">
        <f>Data2013!B55</f>
        <v>27281</v>
      </c>
      <c r="C19" s="27">
        <f>Data2013!C55</f>
        <v>228.32</v>
      </c>
      <c r="D19" s="65" t="str">
        <f>Data2013!D55</f>
        <v>M</v>
      </c>
      <c r="E19" s="65">
        <f t="shared" si="0"/>
        <v>39</v>
      </c>
      <c r="F19" s="57">
        <f t="shared" si="1"/>
        <v>2739.84</v>
      </c>
      <c r="G19">
        <f t="shared" si="2"/>
        <v>0.28124073495024959</v>
      </c>
      <c r="H19">
        <f t="shared" ca="1" si="3"/>
        <v>11.681221147492936</v>
      </c>
      <c r="I19" s="57">
        <f t="shared" ca="1" si="4"/>
        <v>9001.018866910932</v>
      </c>
      <c r="J19" s="107">
        <f t="shared" si="5"/>
        <v>0</v>
      </c>
    </row>
    <row r="20" spans="1:10" s="31" customFormat="1" ht="13.5" thickBot="1" x14ac:dyDescent="0.25">
      <c r="A20"/>
      <c r="B20" s="7"/>
      <c r="G20" s="58"/>
      <c r="H20" s="59" t="s">
        <v>143</v>
      </c>
      <c r="I20" s="61">
        <f ca="1">SUM(I14:I19)</f>
        <v>303956.48612419743</v>
      </c>
    </row>
    <row r="21" spans="1:10" s="31" customFormat="1" x14ac:dyDescent="0.2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pane ySplit="1" topLeftCell="A2" activePane="bottomLeft" state="frozen"/>
      <selection pane="bottomLeft" activeCell="M15" sqref="M15"/>
    </sheetView>
  </sheetViews>
  <sheetFormatPr defaultRowHeight="12.75" x14ac:dyDescent="0.2"/>
  <cols>
    <col min="4" max="4" width="15.85546875" bestFit="1" customWidth="1"/>
    <col min="6" max="6" width="13.7109375" bestFit="1" customWidth="1"/>
    <col min="7" max="7" width="11.85546875" bestFit="1" customWidth="1"/>
    <col min="9" max="9" width="15.7109375" bestFit="1" customWidth="1"/>
    <col min="10" max="10" width="11" bestFit="1" customWidth="1"/>
    <col min="11" max="12" width="12" bestFit="1" customWidth="1"/>
    <col min="13" max="13" width="13.5703125" bestFit="1" customWidth="1"/>
    <col min="14" max="14" width="11.5703125" bestFit="1" customWidth="1"/>
  </cols>
  <sheetData>
    <row r="1" spans="1:15" x14ac:dyDescent="0.2">
      <c r="A1" s="144"/>
      <c r="B1" s="26" t="s">
        <v>217</v>
      </c>
      <c r="C1" s="26" t="s">
        <v>97</v>
      </c>
      <c r="D1" s="26" t="s">
        <v>237</v>
      </c>
      <c r="E1" s="26" t="s">
        <v>218</v>
      </c>
      <c r="F1" s="26" t="s">
        <v>219</v>
      </c>
      <c r="G1" s="26" t="s">
        <v>238</v>
      </c>
      <c r="H1" s="26" t="s">
        <v>116</v>
      </c>
      <c r="I1" s="26" t="s">
        <v>208</v>
      </c>
      <c r="J1" s="26" t="s">
        <v>221</v>
      </c>
      <c r="K1" s="26" t="s">
        <v>95</v>
      </c>
      <c r="L1" s="26" t="s">
        <v>222</v>
      </c>
      <c r="N1" s="18" t="s">
        <v>132</v>
      </c>
      <c r="O1" s="21">
        <f>Deferred2012!B6</f>
        <v>0.05</v>
      </c>
    </row>
    <row r="2" spans="1:15" x14ac:dyDescent="0.2">
      <c r="A2" t="str">
        <f>Deferred2012!A14</f>
        <v>D01</v>
      </c>
      <c r="B2" s="122">
        <f ca="1">Deferred2012!I14</f>
        <v>111142.92477857629</v>
      </c>
      <c r="C2" s="122">
        <f ca="1">B2*$O$1</f>
        <v>5557.1462389288145</v>
      </c>
      <c r="D2" s="122">
        <v>1</v>
      </c>
      <c r="E2" s="122">
        <v>0</v>
      </c>
      <c r="F2" s="122">
        <f ca="1">B2+C2</f>
        <v>116700.07101750511</v>
      </c>
      <c r="G2" s="122">
        <f ca="1">Deferred2013RA!I14</f>
        <v>116700.07101750508</v>
      </c>
      <c r="H2" s="122">
        <v>0</v>
      </c>
      <c r="I2" s="122">
        <v>0</v>
      </c>
      <c r="J2" s="122">
        <f ca="1">G2-F2</f>
        <v>0</v>
      </c>
      <c r="K2" s="122">
        <v>0</v>
      </c>
      <c r="L2">
        <v>0</v>
      </c>
      <c r="M2" s="146"/>
    </row>
    <row r="3" spans="1:15" x14ac:dyDescent="0.2">
      <c r="A3" t="str">
        <f>Deferred2012!A15</f>
        <v>D02</v>
      </c>
      <c r="B3" s="122">
        <f ca="1">Deferred2012!I15</f>
        <v>47390.423753495663</v>
      </c>
      <c r="C3" s="122">
        <f t="shared" ref="C3:C8" ca="1" si="0">B3*$O$1</f>
        <v>2369.5211876747831</v>
      </c>
      <c r="D3" s="122">
        <v>0</v>
      </c>
      <c r="E3" s="122">
        <v>0</v>
      </c>
      <c r="F3" s="122">
        <f t="shared" ref="F3:F8" ca="1" si="1">B3+C3</f>
        <v>49759.944941170448</v>
      </c>
      <c r="G3" s="122">
        <v>0</v>
      </c>
      <c r="H3" s="122">
        <v>0</v>
      </c>
      <c r="I3" s="122">
        <v>0</v>
      </c>
      <c r="J3" s="122">
        <v>0</v>
      </c>
      <c r="K3" s="122">
        <f ca="1">G3-F3</f>
        <v>-49759.944941170448</v>
      </c>
      <c r="L3">
        <v>0</v>
      </c>
      <c r="M3" s="146" t="s">
        <v>229</v>
      </c>
    </row>
    <row r="4" spans="1:15" x14ac:dyDescent="0.2">
      <c r="A4" t="str">
        <f>Deferred2012!A16</f>
        <v>D03</v>
      </c>
      <c r="B4" s="122">
        <f ca="1">Deferred2012!I16</f>
        <v>58317.856389239168</v>
      </c>
      <c r="C4" s="122">
        <f t="shared" ca="1" si="0"/>
        <v>2915.8928194619584</v>
      </c>
      <c r="D4" s="122">
        <v>1</v>
      </c>
      <c r="E4" s="122">
        <v>0</v>
      </c>
      <c r="F4" s="122">
        <f t="shared" ca="1" si="1"/>
        <v>61233.749208701127</v>
      </c>
      <c r="G4" s="122">
        <f ca="1">Deferred2013RA!I15</f>
        <v>61233.749208701141</v>
      </c>
      <c r="H4" s="122">
        <v>0</v>
      </c>
      <c r="I4" s="122">
        <v>0</v>
      </c>
      <c r="J4" s="122">
        <f>0</f>
        <v>0</v>
      </c>
      <c r="K4" s="122">
        <v>0</v>
      </c>
      <c r="L4">
        <v>0</v>
      </c>
      <c r="M4" s="146"/>
    </row>
    <row r="5" spans="1:15" x14ac:dyDescent="0.2">
      <c r="A5" t="str">
        <f>Deferred2012!A17</f>
        <v>D04</v>
      </c>
      <c r="B5" s="122">
        <f ca="1">Deferred2012!I17</f>
        <v>62066.969204677109</v>
      </c>
      <c r="C5" s="122">
        <f t="shared" ca="1" si="0"/>
        <v>3103.3484602338558</v>
      </c>
      <c r="D5" s="122">
        <v>1</v>
      </c>
      <c r="E5" s="122">
        <v>0</v>
      </c>
      <c r="F5" s="122">
        <f t="shared" ca="1" si="1"/>
        <v>65170.317664910966</v>
      </c>
      <c r="G5" s="122">
        <f ca="1">Deferred2013RA!I16</f>
        <v>65170.317664910966</v>
      </c>
      <c r="H5" s="122">
        <v>0</v>
      </c>
      <c r="I5" s="122">
        <v>0</v>
      </c>
      <c r="J5" s="122">
        <v>0</v>
      </c>
      <c r="K5" s="122">
        <v>0</v>
      </c>
      <c r="L5">
        <v>0</v>
      </c>
      <c r="M5" s="146"/>
    </row>
    <row r="6" spans="1:15" x14ac:dyDescent="0.2">
      <c r="A6" t="str">
        <f>Deferred2012!A18</f>
        <v>D05</v>
      </c>
      <c r="B6" s="122">
        <f ca="1">Deferred2012!I18</f>
        <v>7048.8328047909345</v>
      </c>
      <c r="C6" s="122">
        <f t="shared" ca="1" si="0"/>
        <v>352.44164023954676</v>
      </c>
      <c r="D6" s="122">
        <v>1</v>
      </c>
      <c r="E6" s="122">
        <v>0</v>
      </c>
      <c r="F6" s="122">
        <f t="shared" ca="1" si="1"/>
        <v>7401.2744450304808</v>
      </c>
      <c r="G6" s="122">
        <f ca="1">Deferred2013RA!I17</f>
        <v>7401.2744450304781</v>
      </c>
      <c r="H6" s="125">
        <v>0</v>
      </c>
      <c r="I6" s="122">
        <v>0</v>
      </c>
      <c r="J6" s="122">
        <v>0</v>
      </c>
      <c r="K6" s="122">
        <v>0</v>
      </c>
      <c r="L6">
        <v>0</v>
      </c>
      <c r="M6" s="146"/>
    </row>
    <row r="7" spans="1:15" x14ac:dyDescent="0.2">
      <c r="A7" t="str">
        <f>Deferred2013!A18</f>
        <v>A25</v>
      </c>
      <c r="B7" s="122">
        <v>0</v>
      </c>
      <c r="C7" s="122">
        <f>B7*$O$1</f>
        <v>0</v>
      </c>
      <c r="D7" s="122">
        <v>1</v>
      </c>
      <c r="E7" s="122">
        <v>0</v>
      </c>
      <c r="F7" s="122">
        <f t="shared" si="1"/>
        <v>0</v>
      </c>
      <c r="G7" s="125">
        <f ca="1">Deferred2013RA!I18</f>
        <v>44450.054921138792</v>
      </c>
      <c r="H7" s="125">
        <v>0</v>
      </c>
      <c r="I7" s="122">
        <v>0</v>
      </c>
      <c r="J7" s="122">
        <v>0</v>
      </c>
      <c r="K7" s="122">
        <f ca="1">G7</f>
        <v>44450.054921138792</v>
      </c>
      <c r="L7">
        <v>0</v>
      </c>
      <c r="M7" s="146" t="s">
        <v>239</v>
      </c>
    </row>
    <row r="8" spans="1:15" x14ac:dyDescent="0.2">
      <c r="A8" t="str">
        <f>Deferred2013!A19</f>
        <v>A36</v>
      </c>
      <c r="B8" s="122">
        <v>0</v>
      </c>
      <c r="C8" s="122">
        <f t="shared" si="0"/>
        <v>0</v>
      </c>
      <c r="D8" s="122">
        <v>1</v>
      </c>
      <c r="E8" s="122">
        <v>0</v>
      </c>
      <c r="F8" s="122">
        <f t="shared" si="1"/>
        <v>0</v>
      </c>
      <c r="G8" s="125">
        <f ca="1">Deferred2013RA!I19</f>
        <v>9001.018866910932</v>
      </c>
      <c r="H8" s="125">
        <v>0</v>
      </c>
      <c r="I8" s="122">
        <v>0</v>
      </c>
      <c r="J8" s="122">
        <v>0</v>
      </c>
      <c r="K8" s="122">
        <f ca="1">G8</f>
        <v>9001.018866910932</v>
      </c>
      <c r="L8">
        <v>0</v>
      </c>
      <c r="M8" s="146" t="s">
        <v>239</v>
      </c>
    </row>
    <row r="9" spans="1:15" x14ac:dyDescent="0.2">
      <c r="A9" s="131" t="s">
        <v>111</v>
      </c>
      <c r="B9" s="143">
        <f t="shared" ref="B9:L9" ca="1" si="2">SUM(B2:B8)</f>
        <v>285967.00693077914</v>
      </c>
      <c r="C9" s="143">
        <f t="shared" ca="1" si="2"/>
        <v>14298.350346538959</v>
      </c>
      <c r="D9" s="143">
        <f t="shared" si="2"/>
        <v>6</v>
      </c>
      <c r="E9" s="143">
        <f t="shared" si="2"/>
        <v>0</v>
      </c>
      <c r="F9" s="143">
        <f t="shared" ca="1" si="2"/>
        <v>300265.35727731814</v>
      </c>
      <c r="G9" s="143">
        <f t="shared" ca="1" si="2"/>
        <v>303956.48612419743</v>
      </c>
      <c r="H9" s="143">
        <f t="shared" si="2"/>
        <v>0</v>
      </c>
      <c r="I9" s="143">
        <f t="shared" si="2"/>
        <v>0</v>
      </c>
      <c r="J9" s="143">
        <f t="shared" ca="1" si="2"/>
        <v>0</v>
      </c>
      <c r="K9" s="143">
        <f t="shared" ca="1" si="2"/>
        <v>3691.1288468792754</v>
      </c>
      <c r="L9" s="143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J3" sqref="J3"/>
    </sheetView>
  </sheetViews>
  <sheetFormatPr defaultColWidth="8.7109375" defaultRowHeight="12.75" x14ac:dyDescent="0.2"/>
  <cols>
    <col min="1" max="1" width="14" style="31" customWidth="1"/>
    <col min="2" max="2" width="17.42578125" style="31" customWidth="1"/>
    <col min="3" max="3" width="16.85546875" style="31" bestFit="1" customWidth="1"/>
    <col min="4" max="4" width="12.140625" style="31" bestFit="1" customWidth="1"/>
    <col min="5" max="5" width="8.28515625" style="31" customWidth="1"/>
    <col min="6" max="6" width="9.140625" style="31" bestFit="1" customWidth="1"/>
    <col min="7" max="7" width="9.7109375" style="31" customWidth="1"/>
    <col min="8" max="8" width="11" style="31" customWidth="1"/>
    <col min="9" max="9" width="10.28515625" style="31" bestFit="1" customWidth="1"/>
    <col min="10" max="10" width="10.28515625" style="31" customWidth="1"/>
    <col min="11" max="11" width="11.28515625" style="31" bestFit="1" customWidth="1"/>
    <col min="12" max="12" width="8" style="31" customWidth="1"/>
    <col min="13" max="13" width="7.140625" style="31" customWidth="1"/>
    <col min="14" max="14" width="9.85546875" style="31" customWidth="1"/>
    <col min="15" max="15" width="10.140625" style="31" customWidth="1"/>
    <col min="16" max="16384" width="8.7109375" style="31"/>
  </cols>
  <sheetData>
    <row r="1" spans="1:15" ht="15" x14ac:dyDescent="0.3">
      <c r="A1" s="30" t="s">
        <v>8</v>
      </c>
      <c r="C1" s="109"/>
    </row>
    <row r="3" spans="1:15" x14ac:dyDescent="0.2">
      <c r="A3" s="34" t="s">
        <v>130</v>
      </c>
      <c r="B3" s="51">
        <v>41274</v>
      </c>
    </row>
    <row r="5" spans="1:15" s="53" customFormat="1" x14ac:dyDescent="0.2">
      <c r="A5" s="52" t="s">
        <v>131</v>
      </c>
    </row>
    <row r="6" spans="1:15" x14ac:dyDescent="0.2">
      <c r="A6" s="34" t="s">
        <v>132</v>
      </c>
      <c r="B6" s="54">
        <v>0.05</v>
      </c>
      <c r="C6" s="78" t="s">
        <v>169</v>
      </c>
      <c r="D6" s="31" t="str">
        <f>"'"&amp;"Male"&amp;B7&amp;"'!"</f>
        <v>'Male2015'!</v>
      </c>
      <c r="E6" s="78"/>
      <c r="F6" s="108"/>
    </row>
    <row r="7" spans="1:15" x14ac:dyDescent="0.2">
      <c r="A7" s="68" t="s">
        <v>176</v>
      </c>
      <c r="B7" s="86">
        <v>2015</v>
      </c>
      <c r="C7" s="78" t="s">
        <v>170</v>
      </c>
      <c r="D7" s="31" t="str">
        <f>"'"&amp;"Female"&amp;B7&amp;"'!"</f>
        <v>'Female2015'!</v>
      </c>
      <c r="E7" s="78"/>
    </row>
    <row r="8" spans="1:15" x14ac:dyDescent="0.2">
      <c r="A8" s="34"/>
      <c r="B8" s="54"/>
      <c r="C8" s="79" t="s">
        <v>172</v>
      </c>
      <c r="D8" s="31" t="s">
        <v>171</v>
      </c>
    </row>
    <row r="9" spans="1:15" x14ac:dyDescent="0.2">
      <c r="A9" s="34"/>
      <c r="B9" s="54"/>
      <c r="C9" s="79" t="s">
        <v>174</v>
      </c>
      <c r="D9" s="31" t="s">
        <v>175</v>
      </c>
    </row>
    <row r="10" spans="1:15" x14ac:dyDescent="0.2">
      <c r="A10" s="34"/>
      <c r="C10" s="80" t="s">
        <v>173</v>
      </c>
      <c r="D10" s="81">
        <f ca="1">IF(B6=0.05,8,HLOOKUP(B6,INDIRECT(D6&amp;D8),2)+4)</f>
        <v>8</v>
      </c>
      <c r="L10" s="63"/>
    </row>
    <row r="11" spans="1:15" x14ac:dyDescent="0.2">
      <c r="A11" s="34"/>
      <c r="C11" s="80" t="s">
        <v>177</v>
      </c>
      <c r="D11" s="81">
        <f ca="1">D10-3</f>
        <v>5</v>
      </c>
      <c r="L11" s="63"/>
    </row>
    <row r="13" spans="1:15" s="53" customFormat="1" x14ac:dyDescent="0.2">
      <c r="A13" s="52" t="s">
        <v>135</v>
      </c>
    </row>
    <row r="14" spans="1:15" ht="63.75" x14ac:dyDescent="0.2">
      <c r="A14" s="55" t="s">
        <v>4</v>
      </c>
      <c r="B14" s="55" t="s">
        <v>6</v>
      </c>
      <c r="C14" s="55" t="s">
        <v>10</v>
      </c>
      <c r="D14" s="55" t="s">
        <v>5</v>
      </c>
      <c r="E14" s="55" t="s">
        <v>9</v>
      </c>
      <c r="F14" s="55" t="s">
        <v>150</v>
      </c>
      <c r="G14" s="55" t="s">
        <v>136</v>
      </c>
      <c r="H14" s="55" t="s">
        <v>151</v>
      </c>
      <c r="I14" s="56" t="s">
        <v>139</v>
      </c>
      <c r="J14" s="55" t="s">
        <v>104</v>
      </c>
      <c r="K14" s="56" t="s">
        <v>140</v>
      </c>
      <c r="L14" s="64" t="s">
        <v>152</v>
      </c>
      <c r="M14" s="55" t="s">
        <v>153</v>
      </c>
      <c r="N14" s="55" t="s">
        <v>154</v>
      </c>
      <c r="O14" s="55" t="s">
        <v>155</v>
      </c>
    </row>
    <row r="15" spans="1:15" x14ac:dyDescent="0.2">
      <c r="A15" s="70" t="str">
        <f>Data2012!A63</f>
        <v>P01</v>
      </c>
      <c r="B15" s="71">
        <f>Data2012!B63</f>
        <v>14929</v>
      </c>
      <c r="C15" s="71">
        <f>Data2012!C63</f>
        <v>38687</v>
      </c>
      <c r="D15" s="88" t="str">
        <f>Data2012!D63</f>
        <v>F</v>
      </c>
      <c r="E15" s="87">
        <f>Data2012!E63</f>
        <v>903.48</v>
      </c>
      <c r="F15" s="87" t="str">
        <f>RIGHT(Data2012!F63,LEN(Data2012!F63)-1)</f>
        <v>5</v>
      </c>
      <c r="G15" s="87">
        <f>ROUND( ($B$3-B15)/365.25, 0)</f>
        <v>72</v>
      </c>
      <c r="H15" s="87">
        <f>ROUND( (C15-B15)/365.25, 0)</f>
        <v>65</v>
      </c>
      <c r="I15" s="91">
        <f>12*E15</f>
        <v>10841.76</v>
      </c>
      <c r="J15" s="70">
        <f ca="1">M15+N15*O15</f>
        <v>10.519520732600526</v>
      </c>
      <c r="K15" s="83">
        <f ca="1">J15*I15</f>
        <v>114050.11909787908</v>
      </c>
      <c r="L15" s="89">
        <f>MAX(F15-(G15-H15), 0)</f>
        <v>0</v>
      </c>
      <c r="M15" s="90">
        <f>PV((1+$B$6)^(1/12) - 1,L15*12, -1/12, ,1)</f>
        <v>0</v>
      </c>
      <c r="N15" s="70">
        <f ca="1">IF(D15="M", VLOOKUP(G15+L15,INDIRECT($D$6&amp;$D$9),$D$11), VLOOKUP(G15+L15,INDIRECT($D$7&amp;$D$9),$D$11))/IF(D15="M", VLOOKUP(G15,INDIRECT($D$6&amp;$D$9),$D$11), VLOOKUP(G15,INDIRECT($D$7&amp;$D$9),$D$11))</f>
        <v>1</v>
      </c>
      <c r="O15" s="70">
        <f ca="1">IF(D15="M", VLOOKUP(G15+L15,INDIRECT($D$6&amp;$D$9),$D$10), VLOOKUP(G15+L15,INDIRECT($D$7&amp;$D$9),$D$10))</f>
        <v>10.519520732600526</v>
      </c>
    </row>
    <row r="16" spans="1:15" x14ac:dyDescent="0.2">
      <c r="A16" s="70" t="str">
        <f>Data2012!A64</f>
        <v>P02</v>
      </c>
      <c r="B16" s="71">
        <f>Data2012!B64</f>
        <v>14917</v>
      </c>
      <c r="C16" s="71">
        <f>Data2012!C64</f>
        <v>38687</v>
      </c>
      <c r="D16" s="88" t="str">
        <f>Data2012!D64</f>
        <v>M</v>
      </c>
      <c r="E16" s="87">
        <f>Data2012!E64</f>
        <v>621.29999999999995</v>
      </c>
      <c r="F16" s="87" t="str">
        <f>RIGHT(Data2012!F64,LEN(Data2012!F64)-1)</f>
        <v>15</v>
      </c>
      <c r="G16" s="87">
        <f t="shared" ref="G16:G24" si="0">ROUND( ($B$3-B16)/365.25, 0)</f>
        <v>72</v>
      </c>
      <c r="H16" s="87">
        <f t="shared" ref="H16:H24" si="1">ROUND( (C16-B16)/365.25, 0)</f>
        <v>65</v>
      </c>
      <c r="I16" s="91">
        <f t="shared" ref="I16:I24" si="2">12*E16</f>
        <v>7455.5999999999995</v>
      </c>
      <c r="J16" s="70">
        <f t="shared" ref="J16:J24" ca="1" si="3">M16+N16*O16</f>
        <v>10.097402741893655</v>
      </c>
      <c r="K16" s="83">
        <f t="shared" ref="K16:K24" ca="1" si="4">J16*I16</f>
        <v>75282.195882462329</v>
      </c>
      <c r="L16" s="89">
        <f t="shared" ref="L16:L24" si="5">MAX(F16-(G16-H16), 0)</f>
        <v>8</v>
      </c>
      <c r="M16" s="90">
        <f t="shared" ref="M16:M24" si="6">PV((1+$B$6)^(1/12) - 1,L16*12, -1/12, ,1)</f>
        <v>6.6369533598594073</v>
      </c>
      <c r="N16" s="70">
        <f ca="1">IF(D16="M", VLOOKUP(G16+L16,INDIRECT($D$6&amp;$D$9),$D$11), VLOOKUP(G16+L16,INDIRECT($D$7&amp;$D$9),$D$11))/IF(D16="M", VLOOKUP(G16,INDIRECT($D$6&amp;$D$9),$D$11), VLOOKUP(G16,INDIRECT($D$7&amp;$D$9),$D$11))</f>
        <v>0.51828229467320663</v>
      </c>
      <c r="O16" s="70">
        <f t="shared" ref="O16:O24" ca="1" si="7">IF(D16="M", VLOOKUP(G16+L16,INDIRECT($D$6&amp;$D$9),$D$10), VLOOKUP(G16+L16,INDIRECT($D$7&amp;$D$9),$D$10))</f>
        <v>6.676765572739022</v>
      </c>
    </row>
    <row r="17" spans="1:18" x14ac:dyDescent="0.2">
      <c r="A17" s="70" t="str">
        <f>Data2012!A65</f>
        <v>P03</v>
      </c>
      <c r="B17" s="71">
        <f>Data2012!B65</f>
        <v>20195</v>
      </c>
      <c r="C17" s="71">
        <f>Data2012!C65</f>
        <v>40664</v>
      </c>
      <c r="D17" s="88" t="str">
        <f>Data2012!D65</f>
        <v>M</v>
      </c>
      <c r="E17" s="87">
        <f>Data2012!E65</f>
        <v>565.45000000000005</v>
      </c>
      <c r="F17" s="87" t="str">
        <f>RIGHT(Data2012!F65,LEN(Data2012!F65)-1)</f>
        <v>10</v>
      </c>
      <c r="G17" s="87">
        <f t="shared" si="0"/>
        <v>58</v>
      </c>
      <c r="H17" s="87">
        <f t="shared" si="1"/>
        <v>56</v>
      </c>
      <c r="I17" s="91">
        <f t="shared" si="2"/>
        <v>6785.4000000000005</v>
      </c>
      <c r="J17" s="70">
        <f t="shared" ca="1" si="3"/>
        <v>13.868110961319973</v>
      </c>
      <c r="K17" s="83">
        <f t="shared" ca="1" si="4"/>
        <v>94100.680116940552</v>
      </c>
      <c r="L17" s="89">
        <f t="shared" si="5"/>
        <v>8</v>
      </c>
      <c r="M17" s="90">
        <f t="shared" si="6"/>
        <v>6.6369533598594073</v>
      </c>
      <c r="N17" s="70">
        <f t="shared" ref="N17:N24" ca="1" si="8">IF(D17="M", VLOOKUP(G17+L17,INDIRECT($D$6&amp;$D$9),$D$11), VLOOKUP(G17+L17,INDIRECT($D$7&amp;$D$9),$D$11))/IF(D17="M", VLOOKUP(G17,INDIRECT($D$6&amp;$D$9),$D$11), VLOOKUP(G17,INDIRECT($D$7&amp;$D$9),$D$11))</f>
        <v>0.63566378406439017</v>
      </c>
      <c r="O17" s="70">
        <f t="shared" ca="1" si="7"/>
        <v>11.375758353299672</v>
      </c>
    </row>
    <row r="18" spans="1:18" x14ac:dyDescent="0.2">
      <c r="A18" s="70" t="str">
        <f>Data2012!A66</f>
        <v>P04</v>
      </c>
      <c r="B18" s="71">
        <f>Data2012!B66</f>
        <v>17495</v>
      </c>
      <c r="C18" s="71">
        <f>Data2012!C66</f>
        <v>37591</v>
      </c>
      <c r="D18" s="88" t="str">
        <f>Data2012!D66</f>
        <v>F</v>
      </c>
      <c r="E18" s="87">
        <f>Data2012!E66</f>
        <v>1082.33</v>
      </c>
      <c r="F18" s="87" t="str">
        <f>RIGHT(Data2012!F66,LEN(Data2012!F66)-1)</f>
        <v>0</v>
      </c>
      <c r="G18" s="87">
        <f t="shared" si="0"/>
        <v>65</v>
      </c>
      <c r="H18" s="87">
        <f t="shared" si="1"/>
        <v>55</v>
      </c>
      <c r="I18" s="91">
        <f t="shared" si="2"/>
        <v>12987.96</v>
      </c>
      <c r="J18" s="70">
        <f t="shared" ca="1" si="3"/>
        <v>12.653744535703384</v>
      </c>
      <c r="K18" s="83">
        <f t="shared" ca="1" si="4"/>
        <v>164346.32787993411</v>
      </c>
      <c r="L18" s="89">
        <f t="shared" si="5"/>
        <v>0</v>
      </c>
      <c r="M18" s="90">
        <f t="shared" si="6"/>
        <v>0</v>
      </c>
      <c r="N18" s="70">
        <f t="shared" ca="1" si="8"/>
        <v>1</v>
      </c>
      <c r="O18" s="70">
        <f t="shared" ca="1" si="7"/>
        <v>12.653744535703384</v>
      </c>
    </row>
    <row r="19" spans="1:18" x14ac:dyDescent="0.2">
      <c r="A19" s="70" t="str">
        <f>Data2012!A67</f>
        <v>P05</v>
      </c>
      <c r="B19" s="71">
        <f>Data2012!B67</f>
        <v>19661</v>
      </c>
      <c r="C19" s="71">
        <f>Data2012!C67</f>
        <v>40787</v>
      </c>
      <c r="D19" s="88" t="str">
        <f>Data2012!D67</f>
        <v>F</v>
      </c>
      <c r="E19" s="87">
        <f>Data2012!E67</f>
        <v>1143.45</v>
      </c>
      <c r="F19" s="87" t="str">
        <f>RIGHT(Data2012!F67,LEN(Data2012!F67)-1)</f>
        <v>10</v>
      </c>
      <c r="G19" s="87">
        <f t="shared" si="0"/>
        <v>59</v>
      </c>
      <c r="H19" s="87">
        <f t="shared" si="1"/>
        <v>58</v>
      </c>
      <c r="I19" s="91">
        <f t="shared" si="2"/>
        <v>13721.400000000001</v>
      </c>
      <c r="J19" s="70">
        <f t="shared" ca="1" si="3"/>
        <v>14.443970074990276</v>
      </c>
      <c r="K19" s="83">
        <f t="shared" ca="1" si="4"/>
        <v>198191.49098697159</v>
      </c>
      <c r="L19" s="89">
        <f t="shared" si="5"/>
        <v>9</v>
      </c>
      <c r="M19" s="90">
        <f t="shared" si="6"/>
        <v>7.2988903053896976</v>
      </c>
      <c r="N19" s="70">
        <f t="shared" ca="1" si="8"/>
        <v>0.60656628063999118</v>
      </c>
      <c r="O19" s="70">
        <f t="shared" ca="1" si="7"/>
        <v>11.77955319583833</v>
      </c>
    </row>
    <row r="20" spans="1:18" x14ac:dyDescent="0.2">
      <c r="A20" s="70" t="str">
        <f>Data2012!A68</f>
        <v>P06</v>
      </c>
      <c r="B20" s="71">
        <f>Data2012!B68</f>
        <v>19733</v>
      </c>
      <c r="C20" s="71">
        <f>Data2012!C68</f>
        <v>40087</v>
      </c>
      <c r="D20" s="88" t="str">
        <f>Data2012!D68</f>
        <v>F</v>
      </c>
      <c r="E20" s="87">
        <f>Data2012!E68</f>
        <v>470.15</v>
      </c>
      <c r="F20" s="87" t="str">
        <f>RIGHT(Data2012!F68,LEN(Data2012!F68)-1)</f>
        <v>0</v>
      </c>
      <c r="G20" s="87">
        <f t="shared" si="0"/>
        <v>59</v>
      </c>
      <c r="H20" s="87">
        <f t="shared" si="1"/>
        <v>56</v>
      </c>
      <c r="I20" s="91">
        <f t="shared" si="2"/>
        <v>5641.7999999999993</v>
      </c>
      <c r="J20" s="70">
        <f t="shared" ca="1" si="3"/>
        <v>14.285700961821863</v>
      </c>
      <c r="K20" s="83">
        <f t="shared" ca="1" si="4"/>
        <v>80597.067686406575</v>
      </c>
      <c r="L20" s="89">
        <f t="shared" si="5"/>
        <v>0</v>
      </c>
      <c r="M20" s="90">
        <f t="shared" si="6"/>
        <v>0</v>
      </c>
      <c r="N20" s="70">
        <f t="shared" ca="1" si="8"/>
        <v>1</v>
      </c>
      <c r="O20" s="70">
        <f t="shared" ca="1" si="7"/>
        <v>14.285700961821863</v>
      </c>
    </row>
    <row r="21" spans="1:18" x14ac:dyDescent="0.2">
      <c r="A21" s="70" t="str">
        <f>Data2012!A69</f>
        <v>P07</v>
      </c>
      <c r="B21" s="71">
        <f>Data2012!B69</f>
        <v>17661</v>
      </c>
      <c r="C21" s="71">
        <f>Data2012!C69</f>
        <v>39600</v>
      </c>
      <c r="D21" s="88" t="str">
        <f>Data2012!D69</f>
        <v>M</v>
      </c>
      <c r="E21" s="87">
        <f>Data2012!E69</f>
        <v>1441.73</v>
      </c>
      <c r="F21" s="87" t="str">
        <f>RIGHT(Data2012!F69,LEN(Data2012!F69)-1)</f>
        <v>0</v>
      </c>
      <c r="G21" s="87">
        <f t="shared" si="0"/>
        <v>65</v>
      </c>
      <c r="H21" s="87">
        <f t="shared" si="1"/>
        <v>60</v>
      </c>
      <c r="I21" s="91">
        <f t="shared" si="2"/>
        <v>17300.760000000002</v>
      </c>
      <c r="J21" s="70">
        <f t="shared" ca="1" si="3"/>
        <v>11.681221147492936</v>
      </c>
      <c r="K21" s="83">
        <f t="shared" ca="1" si="4"/>
        <v>202094.0035796999</v>
      </c>
      <c r="L21" s="89">
        <f t="shared" si="5"/>
        <v>0</v>
      </c>
      <c r="M21" s="90">
        <f t="shared" si="6"/>
        <v>0</v>
      </c>
      <c r="N21" s="70">
        <f t="shared" ca="1" si="8"/>
        <v>1</v>
      </c>
      <c r="O21" s="70">
        <f t="shared" ca="1" si="7"/>
        <v>11.681221147492936</v>
      </c>
    </row>
    <row r="22" spans="1:18" x14ac:dyDescent="0.2">
      <c r="A22" s="70" t="str">
        <f>Data2012!A70</f>
        <v>P08</v>
      </c>
      <c r="B22" s="71">
        <f>Data2012!B70</f>
        <v>11733</v>
      </c>
      <c r="C22" s="71">
        <f>Data2012!C70</f>
        <v>35490</v>
      </c>
      <c r="D22" s="88" t="str">
        <f>Data2012!D70</f>
        <v>M</v>
      </c>
      <c r="E22" s="87">
        <f>Data2012!E70</f>
        <v>2850.55</v>
      </c>
      <c r="F22" s="87" t="str">
        <f>RIGHT(Data2012!F70,LEN(Data2012!F70)-1)</f>
        <v>15</v>
      </c>
      <c r="G22" s="87">
        <f>ROUND( ($B$3-B22)/365.25, 0)</f>
        <v>81</v>
      </c>
      <c r="H22" s="87">
        <f t="shared" si="1"/>
        <v>65</v>
      </c>
      <c r="I22" s="91">
        <f>12*E22</f>
        <v>34206.600000000006</v>
      </c>
      <c r="J22" s="70">
        <f ca="1">M22+N22*O22</f>
        <v>6.3512805240230277</v>
      </c>
      <c r="K22" s="83">
        <f t="shared" ca="1" si="4"/>
        <v>217255.71237304615</v>
      </c>
      <c r="L22" s="89">
        <f>MAX(F22-(G22-H22), 0)</f>
        <v>0</v>
      </c>
      <c r="M22" s="90">
        <f>PV((1+$B$6)^(1/12) - 1,L22*12, -1/12, ,1)</f>
        <v>0</v>
      </c>
      <c r="N22" s="70">
        <f t="shared" ca="1" si="8"/>
        <v>1</v>
      </c>
      <c r="O22" s="70">
        <f ca="1">IF(D22="M", VLOOKUP(G22+L22,INDIRECT($D$6&amp;$D$9),$D$10), VLOOKUP(G22+L22,INDIRECT($D$7&amp;$D$9),$D$10))</f>
        <v>6.3512805240230277</v>
      </c>
      <c r="R22" s="66"/>
    </row>
    <row r="23" spans="1:18" x14ac:dyDescent="0.2">
      <c r="A23" s="70" t="str">
        <f>Data2012!A71</f>
        <v>P09</v>
      </c>
      <c r="B23" s="71">
        <f>Data2012!B71</f>
        <v>8008</v>
      </c>
      <c r="C23" s="71">
        <f>Data2012!C71</f>
        <v>31778</v>
      </c>
      <c r="D23" s="88" t="str">
        <f>Data2012!D71</f>
        <v>M</v>
      </c>
      <c r="E23" s="87">
        <f>Data2012!E71</f>
        <v>1436.42</v>
      </c>
      <c r="F23" s="87" t="str">
        <f>RIGHT(Data2012!F71,LEN(Data2012!F71)-1)</f>
        <v>5</v>
      </c>
      <c r="G23" s="87">
        <f t="shared" si="0"/>
        <v>91</v>
      </c>
      <c r="H23" s="87">
        <f t="shared" si="1"/>
        <v>65</v>
      </c>
      <c r="I23" s="91">
        <f t="shared" si="2"/>
        <v>17237.04</v>
      </c>
      <c r="J23" s="70">
        <f t="shared" ca="1" si="3"/>
        <v>3.5478647633369182</v>
      </c>
      <c r="K23" s="83">
        <f t="shared" ca="1" si="4"/>
        <v>61154.686840228998</v>
      </c>
      <c r="L23" s="89">
        <f t="shared" si="5"/>
        <v>0</v>
      </c>
      <c r="M23" s="90">
        <f t="shared" si="6"/>
        <v>0</v>
      </c>
      <c r="N23" s="70">
        <f t="shared" ca="1" si="8"/>
        <v>1</v>
      </c>
      <c r="O23" s="70">
        <f t="shared" ca="1" si="7"/>
        <v>3.5478647633369182</v>
      </c>
      <c r="P23"/>
    </row>
    <row r="24" spans="1:18" ht="13.5" thickBot="1" x14ac:dyDescent="0.25">
      <c r="A24" s="70" t="str">
        <f>Data2012!A72</f>
        <v>P10</v>
      </c>
      <c r="B24" s="71">
        <f>Data2012!B72</f>
        <v>14911</v>
      </c>
      <c r="C24" s="71">
        <f>Data2012!C72</f>
        <v>37926</v>
      </c>
      <c r="D24" s="88" t="str">
        <f>Data2012!D72</f>
        <v>F</v>
      </c>
      <c r="E24" s="87">
        <f>Data2012!E72</f>
        <v>907.33</v>
      </c>
      <c r="F24" s="87" t="str">
        <f>RIGHT(Data2012!F72,LEN(Data2012!F72)-1)</f>
        <v>15</v>
      </c>
      <c r="G24" s="87">
        <f t="shared" si="0"/>
        <v>72</v>
      </c>
      <c r="H24" s="87">
        <f t="shared" si="1"/>
        <v>63</v>
      </c>
      <c r="I24" s="91">
        <f t="shared" si="2"/>
        <v>10887.960000000001</v>
      </c>
      <c r="J24" s="70">
        <f t="shared" ca="1" si="3"/>
        <v>10.775681244096909</v>
      </c>
      <c r="K24" s="83">
        <f t="shared" ca="1" si="4"/>
        <v>117325.18635847738</v>
      </c>
      <c r="L24" s="89">
        <f t="shared" si="5"/>
        <v>6</v>
      </c>
      <c r="M24" s="90">
        <f t="shared" si="6"/>
        <v>5.2121340846054531</v>
      </c>
      <c r="N24" s="70">
        <f t="shared" ca="1" si="8"/>
        <v>0.65999259061504523</v>
      </c>
      <c r="O24" s="70">
        <f t="shared" ca="1" si="7"/>
        <v>8.4297115431353582</v>
      </c>
    </row>
    <row r="25" spans="1:18" ht="13.5" thickBot="1" x14ac:dyDescent="0.25">
      <c r="I25" s="58"/>
      <c r="J25" s="59" t="s">
        <v>143</v>
      </c>
      <c r="K25" s="61">
        <f ca="1">SUM(K15:K24)</f>
        <v>1324397.4708020466</v>
      </c>
    </row>
    <row r="26" spans="1:18" x14ac:dyDescent="0.2">
      <c r="F26" s="67"/>
    </row>
    <row r="27" spans="1:18" s="53" customFormat="1" x14ac:dyDescent="0.2">
      <c r="A27" s="52" t="s">
        <v>148</v>
      </c>
    </row>
    <row r="28" spans="1:18" x14ac:dyDescent="0.2">
      <c r="A28" s="34" t="s">
        <v>132</v>
      </c>
      <c r="B28" s="54">
        <v>0.03</v>
      </c>
      <c r="C28" s="78" t="s">
        <v>169</v>
      </c>
      <c r="D28" s="31" t="str">
        <f>"'"&amp;"Male"&amp;B29&amp;"'!"</f>
        <v>'Male2015'!</v>
      </c>
    </row>
    <row r="29" spans="1:18" x14ac:dyDescent="0.2">
      <c r="A29" s="68" t="s">
        <v>176</v>
      </c>
      <c r="B29" s="86">
        <v>2015</v>
      </c>
      <c r="C29" s="78" t="s">
        <v>170</v>
      </c>
      <c r="D29" s="31" t="str">
        <f>"'"&amp;"Female"&amp;B29&amp;"'!"</f>
        <v>'Female2015'!</v>
      </c>
    </row>
    <row r="30" spans="1:18" x14ac:dyDescent="0.2">
      <c r="A30" s="34"/>
      <c r="B30" s="54"/>
      <c r="C30" s="79" t="s">
        <v>172</v>
      </c>
      <c r="D30" s="31" t="s">
        <v>171</v>
      </c>
    </row>
    <row r="31" spans="1:18" x14ac:dyDescent="0.2">
      <c r="A31" s="34"/>
      <c r="B31" s="54"/>
      <c r="C31" s="79" t="s">
        <v>174</v>
      </c>
      <c r="D31" s="31" t="s">
        <v>175</v>
      </c>
    </row>
    <row r="32" spans="1:18" x14ac:dyDescent="0.2">
      <c r="A32" s="34"/>
      <c r="C32" s="80" t="s">
        <v>173</v>
      </c>
      <c r="D32" s="81">
        <f ca="1">IF(B28=0.05,8,HLOOKUP(B28,INDIRECT(D28&amp;D30),2)+4)</f>
        <v>20</v>
      </c>
    </row>
    <row r="33" spans="1:15" x14ac:dyDescent="0.2">
      <c r="A33" s="34"/>
      <c r="C33" s="80" t="s">
        <v>177</v>
      </c>
      <c r="D33" s="81">
        <f ca="1">D32-3</f>
        <v>17</v>
      </c>
    </row>
    <row r="35" spans="1:15" s="53" customFormat="1" x14ac:dyDescent="0.2">
      <c r="A35" s="52" t="s">
        <v>149</v>
      </c>
    </row>
    <row r="36" spans="1:15" ht="63.75" x14ac:dyDescent="0.2">
      <c r="A36" s="55" t="s">
        <v>4</v>
      </c>
      <c r="B36" s="55" t="s">
        <v>6</v>
      </c>
      <c r="C36" s="55" t="s">
        <v>10</v>
      </c>
      <c r="D36" s="55" t="s">
        <v>5</v>
      </c>
      <c r="E36" s="55" t="s">
        <v>9</v>
      </c>
      <c r="F36" s="55" t="s">
        <v>150</v>
      </c>
      <c r="G36" s="55" t="s">
        <v>136</v>
      </c>
      <c r="H36" s="55" t="s">
        <v>151</v>
      </c>
      <c r="I36" s="56" t="s">
        <v>139</v>
      </c>
      <c r="J36" s="55" t="s">
        <v>104</v>
      </c>
      <c r="K36" s="56" t="s">
        <v>140</v>
      </c>
      <c r="L36" s="64" t="s">
        <v>152</v>
      </c>
      <c r="M36" s="55" t="s">
        <v>153</v>
      </c>
      <c r="N36" s="55" t="s">
        <v>154</v>
      </c>
      <c r="O36" s="55" t="s">
        <v>155</v>
      </c>
    </row>
    <row r="37" spans="1:15" x14ac:dyDescent="0.2">
      <c r="A37" s="70" t="str">
        <f t="shared" ref="A37:H37" si="9">A15</f>
        <v>P01</v>
      </c>
      <c r="B37" s="71">
        <f t="shared" si="9"/>
        <v>14929</v>
      </c>
      <c r="C37" s="71">
        <f t="shared" si="9"/>
        <v>38687</v>
      </c>
      <c r="D37" s="88" t="str">
        <f t="shared" si="9"/>
        <v>F</v>
      </c>
      <c r="E37" s="87">
        <f t="shared" si="9"/>
        <v>903.48</v>
      </c>
      <c r="F37" s="87" t="str">
        <f t="shared" si="9"/>
        <v>5</v>
      </c>
      <c r="G37" s="87">
        <f t="shared" si="9"/>
        <v>72</v>
      </c>
      <c r="H37" s="87">
        <f t="shared" si="9"/>
        <v>65</v>
      </c>
      <c r="I37" s="91">
        <f>12*E37</f>
        <v>10841.76</v>
      </c>
      <c r="J37" s="70">
        <f ca="1">M37+N37*O37</f>
        <v>12.297580475628198</v>
      </c>
      <c r="K37" s="83">
        <f ca="1">J37*I37</f>
        <v>133327.41609744678</v>
      </c>
      <c r="L37" s="89">
        <f>L15</f>
        <v>0</v>
      </c>
      <c r="M37" s="90">
        <f>PV((1+$B$28)^(1/12) - 1,L37*12, -1/12, ,1)</f>
        <v>0</v>
      </c>
      <c r="N37" s="70">
        <f ca="1">IF(D37="M", VLOOKUP(G37+L37,INDIRECT($D$6&amp;$D$9),$D$33), VLOOKUP(G37+L37,INDIRECT($D$7&amp;$D$9),$D$33))/IF(D37="M", VLOOKUP(G37,INDIRECT($D$6&amp;$D$9),$D$33), VLOOKUP(G37,INDIRECT($D$7&amp;$D$9),$D$33))</f>
        <v>1</v>
      </c>
      <c r="O37" s="70">
        <f ca="1">IF(D37="M", VLOOKUP(G37+L37,INDIRECT($D$6&amp;$D$9),$D$32), VLOOKUP(G37+L37,INDIRECT($D$7&amp;$D$9),$D$32))</f>
        <v>12.297580475628198</v>
      </c>
    </row>
    <row r="38" spans="1:15" x14ac:dyDescent="0.2">
      <c r="A38" s="70" t="str">
        <f t="shared" ref="A38:H46" si="10">A16</f>
        <v>P02</v>
      </c>
      <c r="B38" s="71">
        <f t="shared" si="10"/>
        <v>14917</v>
      </c>
      <c r="C38" s="71">
        <f t="shared" si="10"/>
        <v>38687</v>
      </c>
      <c r="D38" s="88" t="str">
        <f t="shared" si="10"/>
        <v>M</v>
      </c>
      <c r="E38" s="87">
        <f t="shared" si="10"/>
        <v>621.29999999999995</v>
      </c>
      <c r="F38" s="87" t="str">
        <f t="shared" si="10"/>
        <v>15</v>
      </c>
      <c r="G38" s="87">
        <f t="shared" si="10"/>
        <v>72</v>
      </c>
      <c r="H38" s="87">
        <f t="shared" si="10"/>
        <v>65</v>
      </c>
      <c r="I38" s="91">
        <f t="shared" ref="I38:I43" si="11">12*E38</f>
        <v>7455.5999999999995</v>
      </c>
      <c r="J38" s="70">
        <f t="shared" ref="J38:J43" ca="1" si="12">M38+N38*O38</f>
        <v>11.597586897702573</v>
      </c>
      <c r="K38" s="83">
        <f t="shared" ref="K38:K46" ca="1" si="13">J38*I38</f>
        <v>86466.968874511294</v>
      </c>
      <c r="L38" s="89">
        <f t="shared" ref="L38:L46" si="14">L16</f>
        <v>8</v>
      </c>
      <c r="M38" s="90">
        <f t="shared" ref="M38:M46" si="15">PV((1+$B$28)^(1/12) - 1,L38*12, -1/12, ,1)</f>
        <v>7.133247063256543</v>
      </c>
      <c r="N38" s="70">
        <f t="shared" ref="N38:N46" ca="1" si="16">IF(D38="M", VLOOKUP(G38+L38,INDIRECT($D$6&amp;$D$9),$D$33), VLOOKUP(G38+L38,INDIRECT($D$7&amp;$D$9),$D$33))/IF(D38="M", VLOOKUP(G38,INDIRECT($D$6&amp;$D$9),$D$33), VLOOKUP(G38,INDIRECT($D$7&amp;$D$9),$D$33))</f>
        <v>0.60448143584637559</v>
      </c>
      <c r="O38" s="70">
        <f t="shared" ref="O38:O46" ca="1" si="17">IF(D38="M", VLOOKUP(G38+L38,INDIRECT($D$6&amp;$D$9),$D$32), VLOOKUP(G38+L38,INDIRECT($D$7&amp;$D$9),$D$32))</f>
        <v>7.3854043643130307</v>
      </c>
    </row>
    <row r="39" spans="1:15" x14ac:dyDescent="0.2">
      <c r="A39" s="70" t="str">
        <f t="shared" si="10"/>
        <v>P03</v>
      </c>
      <c r="B39" s="71">
        <f t="shared" si="10"/>
        <v>20195</v>
      </c>
      <c r="C39" s="71">
        <f t="shared" si="10"/>
        <v>40664</v>
      </c>
      <c r="D39" s="88" t="str">
        <f t="shared" si="10"/>
        <v>M</v>
      </c>
      <c r="E39" s="87">
        <f t="shared" si="10"/>
        <v>565.45000000000005</v>
      </c>
      <c r="F39" s="87" t="str">
        <f t="shared" si="10"/>
        <v>10</v>
      </c>
      <c r="G39" s="87">
        <f t="shared" si="10"/>
        <v>58</v>
      </c>
      <c r="H39" s="87">
        <f t="shared" si="10"/>
        <v>56</v>
      </c>
      <c r="I39" s="91">
        <f t="shared" si="11"/>
        <v>6785.4000000000005</v>
      </c>
      <c r="J39" s="70">
        <f t="shared" ca="1" si="12"/>
        <v>17.151830200576104</v>
      </c>
      <c r="K39" s="83">
        <f t="shared" ca="1" si="13"/>
        <v>116382.0286429891</v>
      </c>
      <c r="L39" s="89">
        <f t="shared" si="14"/>
        <v>8</v>
      </c>
      <c r="M39" s="90">
        <f t="shared" si="15"/>
        <v>7.133247063256543</v>
      </c>
      <c r="N39" s="70">
        <f t="shared" ca="1" si="16"/>
        <v>0.74138545895931673</v>
      </c>
      <c r="O39" s="70">
        <f t="shared" ca="1" si="17"/>
        <v>13.513325647609346</v>
      </c>
    </row>
    <row r="40" spans="1:15" x14ac:dyDescent="0.2">
      <c r="A40" s="70" t="str">
        <f t="shared" si="10"/>
        <v>P04</v>
      </c>
      <c r="B40" s="71">
        <f t="shared" si="10"/>
        <v>17495</v>
      </c>
      <c r="C40" s="71">
        <f t="shared" si="10"/>
        <v>37591</v>
      </c>
      <c r="D40" s="88" t="str">
        <f t="shared" si="10"/>
        <v>F</v>
      </c>
      <c r="E40" s="87">
        <f t="shared" si="10"/>
        <v>1082.33</v>
      </c>
      <c r="F40" s="87" t="str">
        <f t="shared" si="10"/>
        <v>0</v>
      </c>
      <c r="G40" s="87">
        <f t="shared" si="10"/>
        <v>65</v>
      </c>
      <c r="H40" s="87">
        <f t="shared" si="10"/>
        <v>55</v>
      </c>
      <c r="I40" s="91">
        <f t="shared" si="11"/>
        <v>12987.96</v>
      </c>
      <c r="J40" s="70">
        <f t="shared" ca="1" si="12"/>
        <v>15.353600572032114</v>
      </c>
      <c r="K40" s="83">
        <f t="shared" ca="1" si="13"/>
        <v>199411.9500855302</v>
      </c>
      <c r="L40" s="89">
        <f t="shared" si="14"/>
        <v>0</v>
      </c>
      <c r="M40" s="90">
        <f t="shared" si="15"/>
        <v>0</v>
      </c>
      <c r="N40" s="70">
        <f t="shared" ca="1" si="16"/>
        <v>1</v>
      </c>
      <c r="O40" s="70">
        <f t="shared" ca="1" si="17"/>
        <v>15.353600572032114</v>
      </c>
    </row>
    <row r="41" spans="1:15" x14ac:dyDescent="0.2">
      <c r="A41" s="70" t="str">
        <f t="shared" si="10"/>
        <v>P05</v>
      </c>
      <c r="B41" s="71">
        <f t="shared" si="10"/>
        <v>19661</v>
      </c>
      <c r="C41" s="71">
        <f t="shared" si="10"/>
        <v>40787</v>
      </c>
      <c r="D41" s="88" t="str">
        <f t="shared" si="10"/>
        <v>F</v>
      </c>
      <c r="E41" s="87">
        <f t="shared" si="10"/>
        <v>1143.45</v>
      </c>
      <c r="F41" s="87" t="str">
        <f t="shared" si="10"/>
        <v>10</v>
      </c>
      <c r="G41" s="87">
        <f t="shared" si="10"/>
        <v>59</v>
      </c>
      <c r="H41" s="87">
        <f t="shared" si="10"/>
        <v>58</v>
      </c>
      <c r="I41" s="91">
        <f t="shared" si="11"/>
        <v>13721.400000000001</v>
      </c>
      <c r="J41" s="70">
        <f t="shared" ca="1" si="12"/>
        <v>18.058028927301045</v>
      </c>
      <c r="K41" s="83">
        <f t="shared" ca="1" si="13"/>
        <v>247781.4381230686</v>
      </c>
      <c r="L41" s="89">
        <f t="shared" si="14"/>
        <v>9</v>
      </c>
      <c r="M41" s="90">
        <f t="shared" si="15"/>
        <v>7.9120618257287223</v>
      </c>
      <c r="N41" s="70">
        <f t="shared" ca="1" si="16"/>
        <v>0.72118541190152774</v>
      </c>
      <c r="O41" s="70">
        <f t="shared" ca="1" si="17"/>
        <v>14.068458587952799</v>
      </c>
    </row>
    <row r="42" spans="1:15" x14ac:dyDescent="0.2">
      <c r="A42" s="70" t="str">
        <f t="shared" si="10"/>
        <v>P06</v>
      </c>
      <c r="B42" s="71">
        <f t="shared" si="10"/>
        <v>19733</v>
      </c>
      <c r="C42" s="71">
        <f t="shared" si="10"/>
        <v>40087</v>
      </c>
      <c r="D42" s="88" t="str">
        <f t="shared" si="10"/>
        <v>F</v>
      </c>
      <c r="E42" s="87">
        <f t="shared" si="10"/>
        <v>470.15</v>
      </c>
      <c r="F42" s="87" t="str">
        <f t="shared" si="10"/>
        <v>0</v>
      </c>
      <c r="G42" s="87">
        <f t="shared" si="10"/>
        <v>59</v>
      </c>
      <c r="H42" s="87">
        <f t="shared" si="10"/>
        <v>56</v>
      </c>
      <c r="I42" s="91">
        <f t="shared" si="11"/>
        <v>5641.7999999999993</v>
      </c>
      <c r="J42" s="70">
        <f t="shared" ca="1" si="12"/>
        <v>17.878848887002682</v>
      </c>
      <c r="K42" s="83">
        <f t="shared" ca="1" si="13"/>
        <v>100868.88965069172</v>
      </c>
      <c r="L42" s="89">
        <f t="shared" si="14"/>
        <v>0</v>
      </c>
      <c r="M42" s="90">
        <f t="shared" si="15"/>
        <v>0</v>
      </c>
      <c r="N42" s="70">
        <f t="shared" ca="1" si="16"/>
        <v>1</v>
      </c>
      <c r="O42" s="70">
        <f t="shared" ca="1" si="17"/>
        <v>17.878848887002682</v>
      </c>
    </row>
    <row r="43" spans="1:15" x14ac:dyDescent="0.2">
      <c r="A43" s="70" t="str">
        <f t="shared" si="10"/>
        <v>P07</v>
      </c>
      <c r="B43" s="71">
        <f t="shared" si="10"/>
        <v>17661</v>
      </c>
      <c r="C43" s="71">
        <f t="shared" si="10"/>
        <v>39600</v>
      </c>
      <c r="D43" s="88" t="str">
        <f t="shared" si="10"/>
        <v>M</v>
      </c>
      <c r="E43" s="87">
        <f t="shared" si="10"/>
        <v>1441.73</v>
      </c>
      <c r="F43" s="87" t="str">
        <f t="shared" si="10"/>
        <v>0</v>
      </c>
      <c r="G43" s="87">
        <f t="shared" si="10"/>
        <v>65</v>
      </c>
      <c r="H43" s="87">
        <f t="shared" si="10"/>
        <v>60</v>
      </c>
      <c r="I43" s="91">
        <f t="shared" si="11"/>
        <v>17300.760000000002</v>
      </c>
      <c r="J43" s="70">
        <f t="shared" ca="1" si="12"/>
        <v>13.948707848169779</v>
      </c>
      <c r="K43" s="83">
        <f t="shared" ca="1" si="13"/>
        <v>241323.24679130182</v>
      </c>
      <c r="L43" s="89">
        <f t="shared" si="14"/>
        <v>0</v>
      </c>
      <c r="M43" s="90">
        <f t="shared" si="15"/>
        <v>0</v>
      </c>
      <c r="N43" s="70">
        <f t="shared" ca="1" si="16"/>
        <v>1</v>
      </c>
      <c r="O43" s="70">
        <f t="shared" ca="1" si="17"/>
        <v>13.948707848169779</v>
      </c>
    </row>
    <row r="44" spans="1:15" x14ac:dyDescent="0.2">
      <c r="A44" s="70" t="str">
        <f t="shared" si="10"/>
        <v>P08</v>
      </c>
      <c r="B44" s="71">
        <f t="shared" si="10"/>
        <v>11733</v>
      </c>
      <c r="C44" s="71">
        <f t="shared" si="10"/>
        <v>35490</v>
      </c>
      <c r="D44" s="88" t="str">
        <f t="shared" si="10"/>
        <v>M</v>
      </c>
      <c r="E44" s="87">
        <f t="shared" si="10"/>
        <v>2850.55</v>
      </c>
      <c r="F44" s="87" t="str">
        <f t="shared" si="10"/>
        <v>15</v>
      </c>
      <c r="G44" s="87">
        <f t="shared" si="10"/>
        <v>81</v>
      </c>
      <c r="H44" s="87">
        <f t="shared" si="10"/>
        <v>65</v>
      </c>
      <c r="I44" s="91">
        <f>12*E44</f>
        <v>34206.600000000006</v>
      </c>
      <c r="J44" s="70">
        <f ca="1">M44+N44*O44</f>
        <v>6.9931408077032406</v>
      </c>
      <c r="K44" s="83">
        <f t="shared" ca="1" si="13"/>
        <v>239211.57035278171</v>
      </c>
      <c r="L44" s="89">
        <f t="shared" si="14"/>
        <v>0</v>
      </c>
      <c r="M44" s="90">
        <f t="shared" si="15"/>
        <v>0</v>
      </c>
      <c r="N44" s="70">
        <f t="shared" ca="1" si="16"/>
        <v>1</v>
      </c>
      <c r="O44" s="70">
        <f t="shared" ca="1" si="17"/>
        <v>6.9931408077032406</v>
      </c>
    </row>
    <row r="45" spans="1:15" x14ac:dyDescent="0.2">
      <c r="A45" s="70" t="str">
        <f t="shared" si="10"/>
        <v>P09</v>
      </c>
      <c r="B45" s="71">
        <f t="shared" si="10"/>
        <v>8008</v>
      </c>
      <c r="C45" s="71">
        <f t="shared" si="10"/>
        <v>31778</v>
      </c>
      <c r="D45" s="88" t="str">
        <f t="shared" si="10"/>
        <v>M</v>
      </c>
      <c r="E45" s="87">
        <f t="shared" si="10"/>
        <v>1436.42</v>
      </c>
      <c r="F45" s="87" t="str">
        <f t="shared" si="10"/>
        <v>5</v>
      </c>
      <c r="G45" s="87">
        <f t="shared" si="10"/>
        <v>91</v>
      </c>
      <c r="H45" s="87">
        <f t="shared" si="10"/>
        <v>65</v>
      </c>
      <c r="I45" s="91">
        <f t="shared" ref="I45:I46" si="18">12*E45</f>
        <v>17237.04</v>
      </c>
      <c r="J45" s="70">
        <f t="shared" ref="J45:J46" ca="1" si="19">M45+N45*O45</f>
        <v>3.752327728107375</v>
      </c>
      <c r="K45" s="83">
        <f t="shared" ca="1" si="13"/>
        <v>64679.023142495949</v>
      </c>
      <c r="L45" s="89">
        <f t="shared" si="14"/>
        <v>0</v>
      </c>
      <c r="M45" s="90">
        <f t="shared" si="15"/>
        <v>0</v>
      </c>
      <c r="N45" s="70">
        <f t="shared" ca="1" si="16"/>
        <v>1</v>
      </c>
      <c r="O45" s="70">
        <f t="shared" ca="1" si="17"/>
        <v>3.752327728107375</v>
      </c>
    </row>
    <row r="46" spans="1:15" ht="13.5" thickBot="1" x14ac:dyDescent="0.25">
      <c r="A46" s="70" t="str">
        <f t="shared" si="10"/>
        <v>P10</v>
      </c>
      <c r="B46" s="71">
        <f t="shared" si="10"/>
        <v>14911</v>
      </c>
      <c r="C46" s="71">
        <f t="shared" si="10"/>
        <v>37926</v>
      </c>
      <c r="D46" s="88" t="str">
        <f t="shared" si="10"/>
        <v>F</v>
      </c>
      <c r="E46" s="87">
        <f t="shared" si="10"/>
        <v>907.33</v>
      </c>
      <c r="F46" s="87" t="str">
        <f t="shared" si="10"/>
        <v>15</v>
      </c>
      <c r="G46" s="87">
        <f t="shared" si="10"/>
        <v>72</v>
      </c>
      <c r="H46" s="87">
        <f t="shared" si="10"/>
        <v>63</v>
      </c>
      <c r="I46" s="91">
        <f t="shared" si="18"/>
        <v>10887.960000000001</v>
      </c>
      <c r="J46" s="70">
        <f t="shared" ca="1" si="19"/>
        <v>12.57511232254145</v>
      </c>
      <c r="K46" s="83">
        <f t="shared" ca="1" si="13"/>
        <v>136917.31996333841</v>
      </c>
      <c r="L46" s="89">
        <f t="shared" si="14"/>
        <v>6</v>
      </c>
      <c r="M46" s="90">
        <f t="shared" si="15"/>
        <v>5.5048232764034797</v>
      </c>
      <c r="N46" s="70">
        <f t="shared" ca="1" si="16"/>
        <v>0.74071562535329993</v>
      </c>
      <c r="O46" s="70">
        <f t="shared" ca="1" si="17"/>
        <v>9.5452138501407315</v>
      </c>
    </row>
    <row r="47" spans="1:15" ht="13.5" thickBot="1" x14ac:dyDescent="0.25">
      <c r="I47" s="58"/>
      <c r="J47" s="59" t="s">
        <v>143</v>
      </c>
      <c r="K47" s="61">
        <f ca="1">SUM(K37:K46)</f>
        <v>1566369.8517241555</v>
      </c>
    </row>
  </sheetData>
  <pageMargins left="0.7" right="0.7" top="0.75" bottom="0.75" header="0.3" footer="0.3"/>
  <ignoredErrors>
    <ignoredError sqref="N16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"/>
  <sheetViews>
    <sheetView workbookViewId="0">
      <selection activeCell="M34" sqref="M34"/>
    </sheetView>
  </sheetViews>
  <sheetFormatPr defaultColWidth="8.7109375" defaultRowHeight="12.75" x14ac:dyDescent="0.2"/>
  <cols>
    <col min="1" max="1" width="14" customWidth="1"/>
    <col min="2" max="2" width="17.42578125" customWidth="1"/>
    <col min="3" max="3" width="16.85546875" bestFit="1" customWidth="1"/>
    <col min="4" max="4" width="12.7109375" customWidth="1"/>
    <col min="5" max="5" width="8.28515625" customWidth="1"/>
    <col min="6" max="6" width="9.140625" bestFit="1" customWidth="1"/>
    <col min="7" max="7" width="9.7109375" customWidth="1"/>
    <col min="8" max="8" width="11" customWidth="1"/>
    <col min="9" max="9" width="10.28515625" bestFit="1" customWidth="1"/>
    <col min="10" max="10" width="10.28515625" customWidth="1"/>
    <col min="11" max="11" width="11.28515625" bestFit="1" customWidth="1"/>
    <col min="12" max="12" width="8" customWidth="1"/>
    <col min="13" max="13" width="10.140625" customWidth="1"/>
    <col min="14" max="14" width="9.85546875" customWidth="1"/>
    <col min="15" max="15" width="10.140625" customWidth="1"/>
  </cols>
  <sheetData>
    <row r="1" spans="1:15" s="31" customFormat="1" ht="15" x14ac:dyDescent="0.3">
      <c r="A1" s="30" t="s">
        <v>8</v>
      </c>
      <c r="C1" s="109" t="s">
        <v>193</v>
      </c>
    </row>
    <row r="2" spans="1:15" s="31" customFormat="1" x14ac:dyDescent="0.2">
      <c r="C2" s="138" t="s">
        <v>223</v>
      </c>
    </row>
    <row r="3" spans="1:15" s="31" customFormat="1" x14ac:dyDescent="0.2">
      <c r="A3" s="34" t="s">
        <v>130</v>
      </c>
      <c r="B3" s="51">
        <v>41639</v>
      </c>
    </row>
    <row r="4" spans="1:15" s="31" customFormat="1" x14ac:dyDescent="0.2"/>
    <row r="5" spans="1:15" s="53" customFormat="1" x14ac:dyDescent="0.2">
      <c r="A5" s="52" t="s">
        <v>131</v>
      </c>
    </row>
    <row r="6" spans="1:15" s="31" customFormat="1" x14ac:dyDescent="0.2">
      <c r="A6" s="34" t="s">
        <v>132</v>
      </c>
      <c r="B6" s="54">
        <v>0.05</v>
      </c>
      <c r="C6" s="78" t="s">
        <v>169</v>
      </c>
      <c r="D6" s="31" t="str">
        <f>"'"&amp;"Male"&amp;B7&amp;"'!"</f>
        <v>'Male2020'!</v>
      </c>
      <c r="E6" s="78" t="s">
        <v>111</v>
      </c>
      <c r="F6" s="108">
        <f ca="1">K29</f>
        <v>3199829.5998526984</v>
      </c>
    </row>
    <row r="7" spans="1:15" s="31" customFormat="1" x14ac:dyDescent="0.2">
      <c r="A7" s="68" t="s">
        <v>176</v>
      </c>
      <c r="B7" s="86">
        <v>2020</v>
      </c>
      <c r="C7" s="78" t="s">
        <v>170</v>
      </c>
      <c r="D7" s="31" t="str">
        <f>"'"&amp;"Female"&amp;B7&amp;"'!"</f>
        <v>'Female2020'!</v>
      </c>
      <c r="E7" s="78" t="s">
        <v>190</v>
      </c>
      <c r="F7" s="108">
        <f ca="1">F6-Pensioner2013!F6</f>
        <v>-71845.3562302473</v>
      </c>
    </row>
    <row r="8" spans="1:15" s="31" customFormat="1" x14ac:dyDescent="0.2">
      <c r="A8" s="34"/>
      <c r="B8" s="54"/>
      <c r="C8" s="79" t="s">
        <v>172</v>
      </c>
      <c r="D8" s="31" t="s">
        <v>171</v>
      </c>
    </row>
    <row r="9" spans="1:15" s="31" customFormat="1" x14ac:dyDescent="0.2">
      <c r="A9" s="34"/>
      <c r="B9" s="54"/>
      <c r="C9" s="79" t="s">
        <v>174</v>
      </c>
      <c r="D9" s="31" t="s">
        <v>175</v>
      </c>
    </row>
    <row r="10" spans="1:15" s="31" customFormat="1" x14ac:dyDescent="0.2">
      <c r="A10" s="34"/>
      <c r="C10" s="80" t="s">
        <v>173</v>
      </c>
      <c r="D10" s="81">
        <f ca="1">IF(B6=0.05,8,HLOOKUP(B6,INDIRECT(D6&amp;D8),2)+4)</f>
        <v>8</v>
      </c>
      <c r="L10" s="63"/>
    </row>
    <row r="11" spans="1:15" s="31" customFormat="1" x14ac:dyDescent="0.2">
      <c r="A11" s="34"/>
      <c r="C11" s="80" t="s">
        <v>177</v>
      </c>
      <c r="D11" s="81">
        <f ca="1">D10-3</f>
        <v>5</v>
      </c>
      <c r="L11" s="63"/>
    </row>
    <row r="12" spans="1:15" s="31" customFormat="1" x14ac:dyDescent="0.2"/>
    <row r="13" spans="1:15" s="53" customFormat="1" x14ac:dyDescent="0.2">
      <c r="A13" s="52" t="s">
        <v>135</v>
      </c>
    </row>
    <row r="14" spans="1:15" s="31" customFormat="1" ht="63.75" x14ac:dyDescent="0.2">
      <c r="A14" s="55" t="s">
        <v>4</v>
      </c>
      <c r="B14" s="55" t="s">
        <v>6</v>
      </c>
      <c r="C14" s="55" t="s">
        <v>10</v>
      </c>
      <c r="D14" s="55" t="s">
        <v>5</v>
      </c>
      <c r="E14" s="55" t="s">
        <v>9</v>
      </c>
      <c r="F14" s="55" t="s">
        <v>150</v>
      </c>
      <c r="G14" s="55" t="s">
        <v>136</v>
      </c>
      <c r="H14" s="55" t="s">
        <v>151</v>
      </c>
      <c r="I14" s="56" t="s">
        <v>139</v>
      </c>
      <c r="J14" s="55" t="s">
        <v>104</v>
      </c>
      <c r="K14" s="56" t="s">
        <v>140</v>
      </c>
      <c r="L14" s="64" t="s">
        <v>152</v>
      </c>
      <c r="M14" s="55" t="s">
        <v>153</v>
      </c>
      <c r="N14" s="55" t="s">
        <v>154</v>
      </c>
      <c r="O14" s="55" t="s">
        <v>155</v>
      </c>
    </row>
    <row r="15" spans="1:15" s="31" customFormat="1" x14ac:dyDescent="0.2">
      <c r="A15" s="70" t="str">
        <f>Data2013!A60</f>
        <v>P01</v>
      </c>
      <c r="B15" s="71">
        <f>Data2013!B60</f>
        <v>14929</v>
      </c>
      <c r="C15" s="71">
        <f>Data2013!C60</f>
        <v>38687</v>
      </c>
      <c r="D15" s="88" t="str">
        <f>Data2013!D60</f>
        <v>F</v>
      </c>
      <c r="E15" s="87">
        <f>Data2013!E60</f>
        <v>903.48</v>
      </c>
      <c r="F15" s="87" t="str">
        <f>RIGHT(Data2013!F60,LEN(Data2013!F60)-1)</f>
        <v>5</v>
      </c>
      <c r="G15" s="87">
        <f>ROUND( ($B$3-B15)/365.25, 0)</f>
        <v>73</v>
      </c>
      <c r="H15" s="87">
        <f>ROUND( (C15-B15)/365.25, 0)</f>
        <v>65</v>
      </c>
      <c r="I15" s="91">
        <f>12*E15</f>
        <v>10841.76</v>
      </c>
      <c r="J15" s="70">
        <f ca="1">M15+N15*O15</f>
        <v>10.273973861073914</v>
      </c>
      <c r="K15" s="83">
        <f ca="1">J15*I15</f>
        <v>111387.95884803672</v>
      </c>
      <c r="L15" s="89">
        <f>MAX(F15-(G15-H15), 0)</f>
        <v>0</v>
      </c>
      <c r="M15" s="90">
        <f>PV((1+$B$6)^(1/12) - 1,L15*12, -1/12, ,1)</f>
        <v>0</v>
      </c>
      <c r="N15" s="70">
        <f ca="1">IF(D15="M", VLOOKUP(G15+L15,INDIRECT($D$6&amp;$D$9),$D$11), VLOOKUP(G15+L15,INDIRECT($D$7&amp;$D$9),$D$11))/IF(D15="M", VLOOKUP(G15,INDIRECT($D$6&amp;$D$9),$D$11), VLOOKUP(G15,INDIRECT($D$7&amp;$D$9),$D$11))</f>
        <v>1</v>
      </c>
      <c r="O15" s="70">
        <f ca="1">IF(D15="M", VLOOKUP(G15+L15,INDIRECT($D$6&amp;$D$9),$D$10), VLOOKUP(G15+L15,INDIRECT($D$7&amp;$D$9),$D$10))</f>
        <v>10.273973861073914</v>
      </c>
    </row>
    <row r="16" spans="1:15" s="31" customFormat="1" x14ac:dyDescent="0.2">
      <c r="A16" s="70" t="str">
        <f>Data2013!A61</f>
        <v>P02</v>
      </c>
      <c r="B16" s="71">
        <f>Data2013!B61</f>
        <v>14917</v>
      </c>
      <c r="C16" s="71">
        <f>Data2013!C61</f>
        <v>38687</v>
      </c>
      <c r="D16" s="88" t="str">
        <f>Data2013!D61</f>
        <v>M</v>
      </c>
      <c r="E16" s="87">
        <f>Data2013!E61</f>
        <v>621.29999999999995</v>
      </c>
      <c r="F16" s="87" t="str">
        <f>RIGHT(Data2013!F61,LEN(Data2013!F61)-1)</f>
        <v>15</v>
      </c>
      <c r="G16" s="87">
        <f t="shared" ref="G16:G28" si="0">ROUND( ($B$3-B16)/365.25, 0)</f>
        <v>73</v>
      </c>
      <c r="H16" s="87">
        <f t="shared" ref="H16:H28" si="1">ROUND( (C16-B16)/365.25, 0)</f>
        <v>65</v>
      </c>
      <c r="I16" s="91">
        <f t="shared" ref="I16:I28" si="2">12*E16</f>
        <v>7455.5999999999995</v>
      </c>
      <c r="J16" s="70">
        <f t="shared" ref="J16:J28" ca="1" si="3">M16+N16*O16</f>
        <v>9.7790314653542847</v>
      </c>
      <c r="K16" s="83">
        <f t="shared" ref="K16:K28" ca="1" si="4">J16*I16</f>
        <v>72908.546993095399</v>
      </c>
      <c r="L16" s="89">
        <f t="shared" ref="L16:L28" si="5">MAX(F16-(G16-H16), 0)</f>
        <v>7</v>
      </c>
      <c r="M16" s="90">
        <f t="shared" ref="M16:M28" si="6">PV((1+$B$6)^(1/12) - 1,L16*12, -1/12, ,1)</f>
        <v>5.9419195670526008</v>
      </c>
      <c r="N16" s="70">
        <f t="shared" ref="N16:N28" ca="1" si="7">IF(D16="M", VLOOKUP(G16+L16,INDIRECT($D$6&amp;$D$9),$D$11), VLOOKUP(G16+L16,INDIRECT($D$7&amp;$D$9),$D$11))/IF(D16="M", VLOOKUP(G16,INDIRECT($D$6&amp;$D$9),$D$11), VLOOKUP(G16,INDIRECT($D$7&amp;$D$9),$D$11))</f>
        <v>0.56550553578034835</v>
      </c>
      <c r="O16" s="70">
        <f t="shared" ref="O16:O28" ca="1" si="8">IF(D16="M", VLOOKUP(G16+L16,INDIRECT($D$6&amp;$D$9),$D$10), VLOOKUP(G16+L16,INDIRECT($D$7&amp;$D$9),$D$10))</f>
        <v>6.7852773412850933</v>
      </c>
    </row>
    <row r="17" spans="1:18" s="31" customFormat="1" x14ac:dyDescent="0.2">
      <c r="A17" s="70" t="str">
        <f>Data2013!A62</f>
        <v>P03</v>
      </c>
      <c r="B17" s="71">
        <f>Data2013!B62</f>
        <v>20195</v>
      </c>
      <c r="C17" s="71">
        <f>Data2013!C62</f>
        <v>40664</v>
      </c>
      <c r="D17" s="88" t="str">
        <f>Data2013!D62</f>
        <v>M</v>
      </c>
      <c r="E17" s="87">
        <f>Data2013!E62</f>
        <v>565.45000000000005</v>
      </c>
      <c r="F17" s="87" t="str">
        <f>RIGHT(Data2013!F62,LEN(Data2013!F62)-1)</f>
        <v>10</v>
      </c>
      <c r="G17" s="87">
        <f t="shared" si="0"/>
        <v>59</v>
      </c>
      <c r="H17" s="87">
        <f t="shared" si="1"/>
        <v>56</v>
      </c>
      <c r="I17" s="91">
        <f t="shared" si="2"/>
        <v>6785.4000000000005</v>
      </c>
      <c r="J17" s="70">
        <f t="shared" ca="1" si="3"/>
        <v>13.716005173997285</v>
      </c>
      <c r="K17" s="83">
        <f t="shared" ca="1" si="4"/>
        <v>93068.581507641182</v>
      </c>
      <c r="L17" s="89">
        <f t="shared" si="5"/>
        <v>7</v>
      </c>
      <c r="M17" s="90">
        <f t="shared" si="6"/>
        <v>5.9419195670526008</v>
      </c>
      <c r="N17" s="70">
        <f t="shared" ca="1" si="7"/>
        <v>0.67346719227572438</v>
      </c>
      <c r="O17" s="70">
        <f t="shared" ca="1" si="8"/>
        <v>11.543376865434439</v>
      </c>
    </row>
    <row r="18" spans="1:18" s="31" customFormat="1" x14ac:dyDescent="0.2">
      <c r="A18" s="70" t="str">
        <f>Data2013!A63</f>
        <v>P04</v>
      </c>
      <c r="B18" s="71">
        <f>Data2013!B63</f>
        <v>17495</v>
      </c>
      <c r="C18" s="71">
        <f>Data2013!C63</f>
        <v>37591</v>
      </c>
      <c r="D18" s="88" t="str">
        <f>Data2013!D63</f>
        <v>F</v>
      </c>
      <c r="E18" s="87">
        <f>Data2013!E63</f>
        <v>1082.33</v>
      </c>
      <c r="F18" s="87" t="str">
        <f>RIGHT(Data2013!F63,LEN(Data2013!F63)-1)</f>
        <v>0</v>
      </c>
      <c r="G18" s="87">
        <f t="shared" si="0"/>
        <v>66</v>
      </c>
      <c r="H18" s="87">
        <f t="shared" si="1"/>
        <v>55</v>
      </c>
      <c r="I18" s="91">
        <f t="shared" si="2"/>
        <v>12987.96</v>
      </c>
      <c r="J18" s="70">
        <f t="shared" ca="1" si="3"/>
        <v>12.445315439597881</v>
      </c>
      <c r="K18" s="83">
        <f t="shared" ca="1" si="4"/>
        <v>161639.25911687969</v>
      </c>
      <c r="L18" s="89">
        <f t="shared" si="5"/>
        <v>0</v>
      </c>
      <c r="M18" s="90">
        <f t="shared" si="6"/>
        <v>0</v>
      </c>
      <c r="N18" s="70">
        <f t="shared" ca="1" si="7"/>
        <v>1</v>
      </c>
      <c r="O18" s="70">
        <f t="shared" ca="1" si="8"/>
        <v>12.445315439597881</v>
      </c>
    </row>
    <row r="19" spans="1:18" s="31" customFormat="1" x14ac:dyDescent="0.2">
      <c r="A19" s="70" t="str">
        <f>Data2013!A64</f>
        <v>P05</v>
      </c>
      <c r="B19" s="71">
        <f>Data2013!B64</f>
        <v>19661</v>
      </c>
      <c r="C19" s="71">
        <f>Data2013!C64</f>
        <v>40787</v>
      </c>
      <c r="D19" s="88" t="str">
        <f>Data2013!D64</f>
        <v>F</v>
      </c>
      <c r="E19" s="87">
        <f>Data2013!E64</f>
        <v>1143.45</v>
      </c>
      <c r="F19" s="87" t="str">
        <f>RIGHT(Data2013!F64,LEN(Data2013!F64)-1)</f>
        <v>10</v>
      </c>
      <c r="G19" s="87">
        <f t="shared" si="0"/>
        <v>60</v>
      </c>
      <c r="H19" s="87">
        <f t="shared" si="1"/>
        <v>58</v>
      </c>
      <c r="I19" s="91">
        <f t="shared" si="2"/>
        <v>13721.400000000001</v>
      </c>
      <c r="J19" s="70">
        <f t="shared" ca="1" si="3"/>
        <v>14.230775033504498</v>
      </c>
      <c r="K19" s="83">
        <f t="shared" ca="1" si="4"/>
        <v>195266.15654472864</v>
      </c>
      <c r="L19" s="89">
        <f t="shared" si="5"/>
        <v>8</v>
      </c>
      <c r="M19" s="90">
        <f t="shared" si="6"/>
        <v>6.6369533598594073</v>
      </c>
      <c r="N19" s="70">
        <f t="shared" ca="1" si="7"/>
        <v>0.64019188570341212</v>
      </c>
      <c r="O19" s="70">
        <f t="shared" ca="1" si="8"/>
        <v>11.861789946464823</v>
      </c>
    </row>
    <row r="20" spans="1:18" s="31" customFormat="1" x14ac:dyDescent="0.2">
      <c r="A20" s="70" t="str">
        <f>Data2013!A65</f>
        <v>P06</v>
      </c>
      <c r="B20" s="71">
        <f>Data2013!B65</f>
        <v>19733</v>
      </c>
      <c r="C20" s="71">
        <f>Data2013!C65</f>
        <v>40087</v>
      </c>
      <c r="D20" s="88" t="str">
        <f>Data2013!D65</f>
        <v>F</v>
      </c>
      <c r="E20" s="87">
        <f>Data2013!E65</f>
        <v>470.15</v>
      </c>
      <c r="F20" s="87" t="str">
        <f>RIGHT(Data2013!F65,LEN(Data2013!F65)-1)</f>
        <v>0</v>
      </c>
      <c r="G20" s="87">
        <f t="shared" si="0"/>
        <v>60</v>
      </c>
      <c r="H20" s="87">
        <f t="shared" si="1"/>
        <v>56</v>
      </c>
      <c r="I20" s="91">
        <f t="shared" si="2"/>
        <v>5641.7999999999993</v>
      </c>
      <c r="J20" s="70">
        <f t="shared" ca="1" si="3"/>
        <v>14.093849875443256</v>
      </c>
      <c r="K20" s="83">
        <f t="shared" ca="1" si="4"/>
        <v>79514.682227275756</v>
      </c>
      <c r="L20" s="89">
        <f t="shared" si="5"/>
        <v>0</v>
      </c>
      <c r="M20" s="90">
        <f t="shared" si="6"/>
        <v>0</v>
      </c>
      <c r="N20" s="70">
        <f t="shared" ca="1" si="7"/>
        <v>1</v>
      </c>
      <c r="O20" s="70">
        <f t="shared" ca="1" si="8"/>
        <v>14.093849875443256</v>
      </c>
    </row>
    <row r="21" spans="1:18" s="31" customFormat="1" x14ac:dyDescent="0.2">
      <c r="A21" s="70" t="str">
        <f>Data2013!A66</f>
        <v>P07</v>
      </c>
      <c r="B21" s="71">
        <f>Data2013!B66</f>
        <v>17661</v>
      </c>
      <c r="C21" s="71">
        <f>Data2013!C66</f>
        <v>39600</v>
      </c>
      <c r="D21" s="88" t="str">
        <f>Data2013!D66</f>
        <v>M</v>
      </c>
      <c r="E21" s="87">
        <f>Data2013!E66</f>
        <v>1441.73</v>
      </c>
      <c r="F21" s="87" t="str">
        <f>RIGHT(Data2013!F66,LEN(Data2013!F66)-1)</f>
        <v>0</v>
      </c>
      <c r="G21" s="87">
        <f t="shared" si="0"/>
        <v>66</v>
      </c>
      <c r="H21" s="87">
        <f t="shared" si="1"/>
        <v>60</v>
      </c>
      <c r="I21" s="91">
        <f t="shared" si="2"/>
        <v>17300.760000000002</v>
      </c>
      <c r="J21" s="70">
        <f t="shared" ca="1" si="3"/>
        <v>11.543376865434439</v>
      </c>
      <c r="K21" s="83">
        <f t="shared" ca="1" si="4"/>
        <v>199709.19273843354</v>
      </c>
      <c r="L21" s="89">
        <f t="shared" si="5"/>
        <v>0</v>
      </c>
      <c r="M21" s="90">
        <f t="shared" si="6"/>
        <v>0</v>
      </c>
      <c r="N21" s="70">
        <f t="shared" ca="1" si="7"/>
        <v>1</v>
      </c>
      <c r="O21" s="70">
        <f t="shared" ca="1" si="8"/>
        <v>11.543376865434439</v>
      </c>
    </row>
    <row r="22" spans="1:18" s="31" customFormat="1" x14ac:dyDescent="0.2">
      <c r="A22" s="70" t="str">
        <f>Data2013!A67</f>
        <v>P10</v>
      </c>
      <c r="B22" s="71">
        <f>Data2013!B67</f>
        <v>14911</v>
      </c>
      <c r="C22" s="71">
        <f>Data2013!C67</f>
        <v>37926</v>
      </c>
      <c r="D22" s="88" t="str">
        <f>Data2013!D67</f>
        <v>F</v>
      </c>
      <c r="E22" s="87">
        <f>Data2013!E67</f>
        <v>907.33</v>
      </c>
      <c r="F22" s="87" t="str">
        <f>RIGHT(Data2013!F67,LEN(Data2013!F67)-1)</f>
        <v>15</v>
      </c>
      <c r="G22" s="87">
        <f t="shared" si="0"/>
        <v>73</v>
      </c>
      <c r="H22" s="87">
        <f t="shared" si="1"/>
        <v>63</v>
      </c>
      <c r="I22" s="91">
        <f t="shared" si="2"/>
        <v>10887.960000000001</v>
      </c>
      <c r="J22" s="70">
        <f t="shared" ca="1" si="3"/>
        <v>10.462554064690142</v>
      </c>
      <c r="K22" s="83">
        <f t="shared" ca="1" si="4"/>
        <v>113915.87015418369</v>
      </c>
      <c r="L22" s="89">
        <f t="shared" si="5"/>
        <v>5</v>
      </c>
      <c r="M22" s="90">
        <f t="shared" si="6"/>
        <v>4.4458593280359464</v>
      </c>
      <c r="N22" s="70">
        <f t="shared" ca="1" si="7"/>
        <v>0.7067892044534374</v>
      </c>
      <c r="O22" s="70">
        <f t="shared" ca="1" si="8"/>
        <v>8.5127145388516894</v>
      </c>
    </row>
    <row r="23" spans="1:18" s="31" customFormat="1" x14ac:dyDescent="0.2">
      <c r="A23" s="70" t="str">
        <f>Data2013!A68</f>
        <v>A01</v>
      </c>
      <c r="B23" s="71">
        <f>Data2013!B68</f>
        <v>16696</v>
      </c>
      <c r="C23" s="71">
        <f>Data2013!C68</f>
        <v>41275</v>
      </c>
      <c r="D23" s="88" t="str">
        <f>Data2013!D68</f>
        <v>M</v>
      </c>
      <c r="E23" s="87">
        <f>Data2013!E68</f>
        <v>3478.96</v>
      </c>
      <c r="F23" s="87" t="str">
        <f>RIGHT(Data2013!F68,LEN(Data2013!F68)-1)</f>
        <v>15</v>
      </c>
      <c r="G23" s="87">
        <f t="shared" si="0"/>
        <v>68</v>
      </c>
      <c r="H23" s="87">
        <f t="shared" si="1"/>
        <v>67</v>
      </c>
      <c r="I23" s="91">
        <f t="shared" si="2"/>
        <v>41747.520000000004</v>
      </c>
      <c r="J23" s="70">
        <f t="shared" ca="1" si="3"/>
        <v>12.179824072163484</v>
      </c>
      <c r="K23" s="83">
        <f t="shared" ca="1" si="4"/>
        <v>508477.44904912653</v>
      </c>
      <c r="L23" s="89">
        <f t="shared" si="5"/>
        <v>14</v>
      </c>
      <c r="M23" s="90">
        <f t="shared" si="6"/>
        <v>10.164730868491706</v>
      </c>
      <c r="N23" s="70">
        <f t="shared" ca="1" si="7"/>
        <v>0.32860202293817131</v>
      </c>
      <c r="O23" s="70">
        <f t="shared" ca="1" si="8"/>
        <v>6.132321358383515</v>
      </c>
    </row>
    <row r="24" spans="1:18" s="31" customFormat="1" x14ac:dyDescent="0.2">
      <c r="A24" s="70" t="str">
        <f>Data2013!A69</f>
        <v>A03</v>
      </c>
      <c r="B24" s="71">
        <f>Data2013!B69</f>
        <v>17645</v>
      </c>
      <c r="C24" s="71">
        <f>Data2013!C69</f>
        <v>41609</v>
      </c>
      <c r="D24" s="88" t="str">
        <f>Data2013!D69</f>
        <v>F</v>
      </c>
      <c r="E24" s="87">
        <f>Data2013!E69</f>
        <v>2852.19</v>
      </c>
      <c r="F24" s="87" t="str">
        <f>RIGHT(Data2013!F69,LEN(Data2013!F69)-1)</f>
        <v>10</v>
      </c>
      <c r="G24" s="87">
        <f t="shared" si="0"/>
        <v>66</v>
      </c>
      <c r="H24" s="87">
        <f t="shared" si="1"/>
        <v>66</v>
      </c>
      <c r="I24" s="91">
        <f t="shared" si="2"/>
        <v>34226.28</v>
      </c>
      <c r="J24" s="70">
        <f t="shared" ca="1" si="3"/>
        <v>12.855344386121482</v>
      </c>
      <c r="K24" s="83">
        <f t="shared" ca="1" si="4"/>
        <v>439990.61645582196</v>
      </c>
      <c r="L24" s="89">
        <f t="shared" si="5"/>
        <v>10</v>
      </c>
      <c r="M24" s="90">
        <f t="shared" si="6"/>
        <v>7.9293064439899767</v>
      </c>
      <c r="N24" s="70">
        <f t="shared" ca="1" si="7"/>
        <v>0.53381413691845714</v>
      </c>
      <c r="O24" s="70">
        <f t="shared" ca="1" si="8"/>
        <v>9.2280020356298333</v>
      </c>
    </row>
    <row r="25" spans="1:18" s="31" customFormat="1" x14ac:dyDescent="0.2">
      <c r="A25" s="70" t="str">
        <f>Data2013!A70</f>
        <v>A04</v>
      </c>
      <c r="B25" s="71">
        <f>Data2013!B70</f>
        <v>17937</v>
      </c>
      <c r="C25" s="71">
        <f>Data2013!C70</f>
        <v>41456</v>
      </c>
      <c r="D25" s="88" t="str">
        <f>Data2013!D70</f>
        <v>M</v>
      </c>
      <c r="E25" s="87">
        <f>Data2013!E70</f>
        <v>3986.13</v>
      </c>
      <c r="F25" s="87" t="str">
        <f>RIGHT(Data2013!F70,LEN(Data2013!F70)-1)</f>
        <v>5</v>
      </c>
      <c r="G25" s="87">
        <f t="shared" si="0"/>
        <v>65</v>
      </c>
      <c r="H25" s="87">
        <f t="shared" si="1"/>
        <v>64</v>
      </c>
      <c r="I25" s="91">
        <f t="shared" si="2"/>
        <v>47833.56</v>
      </c>
      <c r="J25" s="70">
        <f t="shared" ca="1" si="3"/>
        <v>11.9294186855521</v>
      </c>
      <c r="K25" s="83">
        <f t="shared" ca="1" si="4"/>
        <v>570626.56446047756</v>
      </c>
      <c r="L25" s="89">
        <f t="shared" si="5"/>
        <v>4</v>
      </c>
      <c r="M25" s="90">
        <f t="shared" si="6"/>
        <v>3.641270833637968</v>
      </c>
      <c r="N25" s="70">
        <f t="shared" ca="1" si="7"/>
        <v>0.78085693470055828</v>
      </c>
      <c r="O25" s="70">
        <f t="shared" ca="1" si="8"/>
        <v>10.614169489437215</v>
      </c>
    </row>
    <row r="26" spans="1:18" s="31" customFormat="1" x14ac:dyDescent="0.2">
      <c r="A26" s="70" t="str">
        <f>Data2013!A71</f>
        <v>A10</v>
      </c>
      <c r="B26" s="71">
        <f>Data2013!B71</f>
        <v>19689</v>
      </c>
      <c r="C26" s="71">
        <f>Data2013!C71</f>
        <v>41426</v>
      </c>
      <c r="D26" s="88" t="str">
        <f>Data2013!D71</f>
        <v>F</v>
      </c>
      <c r="E26" s="87">
        <f>Data2013!E71</f>
        <v>1469.49</v>
      </c>
      <c r="F26" s="87" t="str">
        <f>RIGHT(Data2013!F71,LEN(Data2013!F71)-1)</f>
        <v>0</v>
      </c>
      <c r="G26" s="87">
        <f t="shared" si="0"/>
        <v>60</v>
      </c>
      <c r="H26" s="87">
        <f t="shared" si="1"/>
        <v>60</v>
      </c>
      <c r="I26" s="91">
        <f t="shared" si="2"/>
        <v>17633.88</v>
      </c>
      <c r="J26" s="70">
        <f t="shared" ca="1" si="3"/>
        <v>14.093849875443256</v>
      </c>
      <c r="K26" s="83">
        <f t="shared" ca="1" si="4"/>
        <v>248529.25744158134</v>
      </c>
      <c r="L26" s="89">
        <f t="shared" si="5"/>
        <v>0</v>
      </c>
      <c r="M26" s="90">
        <f t="shared" si="6"/>
        <v>0</v>
      </c>
      <c r="N26" s="70">
        <f t="shared" ca="1" si="7"/>
        <v>1</v>
      </c>
      <c r="O26" s="70">
        <f t="shared" ca="1" si="8"/>
        <v>14.093849875443256</v>
      </c>
      <c r="R26" s="66"/>
    </row>
    <row r="27" spans="1:18" s="31" customFormat="1" x14ac:dyDescent="0.2">
      <c r="A27" s="70" t="str">
        <f>Data2013!A72</f>
        <v>A14</v>
      </c>
      <c r="B27" s="71">
        <f>Data2013!B72</f>
        <v>20857</v>
      </c>
      <c r="C27" s="71">
        <f>Data2013!C72</f>
        <v>41334</v>
      </c>
      <c r="D27" s="88" t="str">
        <f>Data2013!D72</f>
        <v>M</v>
      </c>
      <c r="E27" s="87">
        <f>Data2013!E72</f>
        <v>2041.59</v>
      </c>
      <c r="F27" s="87" t="str">
        <f>RIGHT(Data2013!F72,LEN(Data2013!F72)-1)</f>
        <v>10</v>
      </c>
      <c r="G27" s="87">
        <f t="shared" si="0"/>
        <v>57</v>
      </c>
      <c r="H27" s="87">
        <f t="shared" si="1"/>
        <v>56</v>
      </c>
      <c r="I27" s="91">
        <f t="shared" si="2"/>
        <v>24499.079999999998</v>
      </c>
      <c r="J27" s="70">
        <f t="shared" ca="1" si="3"/>
        <v>14.291830972533463</v>
      </c>
      <c r="K27" s="83">
        <f t="shared" ca="1" si="4"/>
        <v>350136.7103425751</v>
      </c>
      <c r="L27" s="89">
        <f t="shared" si="5"/>
        <v>9</v>
      </c>
      <c r="M27" s="90">
        <f t="shared" si="6"/>
        <v>7.2988903053896976</v>
      </c>
      <c r="N27" s="70">
        <f t="shared" ca="1" si="7"/>
        <v>0.60579679141235276</v>
      </c>
      <c r="O27" s="70">
        <f t="shared" ca="1" si="8"/>
        <v>11.543376865434439</v>
      </c>
      <c r="P27"/>
    </row>
    <row r="28" spans="1:18" s="31" customFormat="1" ht="13.5" thickBot="1" x14ac:dyDescent="0.25">
      <c r="A28" s="70" t="str">
        <f>Data2013!A73</f>
        <v>D02</v>
      </c>
      <c r="B28" s="71">
        <f>Data2013!B73</f>
        <v>20516</v>
      </c>
      <c r="C28" s="71">
        <f>Data2013!C73</f>
        <v>41579</v>
      </c>
      <c r="D28" s="88" t="str">
        <f>Data2013!D73</f>
        <v>M</v>
      </c>
      <c r="E28" s="87">
        <f>Data2013!E73</f>
        <v>316.08</v>
      </c>
      <c r="F28" s="87" t="str">
        <f>RIGHT(Data2013!F73,LEN(Data2013!F73)-1)</f>
        <v>15</v>
      </c>
      <c r="G28" s="87">
        <f t="shared" si="0"/>
        <v>58</v>
      </c>
      <c r="H28" s="87">
        <f t="shared" si="1"/>
        <v>58</v>
      </c>
      <c r="I28" s="91">
        <f t="shared" si="2"/>
        <v>3792.96</v>
      </c>
      <c r="J28" s="70">
        <f t="shared" ca="1" si="3"/>
        <v>14.410580120233588</v>
      </c>
      <c r="K28" s="83">
        <f t="shared" ca="1" si="4"/>
        <v>54658.753972841187</v>
      </c>
      <c r="L28" s="89">
        <f t="shared" si="5"/>
        <v>15</v>
      </c>
      <c r="M28" s="90">
        <f t="shared" si="6"/>
        <v>10.658678408849026</v>
      </c>
      <c r="N28" s="70">
        <f t="shared" ca="1" si="7"/>
        <v>0.40453304501965609</v>
      </c>
      <c r="O28" s="70">
        <f t="shared" ca="1" si="8"/>
        <v>9.274648282941282</v>
      </c>
    </row>
    <row r="29" spans="1:18" s="31" customFormat="1" ht="13.5" thickBot="1" x14ac:dyDescent="0.25">
      <c r="I29" s="58"/>
      <c r="J29" s="59" t="s">
        <v>143</v>
      </c>
      <c r="K29" s="61">
        <f ca="1">SUM(K15:K28)</f>
        <v>3199829.5998526984</v>
      </c>
    </row>
    <row r="30" spans="1:18" s="31" customFormat="1" x14ac:dyDescent="0.2">
      <c r="F30" s="67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"/>
  <sheetViews>
    <sheetView workbookViewId="0">
      <selection activeCell="F8" sqref="F8"/>
    </sheetView>
  </sheetViews>
  <sheetFormatPr defaultColWidth="8.7109375" defaultRowHeight="12.75" x14ac:dyDescent="0.2"/>
  <cols>
    <col min="1" max="1" width="14" customWidth="1"/>
    <col min="2" max="2" width="17.42578125" customWidth="1"/>
    <col min="3" max="3" width="16.85546875" bestFit="1" customWidth="1"/>
    <col min="4" max="4" width="12.7109375" customWidth="1"/>
    <col min="5" max="5" width="9.7109375" bestFit="1" customWidth="1"/>
    <col min="6" max="6" width="12.85546875" bestFit="1" customWidth="1"/>
    <col min="7" max="7" width="9.7109375" customWidth="1"/>
    <col min="8" max="8" width="11" customWidth="1"/>
    <col min="9" max="9" width="10.28515625" bestFit="1" customWidth="1"/>
    <col min="10" max="10" width="10.28515625" customWidth="1"/>
    <col min="11" max="11" width="11.28515625" bestFit="1" customWidth="1"/>
    <col min="12" max="12" width="8" customWidth="1"/>
    <col min="13" max="13" width="10.140625" customWidth="1"/>
    <col min="14" max="14" width="9.85546875" customWidth="1"/>
    <col min="15" max="15" width="10.140625" customWidth="1"/>
  </cols>
  <sheetData>
    <row r="1" spans="1:15" s="31" customFormat="1" ht="15" x14ac:dyDescent="0.3">
      <c r="A1" s="30" t="s">
        <v>8</v>
      </c>
      <c r="C1" s="109" t="s">
        <v>195</v>
      </c>
    </row>
    <row r="2" spans="1:15" s="31" customFormat="1" x14ac:dyDescent="0.2">
      <c r="C2" s="138" t="s">
        <v>223</v>
      </c>
    </row>
    <row r="3" spans="1:15" s="31" customFormat="1" x14ac:dyDescent="0.2">
      <c r="A3" s="34" t="s">
        <v>130</v>
      </c>
      <c r="B3" s="51">
        <v>41639</v>
      </c>
    </row>
    <row r="4" spans="1:15" s="31" customFormat="1" x14ac:dyDescent="0.2"/>
    <row r="5" spans="1:15" s="53" customFormat="1" x14ac:dyDescent="0.2">
      <c r="A5" s="52" t="s">
        <v>131</v>
      </c>
    </row>
    <row r="6" spans="1:15" s="31" customFormat="1" x14ac:dyDescent="0.2">
      <c r="A6" s="34" t="s">
        <v>132</v>
      </c>
      <c r="B6" s="54">
        <v>0.05</v>
      </c>
      <c r="C6" s="78" t="s">
        <v>169</v>
      </c>
      <c r="D6" s="31" t="str">
        <f>"'"&amp;"Male"&amp;B7&amp;"'!"</f>
        <v>'Male2015'!</v>
      </c>
      <c r="E6" s="78" t="s">
        <v>111</v>
      </c>
      <c r="F6" s="108">
        <f ca="1">K29</f>
        <v>3172375.6784151271</v>
      </c>
    </row>
    <row r="7" spans="1:15" s="31" customFormat="1" x14ac:dyDescent="0.2">
      <c r="A7" s="68" t="s">
        <v>176</v>
      </c>
      <c r="B7" s="86">
        <v>2015</v>
      </c>
      <c r="C7" s="78" t="s">
        <v>170</v>
      </c>
      <c r="D7" s="31" t="str">
        <f>"'"&amp;"Female"&amp;B7&amp;"'!"</f>
        <v>'Female2015'!</v>
      </c>
      <c r="E7" s="78" t="s">
        <v>190</v>
      </c>
      <c r="F7" s="108">
        <f ca="1">F6-Pensioner2013DR!F6</f>
        <v>-27453.921437571291</v>
      </c>
    </row>
    <row r="8" spans="1:15" s="31" customFormat="1" x14ac:dyDescent="0.2">
      <c r="A8" s="34"/>
      <c r="B8" s="54"/>
      <c r="C8" s="79" t="s">
        <v>172</v>
      </c>
      <c r="D8" s="31" t="s">
        <v>171</v>
      </c>
      <c r="E8" s="78" t="s">
        <v>235</v>
      </c>
      <c r="F8" s="151">
        <f ca="1">SUM(K15:K22) - Pensioner2012!K25*(1+Pensioner2012!B6)</f>
        <v>-372117.46811615187</v>
      </c>
    </row>
    <row r="9" spans="1:15" s="31" customFormat="1" x14ac:dyDescent="0.2">
      <c r="A9" s="34"/>
      <c r="B9" s="54"/>
      <c r="C9" s="79" t="s">
        <v>174</v>
      </c>
      <c r="D9" s="31" t="s">
        <v>175</v>
      </c>
    </row>
    <row r="10" spans="1:15" s="31" customFormat="1" x14ac:dyDescent="0.2">
      <c r="A10" s="34"/>
      <c r="C10" s="80" t="s">
        <v>173</v>
      </c>
      <c r="D10" s="81">
        <f ca="1">IF(B6=0.05,8,HLOOKUP(B6,INDIRECT(D6&amp;D8),2)+4)</f>
        <v>8</v>
      </c>
      <c r="L10" s="63"/>
    </row>
    <row r="11" spans="1:15" s="31" customFormat="1" x14ac:dyDescent="0.2">
      <c r="A11" s="34"/>
      <c r="C11" s="80" t="s">
        <v>177</v>
      </c>
      <c r="D11" s="81">
        <f ca="1">D10-3</f>
        <v>5</v>
      </c>
      <c r="L11" s="63"/>
    </row>
    <row r="12" spans="1:15" s="31" customFormat="1" x14ac:dyDescent="0.2"/>
    <row r="13" spans="1:15" s="53" customFormat="1" x14ac:dyDescent="0.2">
      <c r="A13" s="52" t="s">
        <v>135</v>
      </c>
    </row>
    <row r="14" spans="1:15" s="31" customFormat="1" ht="63.75" x14ac:dyDescent="0.2">
      <c r="A14" s="55" t="s">
        <v>4</v>
      </c>
      <c r="B14" s="55" t="s">
        <v>6</v>
      </c>
      <c r="C14" s="55" t="s">
        <v>10</v>
      </c>
      <c r="D14" s="55" t="s">
        <v>5</v>
      </c>
      <c r="E14" s="55" t="s">
        <v>9</v>
      </c>
      <c r="F14" s="55" t="s">
        <v>150</v>
      </c>
      <c r="G14" s="55" t="s">
        <v>136</v>
      </c>
      <c r="H14" s="55" t="s">
        <v>151</v>
      </c>
      <c r="I14" s="56" t="s">
        <v>139</v>
      </c>
      <c r="J14" s="55" t="s">
        <v>104</v>
      </c>
      <c r="K14" s="56" t="s">
        <v>140</v>
      </c>
      <c r="L14" s="64" t="s">
        <v>152</v>
      </c>
      <c r="M14" s="55" t="s">
        <v>153</v>
      </c>
      <c r="N14" s="55" t="s">
        <v>154</v>
      </c>
      <c r="O14" s="55" t="s">
        <v>155</v>
      </c>
    </row>
    <row r="15" spans="1:15" s="31" customFormat="1" x14ac:dyDescent="0.2">
      <c r="A15" s="70" t="str">
        <f>Data2013!A60</f>
        <v>P01</v>
      </c>
      <c r="B15" s="71">
        <f>Data2013!B60</f>
        <v>14929</v>
      </c>
      <c r="C15" s="71">
        <f>Data2013!C60</f>
        <v>38687</v>
      </c>
      <c r="D15" s="88" t="str">
        <f>Data2013!D60</f>
        <v>F</v>
      </c>
      <c r="E15" s="87">
        <f>Data2013!E60</f>
        <v>903.48</v>
      </c>
      <c r="F15" s="87" t="str">
        <f>RIGHT(Data2013!F60,LEN(Data2013!F60)-1)</f>
        <v>5</v>
      </c>
      <c r="G15" s="87">
        <f>ROUND( ($B$3-B15)/365.25, 0)</f>
        <v>73</v>
      </c>
      <c r="H15" s="87">
        <f>ROUND( (C15-B15)/365.25, 0)</f>
        <v>65</v>
      </c>
      <c r="I15" s="91">
        <f>12*E15</f>
        <v>10841.76</v>
      </c>
      <c r="J15" s="70">
        <f ca="1">M15+N15*O15</f>
        <v>10.184883998179409</v>
      </c>
      <c r="K15" s="83">
        <f ca="1">J15*I15</f>
        <v>110422.06793610159</v>
      </c>
      <c r="L15" s="89">
        <f>MAX(F15-(G15-H15), 0)</f>
        <v>0</v>
      </c>
      <c r="M15" s="90">
        <f>PV((1+$B$6)^(1/12) - 1,L15*12, -1/12, ,1)</f>
        <v>0</v>
      </c>
      <c r="N15" s="70">
        <f ca="1">IF(D15="M", VLOOKUP(G15+L15,INDIRECT($D$6&amp;$D$9),$D$11), VLOOKUP(G15+L15,INDIRECT($D$7&amp;$D$9),$D$11))/IF(D15="M", VLOOKUP(G15,INDIRECT($D$6&amp;$D$9),$D$11), VLOOKUP(G15,INDIRECT($D$7&amp;$D$9),$D$11))</f>
        <v>1</v>
      </c>
      <c r="O15" s="70">
        <f ca="1">IF(D15="M", VLOOKUP(G15+L15,INDIRECT($D$6&amp;$D$9),$D$10), VLOOKUP(G15+L15,INDIRECT($D$7&amp;$D$9),$D$10))</f>
        <v>10.184883998179409</v>
      </c>
    </row>
    <row r="16" spans="1:15" s="31" customFormat="1" x14ac:dyDescent="0.2">
      <c r="A16" s="70" t="str">
        <f>Data2013!A61</f>
        <v>P02</v>
      </c>
      <c r="B16" s="71">
        <f>Data2013!B61</f>
        <v>14917</v>
      </c>
      <c r="C16" s="71">
        <f>Data2013!C61</f>
        <v>38687</v>
      </c>
      <c r="D16" s="88" t="str">
        <f>Data2013!D61</f>
        <v>M</v>
      </c>
      <c r="E16" s="87">
        <f>Data2013!E61</f>
        <v>621.29999999999995</v>
      </c>
      <c r="F16" s="87" t="str">
        <f>RIGHT(Data2013!F61,LEN(Data2013!F61)-1)</f>
        <v>15</v>
      </c>
      <c r="G16" s="87">
        <f t="shared" ref="G16:G28" si="0">ROUND( ($B$3-B16)/365.25, 0)</f>
        <v>73</v>
      </c>
      <c r="H16" s="87">
        <f t="shared" ref="H16:H28" si="1">ROUND( (C16-B16)/365.25, 0)</f>
        <v>65</v>
      </c>
      <c r="I16" s="91">
        <f t="shared" ref="I16:I28" si="2">12*E16</f>
        <v>7455.5999999999995</v>
      </c>
      <c r="J16" s="70">
        <f t="shared" ref="J16:J28" ca="1" si="3">M16+N16*O16</f>
        <v>9.6582545390593957</v>
      </c>
      <c r="K16" s="83">
        <f t="shared" ref="K16:K28" ca="1" si="4">J16*I16</f>
        <v>72008.082541411219</v>
      </c>
      <c r="L16" s="89">
        <f t="shared" ref="L16:L28" si="5">MAX(F16-(G16-H16), 0)</f>
        <v>7</v>
      </c>
      <c r="M16" s="90">
        <f t="shared" ref="M16:M28" si="6">PV((1+$B$6)^(1/12) - 1,L16*12, -1/12, ,1)</f>
        <v>5.9419195670526008</v>
      </c>
      <c r="N16" s="70">
        <f t="shared" ref="N16:N28" ca="1" si="7">IF(D16="M", VLOOKUP(G16+L16,INDIRECT($D$6&amp;$D$9),$D$11), VLOOKUP(G16+L16,INDIRECT($D$7&amp;$D$9),$D$11))/IF(D16="M", VLOOKUP(G16,INDIRECT($D$6&amp;$D$9),$D$11), VLOOKUP(G16,INDIRECT($D$7&amp;$D$9),$D$11))</f>
        <v>0.55660707741192061</v>
      </c>
      <c r="O16" s="70">
        <f t="shared" ref="O16:O28" ca="1" si="8">IF(D16="M", VLOOKUP(G16+L16,INDIRECT($D$6&amp;$D$9),$D$10), VLOOKUP(G16+L16,INDIRECT($D$7&amp;$D$9),$D$10))</f>
        <v>6.676765572739022</v>
      </c>
    </row>
    <row r="17" spans="1:18" s="31" customFormat="1" x14ac:dyDescent="0.2">
      <c r="A17" s="70" t="str">
        <f>Data2013!A62</f>
        <v>P03</v>
      </c>
      <c r="B17" s="71">
        <f>Data2013!B62</f>
        <v>20195</v>
      </c>
      <c r="C17" s="71">
        <f>Data2013!C62</f>
        <v>40664</v>
      </c>
      <c r="D17" s="88" t="str">
        <f>Data2013!D62</f>
        <v>M</v>
      </c>
      <c r="E17" s="87">
        <f>Data2013!E62</f>
        <v>565.45000000000005</v>
      </c>
      <c r="F17" s="87" t="str">
        <f>RIGHT(Data2013!F62,LEN(Data2013!F62)-1)</f>
        <v>10</v>
      </c>
      <c r="G17" s="87">
        <f t="shared" si="0"/>
        <v>59</v>
      </c>
      <c r="H17" s="87">
        <f t="shared" si="1"/>
        <v>56</v>
      </c>
      <c r="I17" s="91">
        <f t="shared" si="2"/>
        <v>6785.4000000000005</v>
      </c>
      <c r="J17" s="70">
        <f t="shared" ca="1" si="3"/>
        <v>13.571470520589871</v>
      </c>
      <c r="K17" s="83">
        <f t="shared" ca="1" si="4"/>
        <v>92087.856070410518</v>
      </c>
      <c r="L17" s="89">
        <f t="shared" si="5"/>
        <v>7</v>
      </c>
      <c r="M17" s="90">
        <f t="shared" si="6"/>
        <v>5.9419195670526008</v>
      </c>
      <c r="N17" s="70">
        <f t="shared" ca="1" si="7"/>
        <v>0.67068504064383805</v>
      </c>
      <c r="O17" s="70">
        <f t="shared" ca="1" si="8"/>
        <v>11.375758353299672</v>
      </c>
    </row>
    <row r="18" spans="1:18" s="31" customFormat="1" x14ac:dyDescent="0.2">
      <c r="A18" s="70" t="str">
        <f>Data2013!A63</f>
        <v>P04</v>
      </c>
      <c r="B18" s="71">
        <f>Data2013!B63</f>
        <v>17495</v>
      </c>
      <c r="C18" s="71">
        <f>Data2013!C63</f>
        <v>37591</v>
      </c>
      <c r="D18" s="88" t="str">
        <f>Data2013!D63</f>
        <v>F</v>
      </c>
      <c r="E18" s="87">
        <f>Data2013!E63</f>
        <v>1082.33</v>
      </c>
      <c r="F18" s="87" t="str">
        <f>RIGHT(Data2013!F63,LEN(Data2013!F63)-1)</f>
        <v>0</v>
      </c>
      <c r="G18" s="87">
        <f t="shared" si="0"/>
        <v>66</v>
      </c>
      <c r="H18" s="87">
        <f t="shared" si="1"/>
        <v>55</v>
      </c>
      <c r="I18" s="91">
        <f t="shared" si="2"/>
        <v>12987.96</v>
      </c>
      <c r="J18" s="70">
        <f t="shared" ca="1" si="3"/>
        <v>12.366538709690813</v>
      </c>
      <c r="K18" s="83">
        <f t="shared" ca="1" si="4"/>
        <v>160616.11009991588</v>
      </c>
      <c r="L18" s="89">
        <f t="shared" si="5"/>
        <v>0</v>
      </c>
      <c r="M18" s="90">
        <f t="shared" si="6"/>
        <v>0</v>
      </c>
      <c r="N18" s="70">
        <f t="shared" ca="1" si="7"/>
        <v>1</v>
      </c>
      <c r="O18" s="70">
        <f t="shared" ca="1" si="8"/>
        <v>12.366538709690813</v>
      </c>
    </row>
    <row r="19" spans="1:18" s="31" customFormat="1" x14ac:dyDescent="0.2">
      <c r="A19" s="70" t="str">
        <f>Data2013!A64</f>
        <v>P05</v>
      </c>
      <c r="B19" s="71">
        <f>Data2013!B64</f>
        <v>19661</v>
      </c>
      <c r="C19" s="71">
        <f>Data2013!C64</f>
        <v>40787</v>
      </c>
      <c r="D19" s="88" t="str">
        <f>Data2013!D64</f>
        <v>F</v>
      </c>
      <c r="E19" s="87">
        <f>Data2013!E64</f>
        <v>1143.45</v>
      </c>
      <c r="F19" s="87" t="str">
        <f>RIGHT(Data2013!F64,LEN(Data2013!F64)-1)</f>
        <v>10</v>
      </c>
      <c r="G19" s="87">
        <f t="shared" si="0"/>
        <v>60</v>
      </c>
      <c r="H19" s="87">
        <f t="shared" si="1"/>
        <v>58</v>
      </c>
      <c r="I19" s="91">
        <f t="shared" si="2"/>
        <v>13721.400000000001</v>
      </c>
      <c r="J19" s="70">
        <f t="shared" ca="1" si="3"/>
        <v>14.167443621026518</v>
      </c>
      <c r="K19" s="83">
        <f t="shared" ca="1" si="4"/>
        <v>194397.16090155329</v>
      </c>
      <c r="L19" s="89">
        <f t="shared" si="5"/>
        <v>8</v>
      </c>
      <c r="M19" s="90">
        <f t="shared" si="6"/>
        <v>6.6369533598594073</v>
      </c>
      <c r="N19" s="70">
        <f t="shared" ca="1" si="7"/>
        <v>0.63928488084145685</v>
      </c>
      <c r="O19" s="70">
        <f t="shared" ca="1" si="8"/>
        <v>11.77955319583833</v>
      </c>
    </row>
    <row r="20" spans="1:18" s="31" customFormat="1" x14ac:dyDescent="0.2">
      <c r="A20" s="70" t="str">
        <f>Data2013!A65</f>
        <v>P06</v>
      </c>
      <c r="B20" s="71">
        <f>Data2013!B65</f>
        <v>19733</v>
      </c>
      <c r="C20" s="71">
        <f>Data2013!C65</f>
        <v>40087</v>
      </c>
      <c r="D20" s="88" t="str">
        <f>Data2013!D65</f>
        <v>F</v>
      </c>
      <c r="E20" s="87">
        <f>Data2013!E65</f>
        <v>470.15</v>
      </c>
      <c r="F20" s="87" t="str">
        <f>RIGHT(Data2013!F65,LEN(Data2013!F65)-1)</f>
        <v>0</v>
      </c>
      <c r="G20" s="87">
        <f t="shared" si="0"/>
        <v>60</v>
      </c>
      <c r="H20" s="87">
        <f t="shared" si="1"/>
        <v>56</v>
      </c>
      <c r="I20" s="91">
        <f t="shared" si="2"/>
        <v>5641.7999999999993</v>
      </c>
      <c r="J20" s="70">
        <f t="shared" ca="1" si="3"/>
        <v>14.027063575622208</v>
      </c>
      <c r="K20" s="83">
        <f t="shared" ca="1" si="4"/>
        <v>79137.887280945361</v>
      </c>
      <c r="L20" s="89">
        <f t="shared" si="5"/>
        <v>0</v>
      </c>
      <c r="M20" s="90">
        <f t="shared" si="6"/>
        <v>0</v>
      </c>
      <c r="N20" s="70">
        <f t="shared" ca="1" si="7"/>
        <v>1</v>
      </c>
      <c r="O20" s="70">
        <f t="shared" ca="1" si="8"/>
        <v>14.027063575622208</v>
      </c>
    </row>
    <row r="21" spans="1:18" s="31" customFormat="1" x14ac:dyDescent="0.2">
      <c r="A21" s="70" t="str">
        <f>Data2013!A66</f>
        <v>P07</v>
      </c>
      <c r="B21" s="71">
        <f>Data2013!B66</f>
        <v>17661</v>
      </c>
      <c r="C21" s="71">
        <f>Data2013!C66</f>
        <v>39600</v>
      </c>
      <c r="D21" s="88" t="str">
        <f>Data2013!D66</f>
        <v>M</v>
      </c>
      <c r="E21" s="87">
        <f>Data2013!E66</f>
        <v>1441.73</v>
      </c>
      <c r="F21" s="87" t="str">
        <f>RIGHT(Data2013!F66,LEN(Data2013!F66)-1)</f>
        <v>0</v>
      </c>
      <c r="G21" s="87">
        <f t="shared" si="0"/>
        <v>66</v>
      </c>
      <c r="H21" s="87">
        <f t="shared" si="1"/>
        <v>60</v>
      </c>
      <c r="I21" s="91">
        <f t="shared" si="2"/>
        <v>17300.760000000002</v>
      </c>
      <c r="J21" s="70">
        <f t="shared" ca="1" si="3"/>
        <v>11.375758353299672</v>
      </c>
      <c r="K21" s="83">
        <f t="shared" ca="1" si="4"/>
        <v>196809.26508843285</v>
      </c>
      <c r="L21" s="89">
        <f t="shared" si="5"/>
        <v>0</v>
      </c>
      <c r="M21" s="90">
        <f t="shared" si="6"/>
        <v>0</v>
      </c>
      <c r="N21" s="70">
        <f t="shared" ca="1" si="7"/>
        <v>1</v>
      </c>
      <c r="O21" s="70">
        <f t="shared" ca="1" si="8"/>
        <v>11.375758353299672</v>
      </c>
    </row>
    <row r="22" spans="1:18" s="31" customFormat="1" x14ac:dyDescent="0.2">
      <c r="A22" s="70" t="str">
        <f>Data2013!A67</f>
        <v>P10</v>
      </c>
      <c r="B22" s="71">
        <f>Data2013!B67</f>
        <v>14911</v>
      </c>
      <c r="C22" s="71">
        <f>Data2013!C67</f>
        <v>37926</v>
      </c>
      <c r="D22" s="88" t="str">
        <f>Data2013!D67</f>
        <v>F</v>
      </c>
      <c r="E22" s="87">
        <f>Data2013!E67</f>
        <v>907.33</v>
      </c>
      <c r="F22" s="87" t="str">
        <f>RIGHT(Data2013!F67,LEN(Data2013!F67)-1)</f>
        <v>15</v>
      </c>
      <c r="G22" s="87">
        <f t="shared" si="0"/>
        <v>73</v>
      </c>
      <c r="H22" s="87">
        <f t="shared" si="1"/>
        <v>63</v>
      </c>
      <c r="I22" s="91">
        <f t="shared" si="2"/>
        <v>10887.960000000001</v>
      </c>
      <c r="J22" s="70">
        <f t="shared" ca="1" si="3"/>
        <v>10.380406091428192</v>
      </c>
      <c r="K22" s="83">
        <f t="shared" ca="1" si="4"/>
        <v>113021.44630722651</v>
      </c>
      <c r="L22" s="89">
        <f t="shared" si="5"/>
        <v>5</v>
      </c>
      <c r="M22" s="90">
        <f t="shared" si="6"/>
        <v>4.4458593280359464</v>
      </c>
      <c r="N22" s="70">
        <f t="shared" ca="1" si="7"/>
        <v>0.70400353950723005</v>
      </c>
      <c r="O22" s="70">
        <f t="shared" ca="1" si="8"/>
        <v>8.4297115431353582</v>
      </c>
    </row>
    <row r="23" spans="1:18" s="31" customFormat="1" x14ac:dyDescent="0.2">
      <c r="A23" s="70" t="str">
        <f>Data2013!A68</f>
        <v>A01</v>
      </c>
      <c r="B23" s="71">
        <f>Data2013!B68</f>
        <v>16696</v>
      </c>
      <c r="C23" s="71">
        <f>Data2013!C68</f>
        <v>41275</v>
      </c>
      <c r="D23" s="88" t="str">
        <f>Data2013!D68</f>
        <v>M</v>
      </c>
      <c r="E23" s="87">
        <f>Data2013!E68</f>
        <v>3478.96</v>
      </c>
      <c r="F23" s="87" t="str">
        <f>RIGHT(Data2013!F68,LEN(Data2013!F68)-1)</f>
        <v>15</v>
      </c>
      <c r="G23" s="87">
        <f t="shared" si="0"/>
        <v>68</v>
      </c>
      <c r="H23" s="87">
        <f t="shared" si="1"/>
        <v>67</v>
      </c>
      <c r="I23" s="91">
        <f t="shared" si="2"/>
        <v>41747.520000000004</v>
      </c>
      <c r="J23" s="70">
        <f t="shared" ca="1" si="3"/>
        <v>12.093399680189222</v>
      </c>
      <c r="K23" s="83">
        <f t="shared" ca="1" si="4"/>
        <v>504869.44501669321</v>
      </c>
      <c r="L23" s="89">
        <f t="shared" si="5"/>
        <v>14</v>
      </c>
      <c r="M23" s="90">
        <f t="shared" si="6"/>
        <v>10.164730868491706</v>
      </c>
      <c r="N23" s="70">
        <f t="shared" ca="1" si="7"/>
        <v>0.31941162992172523</v>
      </c>
      <c r="O23" s="70">
        <f t="shared" ca="1" si="8"/>
        <v>6.0381921978550208</v>
      </c>
    </row>
    <row r="24" spans="1:18" s="31" customFormat="1" x14ac:dyDescent="0.2">
      <c r="A24" s="70" t="str">
        <f>Data2013!A69</f>
        <v>A03</v>
      </c>
      <c r="B24" s="71">
        <f>Data2013!B69</f>
        <v>17645</v>
      </c>
      <c r="C24" s="71">
        <f>Data2013!C69</f>
        <v>41609</v>
      </c>
      <c r="D24" s="88" t="str">
        <f>Data2013!D69</f>
        <v>F</v>
      </c>
      <c r="E24" s="87">
        <f>Data2013!E69</f>
        <v>2852.19</v>
      </c>
      <c r="F24" s="87" t="str">
        <f>RIGHT(Data2013!F69,LEN(Data2013!F69)-1)</f>
        <v>10</v>
      </c>
      <c r="G24" s="87">
        <f t="shared" si="0"/>
        <v>66</v>
      </c>
      <c r="H24" s="87">
        <f t="shared" si="1"/>
        <v>66</v>
      </c>
      <c r="I24" s="91">
        <f t="shared" si="2"/>
        <v>34226.28</v>
      </c>
      <c r="J24" s="70">
        <f t="shared" ca="1" si="3"/>
        <v>12.787495384225796</v>
      </c>
      <c r="K24" s="83">
        <f t="shared" ca="1" si="4"/>
        <v>437668.39751921967</v>
      </c>
      <c r="L24" s="89">
        <f t="shared" si="5"/>
        <v>10</v>
      </c>
      <c r="M24" s="90">
        <f t="shared" si="6"/>
        <v>7.9293064439899767</v>
      </c>
      <c r="N24" s="70">
        <f t="shared" ca="1" si="7"/>
        <v>0.53146548759249623</v>
      </c>
      <c r="O24" s="70">
        <f t="shared" ca="1" si="8"/>
        <v>9.1411183861497669</v>
      </c>
    </row>
    <row r="25" spans="1:18" s="31" customFormat="1" x14ac:dyDescent="0.2">
      <c r="A25" s="70" t="str">
        <f>Data2013!A70</f>
        <v>A04</v>
      </c>
      <c r="B25" s="71">
        <f>Data2013!B70</f>
        <v>17937</v>
      </c>
      <c r="C25" s="71">
        <f>Data2013!C70</f>
        <v>41456</v>
      </c>
      <c r="D25" s="88" t="str">
        <f>Data2013!D70</f>
        <v>M</v>
      </c>
      <c r="E25" s="87">
        <f>Data2013!E70</f>
        <v>3986.13</v>
      </c>
      <c r="F25" s="87" t="str">
        <f>RIGHT(Data2013!F70,LEN(Data2013!F70)-1)</f>
        <v>5</v>
      </c>
      <c r="G25" s="87">
        <f t="shared" si="0"/>
        <v>65</v>
      </c>
      <c r="H25" s="87">
        <f t="shared" si="1"/>
        <v>64</v>
      </c>
      <c r="I25" s="91">
        <f t="shared" si="2"/>
        <v>47833.56</v>
      </c>
      <c r="J25" s="70">
        <f t="shared" ca="1" si="3"/>
        <v>11.768290138612855</v>
      </c>
      <c r="K25" s="83">
        <f t="shared" ca="1" si="4"/>
        <v>562919.21244274627</v>
      </c>
      <c r="L25" s="89">
        <f t="shared" si="5"/>
        <v>4</v>
      </c>
      <c r="M25" s="90">
        <f t="shared" si="6"/>
        <v>3.641270833637968</v>
      </c>
      <c r="N25" s="70">
        <f t="shared" ca="1" si="7"/>
        <v>0.77797679094072747</v>
      </c>
      <c r="O25" s="70">
        <f t="shared" ca="1" si="8"/>
        <v>10.44635187014733</v>
      </c>
    </row>
    <row r="26" spans="1:18" s="31" customFormat="1" x14ac:dyDescent="0.2">
      <c r="A26" s="70" t="str">
        <f>Data2013!A71</f>
        <v>A10</v>
      </c>
      <c r="B26" s="71">
        <f>Data2013!B71</f>
        <v>19689</v>
      </c>
      <c r="C26" s="71">
        <f>Data2013!C71</f>
        <v>41426</v>
      </c>
      <c r="D26" s="88" t="str">
        <f>Data2013!D71</f>
        <v>F</v>
      </c>
      <c r="E26" s="87">
        <f>Data2013!E71</f>
        <v>1469.49</v>
      </c>
      <c r="F26" s="87" t="str">
        <f>RIGHT(Data2013!F71,LEN(Data2013!F71)-1)</f>
        <v>0</v>
      </c>
      <c r="G26" s="87">
        <f t="shared" si="0"/>
        <v>60</v>
      </c>
      <c r="H26" s="87">
        <f t="shared" si="1"/>
        <v>60</v>
      </c>
      <c r="I26" s="91">
        <f t="shared" si="2"/>
        <v>17633.88</v>
      </c>
      <c r="J26" s="70">
        <f t="shared" ca="1" si="3"/>
        <v>14.027063575622208</v>
      </c>
      <c r="K26" s="83">
        <f t="shared" ca="1" si="4"/>
        <v>247351.55584489295</v>
      </c>
      <c r="L26" s="89">
        <f t="shared" si="5"/>
        <v>0</v>
      </c>
      <c r="M26" s="90">
        <f t="shared" si="6"/>
        <v>0</v>
      </c>
      <c r="N26" s="70">
        <f t="shared" ca="1" si="7"/>
        <v>1</v>
      </c>
      <c r="O26" s="70">
        <f t="shared" ca="1" si="8"/>
        <v>14.027063575622208</v>
      </c>
      <c r="R26" s="66"/>
    </row>
    <row r="27" spans="1:18" s="31" customFormat="1" x14ac:dyDescent="0.2">
      <c r="A27" s="70" t="str">
        <f>Data2013!A72</f>
        <v>A14</v>
      </c>
      <c r="B27" s="71">
        <f>Data2013!B72</f>
        <v>20857</v>
      </c>
      <c r="C27" s="71">
        <f>Data2013!C72</f>
        <v>41334</v>
      </c>
      <c r="D27" s="88" t="str">
        <f>Data2013!D72</f>
        <v>M</v>
      </c>
      <c r="E27" s="87">
        <f>Data2013!E72</f>
        <v>2041.59</v>
      </c>
      <c r="F27" s="87" t="str">
        <f>RIGHT(Data2013!F72,LEN(Data2013!F72)-1)</f>
        <v>10</v>
      </c>
      <c r="G27" s="87">
        <f t="shared" si="0"/>
        <v>57</v>
      </c>
      <c r="H27" s="87">
        <f t="shared" si="1"/>
        <v>56</v>
      </c>
      <c r="I27" s="91">
        <f t="shared" si="2"/>
        <v>24499.079999999998</v>
      </c>
      <c r="J27" s="70">
        <f t="shared" ca="1" si="3"/>
        <v>14.156878853714316</v>
      </c>
      <c r="K27" s="83">
        <f t="shared" ca="1" si="4"/>
        <v>346830.50758745527</v>
      </c>
      <c r="L27" s="89">
        <f t="shared" si="5"/>
        <v>9</v>
      </c>
      <c r="M27" s="90">
        <f t="shared" si="6"/>
        <v>7.2988903053896976</v>
      </c>
      <c r="N27" s="70">
        <f t="shared" ca="1" si="7"/>
        <v>0.60285990044218707</v>
      </c>
      <c r="O27" s="70">
        <f t="shared" ca="1" si="8"/>
        <v>11.375758353299672</v>
      </c>
      <c r="P27"/>
    </row>
    <row r="28" spans="1:18" s="31" customFormat="1" ht="13.5" thickBot="1" x14ac:dyDescent="0.25">
      <c r="A28" s="70" t="str">
        <f>Data2013!A73</f>
        <v>D02</v>
      </c>
      <c r="B28" s="71">
        <f>Data2013!B73</f>
        <v>20516</v>
      </c>
      <c r="C28" s="71">
        <f>Data2013!C73</f>
        <v>41579</v>
      </c>
      <c r="D28" s="88" t="str">
        <f>Data2013!D73</f>
        <v>M</v>
      </c>
      <c r="E28" s="87">
        <f>Data2013!E73</f>
        <v>316.08</v>
      </c>
      <c r="F28" s="87" t="str">
        <f>RIGHT(Data2013!F73,LEN(Data2013!F73)-1)</f>
        <v>15</v>
      </c>
      <c r="G28" s="87">
        <f t="shared" si="0"/>
        <v>58</v>
      </c>
      <c r="H28" s="87">
        <f t="shared" si="1"/>
        <v>58</v>
      </c>
      <c r="I28" s="91">
        <f t="shared" si="2"/>
        <v>3792.96</v>
      </c>
      <c r="J28" s="70">
        <f t="shared" ca="1" si="3"/>
        <v>14.299302860595008</v>
      </c>
      <c r="K28" s="83">
        <f t="shared" ca="1" si="4"/>
        <v>54236.683778122439</v>
      </c>
      <c r="L28" s="89">
        <f t="shared" si="5"/>
        <v>15</v>
      </c>
      <c r="M28" s="90">
        <f t="shared" si="6"/>
        <v>10.658678408849026</v>
      </c>
      <c r="N28" s="70">
        <f t="shared" ca="1" si="7"/>
        <v>0.39924560274926291</v>
      </c>
      <c r="O28" s="70">
        <f t="shared" ca="1" si="8"/>
        <v>9.1187590462515189</v>
      </c>
    </row>
    <row r="29" spans="1:18" s="31" customFormat="1" ht="13.5" thickBot="1" x14ac:dyDescent="0.25">
      <c r="I29" s="58"/>
      <c r="J29" s="59" t="s">
        <v>143</v>
      </c>
      <c r="K29" s="61">
        <f ca="1">SUM(K15:K28)</f>
        <v>3172375.6784151271</v>
      </c>
    </row>
    <row r="30" spans="1:18" s="31" customFormat="1" x14ac:dyDescent="0.2">
      <c r="F30" s="67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workbookViewId="0">
      <pane ySplit="1" topLeftCell="A2" activePane="bottomLeft" state="frozen"/>
      <selection pane="bottomLeft" activeCell="K1" sqref="K1"/>
    </sheetView>
  </sheetViews>
  <sheetFormatPr defaultRowHeight="12.75" x14ac:dyDescent="0.2"/>
  <cols>
    <col min="2" max="2" width="9.7109375" bestFit="1" customWidth="1"/>
    <col min="4" max="4" width="17.28515625" bestFit="1" customWidth="1"/>
    <col min="6" max="6" width="13.7109375" bestFit="1" customWidth="1"/>
    <col min="7" max="7" width="11.85546875" bestFit="1" customWidth="1"/>
    <col min="9" max="9" width="15.7109375" bestFit="1" customWidth="1"/>
    <col min="10" max="10" width="12.85546875" bestFit="1" customWidth="1"/>
    <col min="11" max="12" width="12" bestFit="1" customWidth="1"/>
    <col min="13" max="13" width="13.5703125" bestFit="1" customWidth="1"/>
    <col min="14" max="14" width="11.5703125" bestFit="1" customWidth="1"/>
  </cols>
  <sheetData>
    <row r="1" spans="1:15" x14ac:dyDescent="0.2">
      <c r="A1" s="144"/>
      <c r="B1" s="26" t="s">
        <v>217</v>
      </c>
      <c r="C1" s="26" t="s">
        <v>97</v>
      </c>
      <c r="D1" s="26" t="s">
        <v>240</v>
      </c>
      <c r="E1" s="26" t="s">
        <v>218</v>
      </c>
      <c r="F1" s="26" t="s">
        <v>219</v>
      </c>
      <c r="G1" s="26" t="s">
        <v>241</v>
      </c>
      <c r="H1" s="26" t="s">
        <v>116</v>
      </c>
      <c r="I1" s="26" t="s">
        <v>208</v>
      </c>
      <c r="J1" s="26" t="s">
        <v>221</v>
      </c>
      <c r="K1" s="26" t="s">
        <v>156</v>
      </c>
      <c r="L1" s="26" t="s">
        <v>222</v>
      </c>
      <c r="N1" s="18" t="s">
        <v>132</v>
      </c>
      <c r="O1" s="21">
        <f>Deferred2012!B6</f>
        <v>0.05</v>
      </c>
    </row>
    <row r="2" spans="1:15" x14ac:dyDescent="0.2">
      <c r="A2" t="str">
        <f>Pensioner2012!A15</f>
        <v>P01</v>
      </c>
      <c r="B2" s="122">
        <f ca="1">Pensioner2012!K15</f>
        <v>114050.11909787908</v>
      </c>
      <c r="C2" s="122">
        <f ca="1">B2*$O$1</f>
        <v>5702.5059548939544</v>
      </c>
      <c r="D2" s="152">
        <v>1</v>
      </c>
      <c r="E2" s="122">
        <v>0</v>
      </c>
      <c r="F2" s="122">
        <f ca="1">B2+C2</f>
        <v>119752.62505277304</v>
      </c>
      <c r="G2" s="125">
        <f ca="1">Pensioner2013MORT!K15</f>
        <v>110422.06793610159</v>
      </c>
      <c r="H2" s="122">
        <v>0</v>
      </c>
      <c r="I2" s="122">
        <v>0</v>
      </c>
      <c r="J2" s="156">
        <v>0</v>
      </c>
      <c r="K2" s="122">
        <f ca="1">G2-F2</f>
        <v>-9330.5571166714508</v>
      </c>
      <c r="L2">
        <v>0</v>
      </c>
      <c r="M2" s="146"/>
    </row>
    <row r="3" spans="1:15" x14ac:dyDescent="0.2">
      <c r="A3" t="str">
        <f>Pensioner2012!A16</f>
        <v>P02</v>
      </c>
      <c r="B3" s="122">
        <f ca="1">Pensioner2012!K16</f>
        <v>75282.195882462329</v>
      </c>
      <c r="C3" s="122">
        <f ca="1">B3*$O$1</f>
        <v>3764.1097941231164</v>
      </c>
      <c r="D3" s="152">
        <v>1</v>
      </c>
      <c r="E3" s="122">
        <v>0</v>
      </c>
      <c r="F3" s="122">
        <f t="shared" ref="F3:F11" ca="1" si="0">B3+C3</f>
        <v>79046.305676585442</v>
      </c>
      <c r="G3" s="125">
        <f ca="1">Pensioner2013MORT!K16</f>
        <v>72008.082541411219</v>
      </c>
      <c r="H3" s="122">
        <v>0</v>
      </c>
      <c r="I3" s="122">
        <v>0</v>
      </c>
      <c r="J3" s="156">
        <v>0</v>
      </c>
      <c r="K3" s="122">
        <f t="shared" ref="K3:K11" ca="1" si="1">G3-F3</f>
        <v>-7038.223135174223</v>
      </c>
      <c r="L3">
        <v>0</v>
      </c>
      <c r="M3" s="146"/>
    </row>
    <row r="4" spans="1:15" x14ac:dyDescent="0.2">
      <c r="A4" t="str">
        <f>Pensioner2012!A17</f>
        <v>P03</v>
      </c>
      <c r="B4" s="122">
        <f ca="1">Pensioner2012!K17</f>
        <v>94100.680116940552</v>
      </c>
      <c r="C4" s="122">
        <f t="shared" ref="C4:C11" ca="1" si="2">B4*$O$1</f>
        <v>4705.0340058470274</v>
      </c>
      <c r="D4" s="152">
        <v>1</v>
      </c>
      <c r="E4" s="122">
        <v>0</v>
      </c>
      <c r="F4" s="122">
        <f t="shared" ca="1" si="0"/>
        <v>98805.714122787584</v>
      </c>
      <c r="G4" s="125">
        <f ca="1">Pensioner2013MORT!K17</f>
        <v>92087.856070410518</v>
      </c>
      <c r="H4" s="122">
        <v>0</v>
      </c>
      <c r="I4" s="122">
        <v>0</v>
      </c>
      <c r="J4" s="156">
        <v>0</v>
      </c>
      <c r="K4" s="122">
        <f t="shared" ca="1" si="1"/>
        <v>-6717.8580523770652</v>
      </c>
      <c r="L4">
        <v>0</v>
      </c>
      <c r="M4" s="146"/>
    </row>
    <row r="5" spans="1:15" x14ac:dyDescent="0.2">
      <c r="A5" t="str">
        <f>Pensioner2012!A18</f>
        <v>P04</v>
      </c>
      <c r="B5" s="122">
        <f ca="1">Pensioner2012!K18</f>
        <v>164346.32787993411</v>
      </c>
      <c r="C5" s="122">
        <f t="shared" ca="1" si="2"/>
        <v>8217.3163939967053</v>
      </c>
      <c r="D5" s="152">
        <v>1</v>
      </c>
      <c r="E5" s="122">
        <v>0</v>
      </c>
      <c r="F5" s="122">
        <f t="shared" ca="1" si="0"/>
        <v>172563.64427393081</v>
      </c>
      <c r="G5" s="125">
        <f ca="1">Pensioner2013MORT!K18</f>
        <v>160616.11009991588</v>
      </c>
      <c r="H5" s="122">
        <v>0</v>
      </c>
      <c r="I5" s="122">
        <v>0</v>
      </c>
      <c r="J5" s="156">
        <v>0</v>
      </c>
      <c r="K5" s="122">
        <f t="shared" ca="1" si="1"/>
        <v>-11947.534174014931</v>
      </c>
      <c r="L5">
        <v>0</v>
      </c>
      <c r="M5" s="146"/>
    </row>
    <row r="6" spans="1:15" x14ac:dyDescent="0.2">
      <c r="A6" t="str">
        <f>Pensioner2012!A19</f>
        <v>P05</v>
      </c>
      <c r="B6" s="122">
        <f ca="1">Pensioner2012!K19</f>
        <v>198191.49098697159</v>
      </c>
      <c r="C6" s="122">
        <f t="shared" ca="1" si="2"/>
        <v>9909.5745493485811</v>
      </c>
      <c r="D6" s="152">
        <v>1</v>
      </c>
      <c r="E6" s="122">
        <v>0</v>
      </c>
      <c r="F6" s="122">
        <f t="shared" ca="1" si="0"/>
        <v>208101.06553632018</v>
      </c>
      <c r="G6" s="125">
        <f ca="1">Pensioner2013MORT!K19</f>
        <v>194397.16090155329</v>
      </c>
      <c r="H6" s="122">
        <v>0</v>
      </c>
      <c r="I6" s="122">
        <v>0</v>
      </c>
      <c r="J6" s="156">
        <v>0</v>
      </c>
      <c r="K6" s="122">
        <f t="shared" ca="1" si="1"/>
        <v>-13703.904634766892</v>
      </c>
      <c r="L6">
        <v>0</v>
      </c>
      <c r="M6" s="146"/>
    </row>
    <row r="7" spans="1:15" x14ac:dyDescent="0.2">
      <c r="A7" t="str">
        <f>Pensioner2012!A20</f>
        <v>P06</v>
      </c>
      <c r="B7" s="122">
        <f ca="1">Pensioner2012!K20</f>
        <v>80597.067686406575</v>
      </c>
      <c r="C7" s="122">
        <f t="shared" ca="1" si="2"/>
        <v>4029.853384320329</v>
      </c>
      <c r="D7" s="152">
        <v>1</v>
      </c>
      <c r="E7" s="122">
        <v>0</v>
      </c>
      <c r="F7" s="122">
        <f t="shared" ca="1" si="0"/>
        <v>84626.921070726909</v>
      </c>
      <c r="G7" s="125">
        <f ca="1">Pensioner2013MORT!K20</f>
        <v>79137.887280945361</v>
      </c>
      <c r="H7" s="122">
        <v>0</v>
      </c>
      <c r="I7" s="122">
        <v>0</v>
      </c>
      <c r="J7" s="156">
        <v>0</v>
      </c>
      <c r="K7" s="122">
        <f t="shared" ca="1" si="1"/>
        <v>-5489.033789781548</v>
      </c>
      <c r="L7">
        <v>0</v>
      </c>
      <c r="M7" s="146"/>
    </row>
    <row r="8" spans="1:15" x14ac:dyDescent="0.2">
      <c r="A8" t="str">
        <f>Pensioner2012!A21</f>
        <v>P07</v>
      </c>
      <c r="B8" s="122">
        <f ca="1">Pensioner2012!K21</f>
        <v>202094.0035796999</v>
      </c>
      <c r="C8" s="122">
        <f t="shared" ca="1" si="2"/>
        <v>10104.700178984996</v>
      </c>
      <c r="D8" s="152">
        <v>1</v>
      </c>
      <c r="E8" s="122">
        <v>0</v>
      </c>
      <c r="F8" s="122">
        <f t="shared" ca="1" si="0"/>
        <v>212198.70375868489</v>
      </c>
      <c r="G8" s="125">
        <f ca="1">Pensioner2013MORT!K21</f>
        <v>196809.26508843285</v>
      </c>
      <c r="H8" s="122">
        <v>0</v>
      </c>
      <c r="I8" s="122">
        <v>0</v>
      </c>
      <c r="J8" s="156">
        <v>0</v>
      </c>
      <c r="K8" s="122">
        <f t="shared" ca="1" si="1"/>
        <v>-15389.438670252042</v>
      </c>
      <c r="L8">
        <v>0</v>
      </c>
      <c r="M8" s="146"/>
    </row>
    <row r="9" spans="1:15" x14ac:dyDescent="0.2">
      <c r="A9" t="str">
        <f>Pensioner2012!A22</f>
        <v>P08</v>
      </c>
      <c r="B9" s="122">
        <f ca="1">Pensioner2012!K22</f>
        <v>217255.71237304615</v>
      </c>
      <c r="C9" s="122">
        <f t="shared" ca="1" si="2"/>
        <v>10862.785618652308</v>
      </c>
      <c r="D9" s="153">
        <v>0</v>
      </c>
      <c r="E9" s="143">
        <v>0</v>
      </c>
      <c r="F9" s="122">
        <f t="shared" ca="1" si="0"/>
        <v>228118.49799169844</v>
      </c>
      <c r="G9" s="143">
        <v>0</v>
      </c>
      <c r="H9" s="122">
        <v>0</v>
      </c>
      <c r="I9" s="122">
        <v>0</v>
      </c>
      <c r="J9" s="156">
        <v>0</v>
      </c>
      <c r="K9" s="122">
        <f t="shared" ca="1" si="1"/>
        <v>-228118.49799169844</v>
      </c>
      <c r="L9">
        <v>0</v>
      </c>
    </row>
    <row r="10" spans="1:15" x14ac:dyDescent="0.2">
      <c r="A10" t="str">
        <f>Pensioner2012!A23</f>
        <v>P09</v>
      </c>
      <c r="B10" s="122">
        <f ca="1">Pensioner2012!K23</f>
        <v>61154.686840228998</v>
      </c>
      <c r="C10" s="122">
        <f t="shared" ca="1" si="2"/>
        <v>3057.7343420114503</v>
      </c>
      <c r="D10" s="153">
        <v>0</v>
      </c>
      <c r="E10" s="143">
        <v>0</v>
      </c>
      <c r="F10" s="122">
        <f t="shared" ca="1" si="0"/>
        <v>64212.421182240447</v>
      </c>
      <c r="G10" s="143">
        <v>0</v>
      </c>
      <c r="H10" s="122">
        <v>0</v>
      </c>
      <c r="I10" s="122">
        <v>0</v>
      </c>
      <c r="J10" s="156">
        <v>0</v>
      </c>
      <c r="K10" s="122">
        <f t="shared" ca="1" si="1"/>
        <v>-64212.421182240447</v>
      </c>
      <c r="L10">
        <v>0</v>
      </c>
    </row>
    <row r="11" spans="1:15" x14ac:dyDescent="0.2">
      <c r="A11" t="str">
        <f>Pensioner2012!A24</f>
        <v>P10</v>
      </c>
      <c r="B11" s="122">
        <f ca="1">Pensioner2012!K24</f>
        <v>117325.18635847738</v>
      </c>
      <c r="C11" s="122">
        <f t="shared" ca="1" si="2"/>
        <v>5866.2593179238693</v>
      </c>
      <c r="D11" s="153">
        <v>1</v>
      </c>
      <c r="E11" s="143">
        <v>0</v>
      </c>
      <c r="F11" s="122">
        <f t="shared" ca="1" si="0"/>
        <v>123191.44567640126</v>
      </c>
      <c r="G11" s="5">
        <f ca="1">Pensioner2013MORT!K22</f>
        <v>113021.44630722651</v>
      </c>
      <c r="H11" s="122">
        <v>0</v>
      </c>
      <c r="I11" s="122">
        <v>0</v>
      </c>
      <c r="J11" s="156">
        <v>0</v>
      </c>
      <c r="K11" s="122">
        <f t="shared" ca="1" si="1"/>
        <v>-10169.999369174751</v>
      </c>
      <c r="L11">
        <v>0</v>
      </c>
    </row>
    <row r="12" spans="1:15" x14ac:dyDescent="0.2">
      <c r="A12" t="str">
        <f>Pensioner2013!A23</f>
        <v>A01</v>
      </c>
      <c r="B12">
        <v>0</v>
      </c>
      <c r="C12">
        <v>0</v>
      </c>
      <c r="D12" s="153">
        <v>1</v>
      </c>
      <c r="E12" s="143">
        <v>0</v>
      </c>
      <c r="F12">
        <v>0</v>
      </c>
      <c r="G12" s="5">
        <f ca="1">Pensioner2013MORT!K23</f>
        <v>504869.44501669321</v>
      </c>
      <c r="H12" s="122">
        <v>0</v>
      </c>
      <c r="I12" s="122">
        <v>0</v>
      </c>
      <c r="J12" s="155">
        <f ca="1">G12-F12</f>
        <v>504869.44501669321</v>
      </c>
      <c r="K12" s="122">
        <v>0</v>
      </c>
      <c r="L12">
        <v>0</v>
      </c>
    </row>
    <row r="13" spans="1:15" x14ac:dyDescent="0.2">
      <c r="A13" t="str">
        <f>Pensioner2013!A24</f>
        <v>A03</v>
      </c>
      <c r="B13">
        <v>0</v>
      </c>
      <c r="C13">
        <v>0</v>
      </c>
      <c r="D13" s="153">
        <v>1</v>
      </c>
      <c r="E13" s="143">
        <v>0</v>
      </c>
      <c r="F13">
        <v>0</v>
      </c>
      <c r="G13" s="5">
        <f ca="1">Pensioner2013MORT!K24</f>
        <v>437668.39751921967</v>
      </c>
      <c r="H13" s="122">
        <v>0</v>
      </c>
      <c r="I13" s="122">
        <v>0</v>
      </c>
      <c r="J13" s="155">
        <f t="shared" ref="J13:J17" ca="1" si="3">G13-F13</f>
        <v>437668.39751921967</v>
      </c>
      <c r="K13" s="122">
        <v>0</v>
      </c>
      <c r="L13">
        <v>0</v>
      </c>
    </row>
    <row r="14" spans="1:15" x14ac:dyDescent="0.2">
      <c r="A14" t="str">
        <f>Pensioner2013!A25</f>
        <v>A04</v>
      </c>
      <c r="B14">
        <v>0</v>
      </c>
      <c r="C14">
        <v>0</v>
      </c>
      <c r="D14" s="153">
        <v>1</v>
      </c>
      <c r="E14" s="143">
        <v>0</v>
      </c>
      <c r="F14">
        <v>0</v>
      </c>
      <c r="G14" s="5">
        <f ca="1">Pensioner2013MORT!K25</f>
        <v>562919.21244274627</v>
      </c>
      <c r="H14" s="122">
        <v>0</v>
      </c>
      <c r="I14" s="122">
        <v>0</v>
      </c>
      <c r="J14" s="155">
        <f t="shared" ca="1" si="3"/>
        <v>562919.21244274627</v>
      </c>
      <c r="K14" s="122">
        <v>0</v>
      </c>
      <c r="L14">
        <v>0</v>
      </c>
    </row>
    <row r="15" spans="1:15" x14ac:dyDescent="0.2">
      <c r="A15" t="str">
        <f>Pensioner2013!A26</f>
        <v>A10</v>
      </c>
      <c r="B15">
        <v>0</v>
      </c>
      <c r="C15">
        <v>0</v>
      </c>
      <c r="D15" s="153">
        <v>1</v>
      </c>
      <c r="E15" s="143">
        <v>0</v>
      </c>
      <c r="F15">
        <v>0</v>
      </c>
      <c r="G15" s="5">
        <f ca="1">Pensioner2013MORT!K26</f>
        <v>247351.55584489295</v>
      </c>
      <c r="H15" s="122">
        <v>0</v>
      </c>
      <c r="I15" s="122">
        <v>0</v>
      </c>
      <c r="J15" s="155">
        <f t="shared" ca="1" si="3"/>
        <v>247351.55584489295</v>
      </c>
      <c r="K15" s="122">
        <v>0</v>
      </c>
      <c r="L15">
        <v>0</v>
      </c>
    </row>
    <row r="16" spans="1:15" x14ac:dyDescent="0.2">
      <c r="A16" t="str">
        <f>Pensioner2013!A27</f>
        <v>A14</v>
      </c>
      <c r="B16">
        <v>0</v>
      </c>
      <c r="C16">
        <v>0</v>
      </c>
      <c r="D16" s="153">
        <v>1</v>
      </c>
      <c r="E16" s="143">
        <v>0</v>
      </c>
      <c r="F16">
        <v>0</v>
      </c>
      <c r="G16" s="5">
        <f ca="1">Pensioner2013MORT!K27</f>
        <v>346830.50758745527</v>
      </c>
      <c r="H16" s="122">
        <v>0</v>
      </c>
      <c r="I16" s="122">
        <v>0</v>
      </c>
      <c r="J16" s="155">
        <f t="shared" ca="1" si="3"/>
        <v>346830.50758745527</v>
      </c>
      <c r="K16" s="122">
        <v>0</v>
      </c>
      <c r="L16">
        <v>0</v>
      </c>
    </row>
    <row r="17" spans="1:12" x14ac:dyDescent="0.2">
      <c r="A17" t="str">
        <f>Pensioner2013!A28</f>
        <v>D02</v>
      </c>
      <c r="B17">
        <v>0</v>
      </c>
      <c r="C17">
        <v>0</v>
      </c>
      <c r="D17" s="153">
        <v>1</v>
      </c>
      <c r="E17" s="143">
        <v>0</v>
      </c>
      <c r="F17">
        <v>0</v>
      </c>
      <c r="G17" s="5">
        <f ca="1">Pensioner2013MORT!K28</f>
        <v>54236.683778122439</v>
      </c>
      <c r="H17" s="122">
        <v>0</v>
      </c>
      <c r="I17" s="122">
        <v>0</v>
      </c>
      <c r="J17" s="155">
        <f t="shared" ca="1" si="3"/>
        <v>54236.683778122439</v>
      </c>
      <c r="K17" s="122">
        <v>0</v>
      </c>
      <c r="L17">
        <v>0</v>
      </c>
    </row>
    <row r="18" spans="1:12" x14ac:dyDescent="0.2">
      <c r="A18" s="131" t="s">
        <v>111</v>
      </c>
      <c r="B18" s="143">
        <f t="shared" ref="B18:G18" ca="1" si="4">SUM(B2:B17)</f>
        <v>1324397.4708020466</v>
      </c>
      <c r="C18" s="143">
        <f t="shared" ca="1" si="4"/>
        <v>66219.87354010233</v>
      </c>
      <c r="D18" s="143">
        <f t="shared" si="4"/>
        <v>14</v>
      </c>
      <c r="E18" s="143">
        <f t="shared" si="4"/>
        <v>0</v>
      </c>
      <c r="F18" s="143">
        <f t="shared" ca="1" si="4"/>
        <v>1390617.3443421489</v>
      </c>
      <c r="G18" s="143">
        <f t="shared" ca="1" si="4"/>
        <v>3172375.6784151271</v>
      </c>
      <c r="H18" s="122">
        <v>0</v>
      </c>
      <c r="I18" s="122">
        <v>0</v>
      </c>
      <c r="J18" s="154">
        <f ca="1">SUM(J12:J17)</f>
        <v>2153875.8021891299</v>
      </c>
      <c r="K18" s="143">
        <f ca="1">SUM(K2:K17)</f>
        <v>-372117.46811615181</v>
      </c>
      <c r="L18">
        <f>SUM(L2:L17)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D124"/>
  <sheetViews>
    <sheetView tabSelected="1" workbookViewId="0">
      <selection activeCell="B12" sqref="B12"/>
    </sheetView>
  </sheetViews>
  <sheetFormatPr defaultRowHeight="12.75" x14ac:dyDescent="0.2"/>
  <cols>
    <col min="1" max="1" width="7.7109375" bestFit="1" customWidth="1"/>
    <col min="2" max="2" width="8.5703125" bestFit="1" customWidth="1"/>
    <col min="3" max="3" width="11.28515625" bestFit="1" customWidth="1"/>
    <col min="4" max="4" width="12" bestFit="1" customWidth="1"/>
    <col min="5" max="5" width="11.28515625" bestFit="1" customWidth="1"/>
    <col min="6" max="6" width="12.85546875" bestFit="1" customWidth="1"/>
    <col min="7" max="8" width="12" bestFit="1" customWidth="1"/>
    <col min="10" max="10" width="12" bestFit="1" customWidth="1"/>
    <col min="11" max="11" width="11.28515625" bestFit="1" customWidth="1"/>
    <col min="12" max="12" width="12.85546875" bestFit="1" customWidth="1"/>
    <col min="13" max="14" width="12" bestFit="1" customWidth="1"/>
    <col min="16" max="16" width="12" bestFit="1" customWidth="1"/>
    <col min="17" max="17" width="11.28515625" bestFit="1" customWidth="1"/>
    <col min="18" max="18" width="12.85546875" bestFit="1" customWidth="1"/>
    <col min="19" max="20" width="12" bestFit="1" customWidth="1"/>
    <col min="22" max="22" width="12" bestFit="1" customWidth="1"/>
    <col min="23" max="23" width="11.28515625" bestFit="1" customWidth="1"/>
    <col min="24" max="24" width="12.85546875" bestFit="1" customWidth="1"/>
    <col min="25" max="26" width="12" bestFit="1" customWidth="1"/>
    <col min="28" max="28" width="12" bestFit="1" customWidth="1"/>
    <col min="29" max="29" width="11.28515625" bestFit="1" customWidth="1"/>
    <col min="30" max="30" width="12.85546875" bestFit="1" customWidth="1"/>
    <col min="31" max="32" width="12" bestFit="1" customWidth="1"/>
    <col min="34" max="34" width="12" bestFit="1" customWidth="1"/>
    <col min="35" max="35" width="11.28515625" bestFit="1" customWidth="1"/>
    <col min="36" max="36" width="12.85546875" bestFit="1" customWidth="1"/>
    <col min="37" max="38" width="12" bestFit="1" customWidth="1"/>
    <col min="39" max="39" width="10.42578125" customWidth="1"/>
    <col min="41" max="41" width="11.28515625" bestFit="1" customWidth="1"/>
    <col min="42" max="42" width="12.85546875" bestFit="1" customWidth="1"/>
    <col min="43" max="44" width="12" bestFit="1" customWidth="1"/>
    <col min="45" max="45" width="8" customWidth="1"/>
    <col min="46" max="46" width="12" bestFit="1" customWidth="1"/>
    <col min="47" max="47" width="11.28515625" bestFit="1" customWidth="1"/>
    <col min="48" max="48" width="12.85546875" bestFit="1" customWidth="1"/>
    <col min="49" max="50" width="12" bestFit="1" customWidth="1"/>
    <col min="51" max="51" width="8.28515625" customWidth="1"/>
    <col min="52" max="52" width="12" bestFit="1" customWidth="1"/>
    <col min="53" max="53" width="11.28515625" bestFit="1" customWidth="1"/>
    <col min="54" max="54" width="12.85546875" bestFit="1" customWidth="1"/>
    <col min="55" max="56" width="12" bestFit="1" customWidth="1"/>
  </cols>
  <sheetData>
    <row r="1" spans="1:56" x14ac:dyDescent="0.2">
      <c r="A1" s="23" t="s">
        <v>97</v>
      </c>
      <c r="D1" s="24">
        <v>0.05</v>
      </c>
      <c r="J1" s="24">
        <v>2.5000000000000001E-2</v>
      </c>
      <c r="P1" s="24">
        <v>0.03</v>
      </c>
      <c r="V1" s="24">
        <v>4.7500000000000001E-2</v>
      </c>
      <c r="AB1" s="24">
        <v>3.2500000000000001E-2</v>
      </c>
      <c r="AH1" s="24">
        <v>3.5000000000000003E-2</v>
      </c>
      <c r="AN1" s="24">
        <v>3.7499999999999999E-2</v>
      </c>
      <c r="AT1" s="24">
        <v>2.2499999999999999E-2</v>
      </c>
      <c r="AZ1" s="24">
        <v>2.5000000000000001E-2</v>
      </c>
    </row>
    <row r="2" spans="1:56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</row>
    <row r="3" spans="1:56" x14ac:dyDescent="0.2">
      <c r="A3" s="26" t="s">
        <v>98</v>
      </c>
      <c r="B3" s="26" t="s">
        <v>96</v>
      </c>
      <c r="C3" s="26" t="s">
        <v>99</v>
      </c>
      <c r="D3" s="26" t="s">
        <v>100</v>
      </c>
      <c r="E3" s="26" t="s">
        <v>101</v>
      </c>
      <c r="F3" s="26" t="s">
        <v>102</v>
      </c>
      <c r="G3" s="26" t="s">
        <v>103</v>
      </c>
      <c r="H3" s="26" t="s">
        <v>104</v>
      </c>
      <c r="J3" s="26" t="s">
        <v>100</v>
      </c>
      <c r="K3" s="26" t="s">
        <v>101</v>
      </c>
      <c r="L3" s="26" t="s">
        <v>102</v>
      </c>
      <c r="M3" s="26" t="s">
        <v>103</v>
      </c>
      <c r="N3" s="26" t="s">
        <v>104</v>
      </c>
      <c r="P3" s="26" t="s">
        <v>100</v>
      </c>
      <c r="Q3" s="26" t="s">
        <v>101</v>
      </c>
      <c r="R3" s="26" t="s">
        <v>102</v>
      </c>
      <c r="S3" s="26" t="s">
        <v>103</v>
      </c>
      <c r="T3" s="26" t="s">
        <v>104</v>
      </c>
      <c r="V3" s="26" t="s">
        <v>100</v>
      </c>
      <c r="W3" s="26" t="s">
        <v>101</v>
      </c>
      <c r="X3" s="26" t="s">
        <v>102</v>
      </c>
      <c r="Y3" s="26" t="s">
        <v>103</v>
      </c>
      <c r="Z3" s="26" t="s">
        <v>104</v>
      </c>
      <c r="AB3" s="26" t="s">
        <v>100</v>
      </c>
      <c r="AC3" s="26" t="s">
        <v>101</v>
      </c>
      <c r="AD3" s="26" t="s">
        <v>102</v>
      </c>
      <c r="AE3" s="26" t="s">
        <v>103</v>
      </c>
      <c r="AF3" s="26" t="s">
        <v>104</v>
      </c>
      <c r="AH3" s="26" t="s">
        <v>100</v>
      </c>
      <c r="AI3" s="26" t="s">
        <v>101</v>
      </c>
      <c r="AJ3" s="26" t="s">
        <v>102</v>
      </c>
      <c r="AK3" s="26" t="s">
        <v>103</v>
      </c>
      <c r="AL3" s="26" t="s">
        <v>104</v>
      </c>
      <c r="AN3" s="26" t="s">
        <v>100</v>
      </c>
      <c r="AO3" s="26" t="s">
        <v>101</v>
      </c>
      <c r="AP3" s="26" t="s">
        <v>102</v>
      </c>
      <c r="AQ3" s="26" t="s">
        <v>103</v>
      </c>
      <c r="AR3" s="26" t="s">
        <v>104</v>
      </c>
      <c r="AT3" s="26" t="s">
        <v>100</v>
      </c>
      <c r="AU3" s="26" t="s">
        <v>101</v>
      </c>
      <c r="AV3" s="26" t="s">
        <v>102</v>
      </c>
      <c r="AW3" s="26" t="s">
        <v>103</v>
      </c>
      <c r="AX3" s="26" t="s">
        <v>104</v>
      </c>
      <c r="AZ3" s="26" t="s">
        <v>100</v>
      </c>
      <c r="BA3" s="26" t="s">
        <v>101</v>
      </c>
      <c r="BB3" s="26" t="s">
        <v>102</v>
      </c>
      <c r="BC3" s="26" t="s">
        <v>103</v>
      </c>
      <c r="BD3" s="26" t="s">
        <v>104</v>
      </c>
    </row>
    <row r="4" spans="1:56" x14ac:dyDescent="0.2">
      <c r="A4">
        <v>0</v>
      </c>
      <c r="B4" s="12">
        <v>0</v>
      </c>
      <c r="C4" s="5">
        <v>100000</v>
      </c>
      <c r="D4">
        <f>(1+D$1)^(-$A4)</f>
        <v>1</v>
      </c>
      <c r="E4" s="22">
        <f>D4*$C4</f>
        <v>100000</v>
      </c>
      <c r="F4" s="22">
        <f>SUM(E4:E$124)</f>
        <v>2044190.5332641776</v>
      </c>
      <c r="G4">
        <f>F4/E4</f>
        <v>20.441905332641777</v>
      </c>
      <c r="H4">
        <f>G4-(12-1)/(2*12)</f>
        <v>19.983571999308445</v>
      </c>
      <c r="J4">
        <f>(1+J$1)^(-$A4)</f>
        <v>1</v>
      </c>
      <c r="K4" s="22">
        <f>J4*$C4</f>
        <v>100000</v>
      </c>
      <c r="L4" s="22">
        <f>SUM(K4:K$124)</f>
        <v>3511223.48604267</v>
      </c>
      <c r="M4">
        <f>L4/K4</f>
        <v>35.112234860426703</v>
      </c>
      <c r="N4">
        <f>M4-(12-1)/(2*12)</f>
        <v>34.653901527093367</v>
      </c>
      <c r="P4">
        <f>(1+P$1)^(-$A4)</f>
        <v>1</v>
      </c>
      <c r="Q4" s="22">
        <f>P4*$C4</f>
        <v>100000</v>
      </c>
      <c r="R4" s="22">
        <f>SUM(Q4:Q$124)</f>
        <v>3089987.5798932952</v>
      </c>
      <c r="S4">
        <f>R4/Q4</f>
        <v>30.899875798932953</v>
      </c>
      <c r="T4">
        <f>S4-(12-1)/(2*12)</f>
        <v>30.441542465599621</v>
      </c>
      <c r="V4">
        <f>(1+V$1)^(-$A4)</f>
        <v>1</v>
      </c>
      <c r="W4" s="22">
        <f>V4*$C4</f>
        <v>100000</v>
      </c>
      <c r="X4" s="22">
        <f>SUM(W4:W$124)</f>
        <v>2136953.0929681747</v>
      </c>
      <c r="Y4">
        <f>X4/W4</f>
        <v>21.369530929681748</v>
      </c>
      <c r="Z4">
        <f>Y4-(12-1)/(2*12)</f>
        <v>20.911197596348416</v>
      </c>
      <c r="AB4">
        <f>(1+AB$1)^(-$A4)</f>
        <v>1</v>
      </c>
      <c r="AC4" s="22">
        <f>AB4*$C4</f>
        <v>100000</v>
      </c>
      <c r="AD4" s="22">
        <f>SUM(AC4:AC$124)</f>
        <v>2910729.4141603122</v>
      </c>
      <c r="AE4">
        <f>AD4/AC4</f>
        <v>29.10729414160312</v>
      </c>
      <c r="AF4">
        <f>AE4-(12-1)/(2*12)</f>
        <v>28.648960808269788</v>
      </c>
      <c r="AH4">
        <f>(1+AH$1)^(-$A4)</f>
        <v>1</v>
      </c>
      <c r="AI4" s="22">
        <f>AH4*$C4</f>
        <v>100000</v>
      </c>
      <c r="AJ4" s="22">
        <f>SUM(AI4:AI$124)</f>
        <v>2748938.1453037672</v>
      </c>
      <c r="AK4">
        <f>AJ4/AI4</f>
        <v>27.489381453037673</v>
      </c>
      <c r="AL4">
        <f>AK4-(12-1)/(2*12)</f>
        <v>27.031048119704341</v>
      </c>
      <c r="AN4">
        <f>(1+AN$1)^(-$A4)</f>
        <v>1</v>
      </c>
      <c r="AO4" s="22">
        <f>AN4*$C4</f>
        <v>100000</v>
      </c>
      <c r="AP4" s="22">
        <f>SUM(AO4:AO$124)</f>
        <v>2602485.8215965731</v>
      </c>
      <c r="AQ4">
        <f>AP4/AO4</f>
        <v>26.024858215965732</v>
      </c>
      <c r="AR4">
        <f>AQ4-(12-1)/(2*12)</f>
        <v>25.5665248826324</v>
      </c>
      <c r="AT4">
        <f>(1+AT$1)^(-$A4)</f>
        <v>1</v>
      </c>
      <c r="AU4" s="22">
        <f>AT4*$C4</f>
        <v>100000</v>
      </c>
      <c r="AV4" s="22">
        <f>SUM(AU4:AU$124)</f>
        <v>3759468.37236823</v>
      </c>
      <c r="AW4">
        <f>AV4/AU4</f>
        <v>37.594683723682301</v>
      </c>
      <c r="AX4">
        <f>AW4-(12-1)/(2*12)</f>
        <v>37.136350390348966</v>
      </c>
      <c r="AZ4">
        <f>(1+AZ$1)^(-$A4)</f>
        <v>1</v>
      </c>
      <c r="BA4" s="22">
        <f>AZ4*$C4</f>
        <v>100000</v>
      </c>
      <c r="BB4" s="22">
        <f>SUM(BA4:BA$124)</f>
        <v>3511223.48604267</v>
      </c>
      <c r="BC4">
        <f>BB4/BA4</f>
        <v>35.112234860426703</v>
      </c>
      <c r="BD4">
        <f>BC4-(12-1)/(2*12)</f>
        <v>34.653901527093367</v>
      </c>
    </row>
    <row r="5" spans="1:56" x14ac:dyDescent="0.2">
      <c r="A5">
        <v>1</v>
      </c>
      <c r="B5" s="12">
        <v>4.17E-4</v>
      </c>
      <c r="C5" s="5">
        <f>C4*(1-B4)</f>
        <v>100000</v>
      </c>
      <c r="D5">
        <f t="shared" ref="D5:D68" si="0">(1+D$1)^(-$A5)</f>
        <v>0.95238095238095233</v>
      </c>
      <c r="E5" s="22">
        <f t="shared" ref="E5:E68" si="1">D5*$C5</f>
        <v>95238.095238095237</v>
      </c>
      <c r="F5" s="22">
        <f>SUM(E5:E$124)</f>
        <v>1944190.5332641781</v>
      </c>
      <c r="G5">
        <f t="shared" ref="G5:G68" si="2">F5/E5</f>
        <v>20.414000599273869</v>
      </c>
      <c r="H5">
        <f t="shared" ref="H5:H68" si="3">G5-(12-1)/(2*12)</f>
        <v>19.955667265940537</v>
      </c>
      <c r="J5">
        <f t="shared" ref="J5:J68" si="4">(1+J$1)^(-$A5)</f>
        <v>0.97560975609756106</v>
      </c>
      <c r="K5" s="22">
        <f t="shared" ref="K5:K68" si="5">J5*$C5</f>
        <v>97560.975609756104</v>
      </c>
      <c r="L5" s="22">
        <f>SUM(K5:K$124)</f>
        <v>3411223.48604267</v>
      </c>
      <c r="M5">
        <f t="shared" ref="M5:M68" si="6">L5/K5</f>
        <v>34.965040731937364</v>
      </c>
      <c r="N5">
        <f t="shared" ref="N5:N68" si="7">M5-(12-1)/(2*12)</f>
        <v>34.506707398604028</v>
      </c>
      <c r="P5">
        <f t="shared" ref="P5:P68" si="8">(1+P$1)^(-$A5)</f>
        <v>0.970873786407767</v>
      </c>
      <c r="Q5" s="22">
        <f t="shared" ref="Q5:Q68" si="9">P5*$C5</f>
        <v>97087.378640776704</v>
      </c>
      <c r="R5" s="22">
        <f>SUM(Q5:Q$124)</f>
        <v>2989987.5798932961</v>
      </c>
      <c r="S5">
        <f t="shared" ref="S5:S68" si="10">R5/Q5</f>
        <v>30.79687207290095</v>
      </c>
      <c r="T5">
        <f t="shared" ref="T5:T68" si="11">S5-(12-1)/(2*12)</f>
        <v>30.338538739567618</v>
      </c>
      <c r="V5">
        <f t="shared" ref="V5:V68" si="12">(1+V$1)^(-$A5)</f>
        <v>0.95465393794749398</v>
      </c>
      <c r="W5" s="22">
        <f t="shared" ref="W5:W68" si="13">V5*$C5</f>
        <v>95465.393794749398</v>
      </c>
      <c r="X5" s="22">
        <f>SUM(W5:W$124)</f>
        <v>2036953.0929681754</v>
      </c>
      <c r="Y5">
        <f t="shared" ref="Y5:Y68" si="14">X5/W5</f>
        <v>21.337083648841638</v>
      </c>
      <c r="Z5">
        <f t="shared" ref="Z5:Z68" si="15">Y5-(12-1)/(2*12)</f>
        <v>20.878750315508306</v>
      </c>
      <c r="AB5">
        <f t="shared" ref="AB5:AB68" si="16">(1+AB$1)^(-$A5)</f>
        <v>0.96852300242130751</v>
      </c>
      <c r="AC5" s="22">
        <f t="shared" ref="AC5:AC68" si="17">AB5*$C5</f>
        <v>96852.300242130746</v>
      </c>
      <c r="AD5" s="22">
        <f>SUM(AC5:AC$124)</f>
        <v>2810729.4141603122</v>
      </c>
      <c r="AE5">
        <f t="shared" ref="AE5:AE68" si="18">AD5/AC5</f>
        <v>29.020781201205224</v>
      </c>
      <c r="AF5">
        <f t="shared" ref="AF5:AF68" si="19">AE5-(12-1)/(2*12)</f>
        <v>28.562447867871892</v>
      </c>
      <c r="AH5">
        <f t="shared" ref="AH5:AH68" si="20">(1+AH$1)^(-$A5)</f>
        <v>0.96618357487922713</v>
      </c>
      <c r="AI5" s="22">
        <f t="shared" ref="AI5:AI68" si="21">AH5*$C5</f>
        <v>96618.357487922709</v>
      </c>
      <c r="AJ5" s="22">
        <f>SUM(AI5:AI$124)</f>
        <v>2648938.1453037667</v>
      </c>
      <c r="AK5">
        <f t="shared" ref="AK5:AK68" si="22">AJ5/AI5</f>
        <v>27.416509803893984</v>
      </c>
      <c r="AL5">
        <f t="shared" ref="AL5:AL68" si="23">AK5-(12-1)/(2*12)</f>
        <v>26.958176470560652</v>
      </c>
      <c r="AN5">
        <f t="shared" ref="AN5:AN68" si="24">(1+AN$1)^(-$A5)</f>
        <v>0.96385542168674687</v>
      </c>
      <c r="AO5" s="22">
        <f t="shared" ref="AO5:AO68" si="25">AN5*$C5</f>
        <v>96385.542168674685</v>
      </c>
      <c r="AP5" s="22">
        <f>SUM(AO5:AO$124)</f>
        <v>2502485.8215965726</v>
      </c>
      <c r="AQ5">
        <f t="shared" ref="AQ5:AQ68" si="26">AP5/AO5</f>
        <v>25.963290399064444</v>
      </c>
      <c r="AR5">
        <f t="shared" ref="AR5:AR68" si="27">AQ5-(12-1)/(2*12)</f>
        <v>25.504957065731112</v>
      </c>
      <c r="AT5">
        <f t="shared" ref="AT5:AT68" si="28">(1+AT$1)^(-$A5)</f>
        <v>0.97799511002444994</v>
      </c>
      <c r="AU5" s="22">
        <f t="shared" ref="AU5:AU68" si="29">AT5*$C5</f>
        <v>97799.511002444997</v>
      </c>
      <c r="AV5" s="22">
        <f>SUM(AU5:AU$124)</f>
        <v>3659468.37236823</v>
      </c>
      <c r="AW5">
        <f t="shared" ref="AW5:AW68" si="30">AV5/AU5</f>
        <v>37.418064107465149</v>
      </c>
      <c r="AX5">
        <f t="shared" ref="AX5:AX68" si="31">AW5-(12-1)/(2*12)</f>
        <v>36.959730774131813</v>
      </c>
      <c r="AZ5">
        <f t="shared" ref="AZ5:AZ68" si="32">(1+AZ$1)^(-$A5)</f>
        <v>0.97560975609756106</v>
      </c>
      <c r="BA5" s="22">
        <f t="shared" ref="BA5:BA68" si="33">AZ5*$C5</f>
        <v>97560.975609756104</v>
      </c>
      <c r="BB5" s="22">
        <f>SUM(BA5:BA$124)</f>
        <v>3411223.48604267</v>
      </c>
      <c r="BC5">
        <f t="shared" ref="BC5:BC68" si="34">BB5/BA5</f>
        <v>34.965040731937364</v>
      </c>
      <c r="BD5">
        <f t="shared" ref="BD5:BD68" si="35">BC5-(12-1)/(2*12)</f>
        <v>34.506707398604028</v>
      </c>
    </row>
    <row r="6" spans="1:56" x14ac:dyDescent="0.2">
      <c r="A6">
        <v>2</v>
      </c>
      <c r="B6" s="12">
        <v>2.81E-4</v>
      </c>
      <c r="C6" s="5">
        <f t="shared" ref="C6:C69" si="36">C5*(1-B5)</f>
        <v>99958.3</v>
      </c>
      <c r="D6">
        <f t="shared" si="0"/>
        <v>0.90702947845804982</v>
      </c>
      <c r="E6" s="22">
        <f t="shared" si="1"/>
        <v>90665.124716553284</v>
      </c>
      <c r="F6" s="22">
        <f>SUM(E6:E$124)</f>
        <v>1848952.4380260827</v>
      </c>
      <c r="G6">
        <f t="shared" si="2"/>
        <v>20.393204595553907</v>
      </c>
      <c r="H6">
        <f t="shared" si="3"/>
        <v>19.934871262220575</v>
      </c>
      <c r="J6">
        <f t="shared" si="4"/>
        <v>0.95181439619274244</v>
      </c>
      <c r="K6" s="22">
        <f t="shared" si="5"/>
        <v>95141.748958953016</v>
      </c>
      <c r="L6" s="22">
        <f>SUM(K6:K$124)</f>
        <v>3313662.5104329134</v>
      </c>
      <c r="M6">
        <f t="shared" si="6"/>
        <v>34.828690314096768</v>
      </c>
      <c r="N6">
        <f t="shared" si="7"/>
        <v>34.370356980763432</v>
      </c>
      <c r="P6">
        <f t="shared" si="8"/>
        <v>0.94259590913375435</v>
      </c>
      <c r="Q6" s="22">
        <f t="shared" si="9"/>
        <v>94220.284663964558</v>
      </c>
      <c r="R6" s="22">
        <f>SUM(Q6:Q$124)</f>
        <v>2892900.2012525187</v>
      </c>
      <c r="S6">
        <f t="shared" si="10"/>
        <v>30.703581628627109</v>
      </c>
      <c r="T6">
        <f t="shared" si="11"/>
        <v>30.245248295293777</v>
      </c>
      <c r="V6">
        <f t="shared" si="12"/>
        <v>0.91136414123865761</v>
      </c>
      <c r="W6" s="22">
        <f t="shared" si="13"/>
        <v>91098.410239176112</v>
      </c>
      <c r="X6" s="22">
        <f>SUM(W6:W$124)</f>
        <v>1941487.6991734263</v>
      </c>
      <c r="Y6">
        <f t="shared" si="14"/>
        <v>21.311982218746838</v>
      </c>
      <c r="Z6">
        <f t="shared" si="15"/>
        <v>20.853648885413506</v>
      </c>
      <c r="AB6">
        <f t="shared" si="16"/>
        <v>0.93803680621918406</v>
      </c>
      <c r="AC6" s="22">
        <f t="shared" si="17"/>
        <v>93764.564487099065</v>
      </c>
      <c r="AD6" s="22">
        <f>SUM(AC6:AC$124)</f>
        <v>2713877.1139181824</v>
      </c>
      <c r="AE6">
        <f t="shared" si="18"/>
        <v>28.943526040603334</v>
      </c>
      <c r="AF6">
        <f t="shared" si="19"/>
        <v>28.485192707270002</v>
      </c>
      <c r="AH6">
        <f t="shared" si="20"/>
        <v>0.93351070036640305</v>
      </c>
      <c r="AI6" s="22">
        <f t="shared" si="21"/>
        <v>93312.142640435035</v>
      </c>
      <c r="AJ6" s="22">
        <f>SUM(AI6:AI$124)</f>
        <v>2552319.7878158442</v>
      </c>
      <c r="AK6">
        <f t="shared" si="22"/>
        <v>27.352493636876847</v>
      </c>
      <c r="AL6">
        <f t="shared" si="23"/>
        <v>26.894160303543515</v>
      </c>
      <c r="AN6">
        <f t="shared" si="24"/>
        <v>0.9290172739149366</v>
      </c>
      <c r="AO6" s="22">
        <f t="shared" si="25"/>
        <v>92862.987371171417</v>
      </c>
      <c r="AP6" s="22">
        <f>SUM(AO6:AO$124)</f>
        <v>2406100.2794278986</v>
      </c>
      <c r="AQ6">
        <f t="shared" si="26"/>
        <v>25.910218350081355</v>
      </c>
      <c r="AR6">
        <f t="shared" si="27"/>
        <v>25.451885016748022</v>
      </c>
      <c r="AT6">
        <f t="shared" si="28"/>
        <v>0.95647443523173592</v>
      </c>
      <c r="AU6" s="22">
        <f t="shared" si="29"/>
        <v>95607.558539224425</v>
      </c>
      <c r="AV6" s="22">
        <f>SUM(AU6:AU$124)</f>
        <v>3561668.8613657854</v>
      </c>
      <c r="AW6">
        <f t="shared" si="30"/>
        <v>37.253005052990218</v>
      </c>
      <c r="AX6">
        <f t="shared" si="31"/>
        <v>36.794671719656883</v>
      </c>
      <c r="AZ6">
        <f t="shared" si="32"/>
        <v>0.95181439619274244</v>
      </c>
      <c r="BA6" s="22">
        <f t="shared" si="33"/>
        <v>95141.748958953016</v>
      </c>
      <c r="BB6" s="22">
        <f>SUM(BA6:BA$124)</f>
        <v>3313662.5104329134</v>
      </c>
      <c r="BC6">
        <f t="shared" si="34"/>
        <v>34.828690314096768</v>
      </c>
      <c r="BD6">
        <f t="shared" si="35"/>
        <v>34.370356980763432</v>
      </c>
    </row>
    <row r="7" spans="1:56" x14ac:dyDescent="0.2">
      <c r="A7">
        <v>3</v>
      </c>
      <c r="B7" s="12">
        <v>2.34E-4</v>
      </c>
      <c r="C7" s="5">
        <f t="shared" si="36"/>
        <v>99930.211717700004</v>
      </c>
      <c r="D7">
        <f t="shared" si="0"/>
        <v>0.86383759853147601</v>
      </c>
      <c r="E7" s="22">
        <f t="shared" si="1"/>
        <v>86323.474110959942</v>
      </c>
      <c r="F7" s="22">
        <f>SUM(E7:E$124)</f>
        <v>1758287.3133095296</v>
      </c>
      <c r="G7">
        <f t="shared" si="2"/>
        <v>20.36858839867163</v>
      </c>
      <c r="H7">
        <f t="shared" si="3"/>
        <v>19.910255065338298</v>
      </c>
      <c r="J7">
        <f t="shared" si="4"/>
        <v>0.92859941091974885</v>
      </c>
      <c r="K7" s="22">
        <f t="shared" si="5"/>
        <v>92795.135734142008</v>
      </c>
      <c r="L7" s="22">
        <f>SUM(K7:K$124)</f>
        <v>3218520.7614739602</v>
      </c>
      <c r="M7">
        <f t="shared" si="6"/>
        <v>34.684153819172373</v>
      </c>
      <c r="N7">
        <f t="shared" si="7"/>
        <v>34.225820485839037</v>
      </c>
      <c r="P7">
        <f t="shared" si="8"/>
        <v>0.91514165935315961</v>
      </c>
      <c r="Q7" s="22">
        <f t="shared" si="9"/>
        <v>91450.299770848535</v>
      </c>
      <c r="R7" s="22">
        <f>SUM(Q7:Q$124)</f>
        <v>2798679.9165885537</v>
      </c>
      <c r="S7">
        <f t="shared" si="10"/>
        <v>30.60328860158296</v>
      </c>
      <c r="T7">
        <f t="shared" si="11"/>
        <v>30.144955268249628</v>
      </c>
      <c r="V7">
        <f t="shared" si="12"/>
        <v>0.87003736633762052</v>
      </c>
      <c r="W7" s="22">
        <f t="shared" si="13"/>
        <v>86943.018220428537</v>
      </c>
      <c r="X7" s="22">
        <f>SUM(W7:W$124)</f>
        <v>1850389.2889342501</v>
      </c>
      <c r="Y7">
        <f t="shared" si="14"/>
        <v>21.282781835833184</v>
      </c>
      <c r="Z7">
        <f t="shared" si="15"/>
        <v>20.824448502499852</v>
      </c>
      <c r="AB7">
        <f t="shared" si="16"/>
        <v>0.90851022394109848</v>
      </c>
      <c r="AC7" s="22">
        <f t="shared" si="17"/>
        <v>90787.619026129018</v>
      </c>
      <c r="AD7" s="22">
        <f>SUM(AC7:AC$124)</f>
        <v>2620112.5494310828</v>
      </c>
      <c r="AE7">
        <f t="shared" si="18"/>
        <v>28.859800240790591</v>
      </c>
      <c r="AF7">
        <f t="shared" si="19"/>
        <v>28.401466907457259</v>
      </c>
      <c r="AH7">
        <f t="shared" si="20"/>
        <v>0.90194270566802237</v>
      </c>
      <c r="AI7" s="22">
        <f t="shared" si="21"/>
        <v>90131.325534640651</v>
      </c>
      <c r="AJ7" s="22">
        <f>SUM(AI7:AI$124)</f>
        <v>2459007.6451754095</v>
      </c>
      <c r="AK7">
        <f t="shared" si="22"/>
        <v>27.282497295907692</v>
      </c>
      <c r="AL7">
        <f t="shared" si="23"/>
        <v>26.82416396257436</v>
      </c>
      <c r="AN7">
        <f t="shared" si="24"/>
        <v>0.89543833630355341</v>
      </c>
      <c r="AO7" s="22">
        <f t="shared" si="25"/>
        <v>89481.342526959153</v>
      </c>
      <c r="AP7" s="22">
        <f>SUM(AO7:AO$124)</f>
        <v>2313237.2920567282</v>
      </c>
      <c r="AQ7">
        <f t="shared" si="26"/>
        <v>25.85161584226109</v>
      </c>
      <c r="AR7">
        <f t="shared" si="27"/>
        <v>25.393282508927758</v>
      </c>
      <c r="AT7">
        <f t="shared" si="28"/>
        <v>0.93542732052003519</v>
      </c>
      <c r="AU7" s="22">
        <f t="shared" si="29"/>
        <v>93477.450186087939</v>
      </c>
      <c r="AV7" s="22">
        <f>SUM(AU7:AU$124)</f>
        <v>3466061.302826561</v>
      </c>
      <c r="AW7">
        <f t="shared" si="30"/>
        <v>37.079116898530977</v>
      </c>
      <c r="AX7">
        <f t="shared" si="31"/>
        <v>36.620783565197641</v>
      </c>
      <c r="AZ7">
        <f t="shared" si="32"/>
        <v>0.92859941091974885</v>
      </c>
      <c r="BA7" s="22">
        <f t="shared" si="33"/>
        <v>92795.135734142008</v>
      </c>
      <c r="BB7" s="22">
        <f>SUM(BA7:BA$124)</f>
        <v>3218520.7614739602</v>
      </c>
      <c r="BC7">
        <f t="shared" si="34"/>
        <v>34.684153819172373</v>
      </c>
      <c r="BD7">
        <f t="shared" si="35"/>
        <v>34.225820485839037</v>
      </c>
    </row>
    <row r="8" spans="1:56" x14ac:dyDescent="0.2">
      <c r="A8">
        <v>4</v>
      </c>
      <c r="B8" s="12">
        <v>1.8200000000000001E-4</v>
      </c>
      <c r="C8" s="5">
        <f t="shared" si="36"/>
        <v>99906.828048158073</v>
      </c>
      <c r="D8">
        <f t="shared" si="0"/>
        <v>0.82270247479188197</v>
      </c>
      <c r="E8" s="22">
        <f t="shared" si="1"/>
        <v>82193.594683826654</v>
      </c>
      <c r="F8" s="22">
        <f>SUM(E8:E$124)</f>
        <v>1671963.8391985693</v>
      </c>
      <c r="G8">
        <f t="shared" si="2"/>
        <v>20.341777794609143</v>
      </c>
      <c r="H8">
        <f t="shared" si="3"/>
        <v>19.883444461275811</v>
      </c>
      <c r="J8">
        <f t="shared" si="4"/>
        <v>0.90595064479975507</v>
      </c>
      <c r="K8" s="22">
        <f t="shared" si="5"/>
        <v>90510.655290127062</v>
      </c>
      <c r="L8" s="22">
        <f>SUM(K8:K$124)</f>
        <v>3125725.6257398189</v>
      </c>
      <c r="M8">
        <f t="shared" si="6"/>
        <v>34.534338699907458</v>
      </c>
      <c r="N8">
        <f t="shared" si="7"/>
        <v>34.076005366574122</v>
      </c>
      <c r="P8">
        <f t="shared" si="8"/>
        <v>0.888487047915689</v>
      </c>
      <c r="Q8" s="22">
        <f t="shared" si="9"/>
        <v>88765.922719128328</v>
      </c>
      <c r="R8" s="22">
        <f>SUM(Q8:Q$124)</f>
        <v>2707229.6168177058</v>
      </c>
      <c r="S8">
        <f t="shared" si="10"/>
        <v>30.498523914226379</v>
      </c>
      <c r="T8">
        <f t="shared" si="11"/>
        <v>30.040190580893047</v>
      </c>
      <c r="V8">
        <f t="shared" si="12"/>
        <v>0.83058459793567585</v>
      </c>
      <c r="W8" s="22">
        <f t="shared" si="13"/>
        <v>82981.072605408073</v>
      </c>
      <c r="X8" s="22">
        <f>SUM(W8:W$124)</f>
        <v>1763446.2707138218</v>
      </c>
      <c r="Y8">
        <f t="shared" si="14"/>
        <v>21.251186750734934</v>
      </c>
      <c r="Z8">
        <f t="shared" si="15"/>
        <v>20.792853417401602</v>
      </c>
      <c r="AB8">
        <f t="shared" si="16"/>
        <v>0.87991304982188712</v>
      </c>
      <c r="AC8" s="22">
        <f t="shared" si="17"/>
        <v>87909.32176588563</v>
      </c>
      <c r="AD8" s="22">
        <f>SUM(AC8:AC$124)</f>
        <v>2529324.9304049537</v>
      </c>
      <c r="AE8">
        <f t="shared" si="18"/>
        <v>28.771976391091798</v>
      </c>
      <c r="AF8">
        <f t="shared" si="19"/>
        <v>28.313643057758465</v>
      </c>
      <c r="AH8">
        <f t="shared" si="20"/>
        <v>0.87144222769857238</v>
      </c>
      <c r="AI8" s="22">
        <f t="shared" si="21"/>
        <v>87063.028796585088</v>
      </c>
      <c r="AJ8" s="22">
        <f>SUM(AI8:AI$124)</f>
        <v>2368876.3196407682</v>
      </c>
      <c r="AK8">
        <f t="shared" si="22"/>
        <v>27.208751549126944</v>
      </c>
      <c r="AL8">
        <f t="shared" si="23"/>
        <v>26.750418215793612</v>
      </c>
      <c r="AN8">
        <f t="shared" si="24"/>
        <v>0.86307309523234044</v>
      </c>
      <c r="AO8" s="22">
        <f t="shared" si="25"/>
        <v>86226.895318368988</v>
      </c>
      <c r="AP8" s="22">
        <f>SUM(AO8:AO$124)</f>
        <v>2223755.9495297689</v>
      </c>
      <c r="AQ8">
        <f t="shared" si="26"/>
        <v>25.78958619951657</v>
      </c>
      <c r="AR8">
        <f t="shared" si="27"/>
        <v>25.331252866183238</v>
      </c>
      <c r="AT8">
        <f t="shared" si="28"/>
        <v>0.91484334525186817</v>
      </c>
      <c r="AU8" s="22">
        <f t="shared" si="29"/>
        <v>91399.096785080095</v>
      </c>
      <c r="AV8" s="22">
        <f>SUM(AU8:AU$124)</f>
        <v>3372583.8526404733</v>
      </c>
      <c r="AW8">
        <f t="shared" si="30"/>
        <v>36.8995315191234</v>
      </c>
      <c r="AX8">
        <f t="shared" si="31"/>
        <v>36.441198185790064</v>
      </c>
      <c r="AZ8">
        <f t="shared" si="32"/>
        <v>0.90595064479975507</v>
      </c>
      <c r="BA8" s="22">
        <f t="shared" si="33"/>
        <v>90510.655290127062</v>
      </c>
      <c r="BB8" s="22">
        <f>SUM(BA8:BA$124)</f>
        <v>3125725.6257398189</v>
      </c>
      <c r="BC8">
        <f t="shared" si="34"/>
        <v>34.534338699907458</v>
      </c>
      <c r="BD8">
        <f t="shared" si="35"/>
        <v>34.076005366574122</v>
      </c>
    </row>
    <row r="9" spans="1:56" x14ac:dyDescent="0.2">
      <c r="A9">
        <v>5</v>
      </c>
      <c r="B9" s="12">
        <v>1.6699999999999999E-4</v>
      </c>
      <c r="C9" s="5">
        <f t="shared" si="36"/>
        <v>99888.645005453305</v>
      </c>
      <c r="D9">
        <f t="shared" si="0"/>
        <v>0.78352616646845896</v>
      </c>
      <c r="E9" s="22">
        <f t="shared" si="1"/>
        <v>78265.367094851608</v>
      </c>
      <c r="F9" s="22">
        <f>SUM(E9:E$124)</f>
        <v>1589770.2445147426</v>
      </c>
      <c r="G9">
        <f t="shared" si="2"/>
        <v>20.312563570909511</v>
      </c>
      <c r="H9">
        <f t="shared" si="3"/>
        <v>19.854230237576179</v>
      </c>
      <c r="J9">
        <f t="shared" si="4"/>
        <v>0.88385428760951712</v>
      </c>
      <c r="K9" s="22">
        <f t="shared" si="5"/>
        <v>88287.007171574878</v>
      </c>
      <c r="L9" s="22">
        <f>SUM(K9:K$124)</f>
        <v>3035214.9704496921</v>
      </c>
      <c r="M9">
        <f t="shared" si="6"/>
        <v>34.378954137058095</v>
      </c>
      <c r="N9">
        <f t="shared" si="7"/>
        <v>33.920620803724759</v>
      </c>
      <c r="P9">
        <f t="shared" si="8"/>
        <v>0.86260878438416411</v>
      </c>
      <c r="Q9" s="22">
        <f t="shared" si="9"/>
        <v>86164.822641935374</v>
      </c>
      <c r="R9" s="22">
        <f>SUM(Q9:Q$124)</f>
        <v>2618463.6940985774</v>
      </c>
      <c r="S9">
        <f t="shared" si="10"/>
        <v>30.389010431551714</v>
      </c>
      <c r="T9">
        <f t="shared" si="11"/>
        <v>29.930677098218382</v>
      </c>
      <c r="V9">
        <f t="shared" si="12"/>
        <v>0.7929208572178289</v>
      </c>
      <c r="W9" s="22">
        <f t="shared" si="13"/>
        <v>79203.790024051443</v>
      </c>
      <c r="X9" s="22">
        <f>SUM(W9:W$124)</f>
        <v>1680465.1981084137</v>
      </c>
      <c r="Y9">
        <f t="shared" si="14"/>
        <v>21.216979611684174</v>
      </c>
      <c r="Z9">
        <f t="shared" si="15"/>
        <v>20.758646278350842</v>
      </c>
      <c r="AB9">
        <f t="shared" si="16"/>
        <v>0.85221602888318371</v>
      </c>
      <c r="AC9" s="22">
        <f t="shared" si="17"/>
        <v>85126.704377069473</v>
      </c>
      <c r="AD9" s="22">
        <f>SUM(AC9:AC$124)</f>
        <v>2441415.608639068</v>
      </c>
      <c r="AE9">
        <f t="shared" si="18"/>
        <v>28.679785344735024</v>
      </c>
      <c r="AF9">
        <f t="shared" si="19"/>
        <v>28.221452011401691</v>
      </c>
      <c r="AH9">
        <f t="shared" si="20"/>
        <v>0.84197316685852419</v>
      </c>
      <c r="AI9" s="22">
        <f t="shared" si="21"/>
        <v>84103.55876844842</v>
      </c>
      <c r="AJ9" s="22">
        <f>SUM(AI9:AI$124)</f>
        <v>2281813.2908441834</v>
      </c>
      <c r="AK9">
        <f t="shared" si="22"/>
        <v>27.130995694562799</v>
      </c>
      <c r="AL9">
        <f t="shared" si="23"/>
        <v>26.672662361229467</v>
      </c>
      <c r="AN9">
        <f t="shared" si="24"/>
        <v>0.83187768215165325</v>
      </c>
      <c r="AO9" s="22">
        <f t="shared" si="25"/>
        <v>83095.134480405817</v>
      </c>
      <c r="AP9" s="22">
        <f>SUM(AO9:AO$124)</f>
        <v>2137529.0542114004</v>
      </c>
      <c r="AQ9">
        <f t="shared" si="26"/>
        <v>25.72387742769029</v>
      </c>
      <c r="AR9">
        <f t="shared" si="27"/>
        <v>25.265544094356958</v>
      </c>
      <c r="AT9">
        <f t="shared" si="28"/>
        <v>0.89471231809473661</v>
      </c>
      <c r="AU9" s="22">
        <f t="shared" si="29"/>
        <v>89371.601124171357</v>
      </c>
      <c r="AV9" s="22">
        <f>SUM(AU9:AU$124)</f>
        <v>3281184.7558553936</v>
      </c>
      <c r="AW9">
        <f t="shared" si="30"/>
        <v>36.713952917734709</v>
      </c>
      <c r="AX9">
        <f t="shared" si="31"/>
        <v>36.255619584401373</v>
      </c>
      <c r="AZ9">
        <f t="shared" si="32"/>
        <v>0.88385428760951712</v>
      </c>
      <c r="BA9" s="22">
        <f t="shared" si="33"/>
        <v>88287.007171574878</v>
      </c>
      <c r="BB9" s="22">
        <f>SUM(BA9:BA$124)</f>
        <v>3035214.9704496921</v>
      </c>
      <c r="BC9">
        <f t="shared" si="34"/>
        <v>34.378954137058095</v>
      </c>
      <c r="BD9">
        <f t="shared" si="35"/>
        <v>33.920620803724759</v>
      </c>
    </row>
    <row r="10" spans="1:56" x14ac:dyDescent="0.2">
      <c r="A10">
        <v>6</v>
      </c>
      <c r="B10" s="12">
        <v>1.6000000000000001E-4</v>
      </c>
      <c r="C10" s="5">
        <f t="shared" si="36"/>
        <v>99871.963601737385</v>
      </c>
      <c r="D10">
        <f t="shared" si="0"/>
        <v>0.74621539663662761</v>
      </c>
      <c r="E10" s="22">
        <f t="shared" si="1"/>
        <v>74525.996931949296</v>
      </c>
      <c r="F10" s="22">
        <f>SUM(E10:E$124)</f>
        <v>1511504.8774198911</v>
      </c>
      <c r="G10">
        <f t="shared" si="2"/>
        <v>20.281578773110098</v>
      </c>
      <c r="H10">
        <f t="shared" si="3"/>
        <v>19.823245439776766</v>
      </c>
      <c r="J10">
        <f t="shared" si="4"/>
        <v>0.86229686596050459</v>
      </c>
      <c r="K10" s="22">
        <f t="shared" si="5"/>
        <v>86119.281211099733</v>
      </c>
      <c r="L10" s="22">
        <f>SUM(K10:K$124)</f>
        <v>2946927.9632781171</v>
      </c>
      <c r="M10">
        <f t="shared" si="6"/>
        <v>34.219142587296631</v>
      </c>
      <c r="N10">
        <f t="shared" si="7"/>
        <v>33.760809253963295</v>
      </c>
      <c r="P10">
        <f t="shared" si="8"/>
        <v>0.83748425668365445</v>
      </c>
      <c r="Q10" s="22">
        <f t="shared" si="9"/>
        <v>83641.197200538023</v>
      </c>
      <c r="R10" s="22">
        <f>SUM(Q10:Q$124)</f>
        <v>2532298.8714566412</v>
      </c>
      <c r="S10">
        <f t="shared" si="10"/>
        <v>30.275736792542613</v>
      </c>
      <c r="T10">
        <f t="shared" si="11"/>
        <v>29.817403459209281</v>
      </c>
      <c r="V10">
        <f t="shared" si="12"/>
        <v>0.75696501882370282</v>
      </c>
      <c r="W10" s="22">
        <f t="shared" si="13"/>
        <v>75599.582807749306</v>
      </c>
      <c r="X10" s="22">
        <f>SUM(W10:W$124)</f>
        <v>1601261.4080843623</v>
      </c>
      <c r="Y10">
        <f t="shared" si="14"/>
        <v>21.180823340737081</v>
      </c>
      <c r="Z10">
        <f t="shared" si="15"/>
        <v>20.722490007403749</v>
      </c>
      <c r="AB10">
        <f t="shared" si="16"/>
        <v>0.82539082700550481</v>
      </c>
      <c r="AC10" s="22">
        <f t="shared" si="17"/>
        <v>82433.402631901699</v>
      </c>
      <c r="AD10" s="22">
        <f>SUM(AC10:AC$124)</f>
        <v>2356288.9042619984</v>
      </c>
      <c r="AE10">
        <f t="shared" si="18"/>
        <v>28.584151921809852</v>
      </c>
      <c r="AF10">
        <f t="shared" si="19"/>
        <v>28.12581858847652</v>
      </c>
      <c r="AH10">
        <f t="shared" si="20"/>
        <v>0.81350064430775282</v>
      </c>
      <c r="AI10" s="22">
        <f t="shared" si="21"/>
        <v>81245.906738293794</v>
      </c>
      <c r="AJ10" s="22">
        <f>SUM(AI10:AI$124)</f>
        <v>2197709.7320757355</v>
      </c>
      <c r="AK10">
        <f t="shared" si="22"/>
        <v>27.050097910223514</v>
      </c>
      <c r="AL10">
        <f t="shared" si="23"/>
        <v>26.591764576890181</v>
      </c>
      <c r="AN10">
        <f t="shared" si="24"/>
        <v>0.80180981412207541</v>
      </c>
      <c r="AO10" s="22">
        <f t="shared" si="25"/>
        <v>80078.320571515738</v>
      </c>
      <c r="AP10" s="22">
        <f>SUM(AO10:AO$124)</f>
        <v>2054433.9197309946</v>
      </c>
      <c r="AQ10">
        <f t="shared" si="26"/>
        <v>25.655307267542359</v>
      </c>
      <c r="AR10">
        <f t="shared" si="27"/>
        <v>25.196973934209026</v>
      </c>
      <c r="AT10">
        <f t="shared" si="28"/>
        <v>0.87502427197529253</v>
      </c>
      <c r="AU10" s="22">
        <f t="shared" si="29"/>
        <v>87390.392241353169</v>
      </c>
      <c r="AV10" s="22">
        <f>SUM(AU10:AU$124)</f>
        <v>3191813.154731222</v>
      </c>
      <c r="AW10">
        <f t="shared" si="30"/>
        <v>36.523616302306223</v>
      </c>
      <c r="AX10">
        <f t="shared" si="31"/>
        <v>36.065282968972888</v>
      </c>
      <c r="AZ10">
        <f t="shared" si="32"/>
        <v>0.86229686596050459</v>
      </c>
      <c r="BA10" s="22">
        <f t="shared" si="33"/>
        <v>86119.281211099733</v>
      </c>
      <c r="BB10" s="22">
        <f>SUM(BA10:BA$124)</f>
        <v>2946927.9632781171</v>
      </c>
      <c r="BC10">
        <f t="shared" si="34"/>
        <v>34.219142587296631</v>
      </c>
      <c r="BD10">
        <f t="shared" si="35"/>
        <v>33.760809253963295</v>
      </c>
    </row>
    <row r="11" spans="1:56" x14ac:dyDescent="0.2">
      <c r="A11">
        <v>7</v>
      </c>
      <c r="B11" s="12">
        <v>1.5300000000000001E-4</v>
      </c>
      <c r="C11" s="5">
        <f t="shared" si="36"/>
        <v>99855.984087561097</v>
      </c>
      <c r="D11">
        <f t="shared" si="0"/>
        <v>0.71068133013012147</v>
      </c>
      <c r="E11" s="22">
        <f t="shared" si="1"/>
        <v>70965.783592800159</v>
      </c>
      <c r="F11" s="22">
        <f>SUM(E11:E$124)</f>
        <v>1436978.8804879414</v>
      </c>
      <c r="G11">
        <f t="shared" si="2"/>
        <v>20.248897535371263</v>
      </c>
      <c r="H11">
        <f t="shared" si="3"/>
        <v>19.790564202037931</v>
      </c>
      <c r="J11">
        <f t="shared" si="4"/>
        <v>0.84126523508341911</v>
      </c>
      <c r="K11" s="22">
        <f t="shared" si="5"/>
        <v>84005.367927908243</v>
      </c>
      <c r="L11" s="22">
        <f>SUM(K11:K$124)</f>
        <v>2860808.6820670171</v>
      </c>
      <c r="M11">
        <f t="shared" si="6"/>
        <v>34.055069963173153</v>
      </c>
      <c r="N11">
        <f t="shared" si="7"/>
        <v>33.596736629839818</v>
      </c>
      <c r="P11">
        <f t="shared" si="8"/>
        <v>0.81309151134335378</v>
      </c>
      <c r="Q11" s="22">
        <f t="shared" si="9"/>
        <v>81192.05301843294</v>
      </c>
      <c r="R11" s="22">
        <f>SUM(Q11:Q$124)</f>
        <v>2448657.6742561026</v>
      </c>
      <c r="S11">
        <f t="shared" si="10"/>
        <v>30.158834309808459</v>
      </c>
      <c r="T11">
        <f t="shared" si="11"/>
        <v>29.700500976475126</v>
      </c>
      <c r="V11">
        <f t="shared" si="12"/>
        <v>0.72263963610854687</v>
      </c>
      <c r="W11" s="22">
        <f t="shared" si="13"/>
        <v>72159.892004295994</v>
      </c>
      <c r="X11" s="22">
        <f>SUM(W11:W$124)</f>
        <v>1525661.8252766128</v>
      </c>
      <c r="Y11">
        <f t="shared" si="14"/>
        <v>21.142795296669561</v>
      </c>
      <c r="Z11">
        <f t="shared" si="15"/>
        <v>20.684461963336229</v>
      </c>
      <c r="AB11">
        <f t="shared" si="16"/>
        <v>0.79941000194237755</v>
      </c>
      <c r="AC11" s="22">
        <f t="shared" si="17"/>
        <v>79825.872433395241</v>
      </c>
      <c r="AD11" s="22">
        <f>SUM(AC11:AC$124)</f>
        <v>2273855.5016300962</v>
      </c>
      <c r="AE11">
        <f t="shared" si="18"/>
        <v>28.485194490387133</v>
      </c>
      <c r="AF11">
        <f t="shared" si="19"/>
        <v>28.026861157053801</v>
      </c>
      <c r="AH11">
        <f t="shared" si="20"/>
        <v>0.78599096068381913</v>
      </c>
      <c r="AI11" s="22">
        <f t="shared" si="21"/>
        <v>78485.900863010305</v>
      </c>
      <c r="AJ11" s="22">
        <f>SUM(AI11:AI$124)</f>
        <v>2116463.8253374421</v>
      </c>
      <c r="AK11">
        <f t="shared" si="22"/>
        <v>26.966165923629124</v>
      </c>
      <c r="AL11">
        <f t="shared" si="23"/>
        <v>26.507832590295791</v>
      </c>
      <c r="AN11">
        <f t="shared" si="24"/>
        <v>0.77282873650320516</v>
      </c>
      <c r="AO11" s="22">
        <f t="shared" si="25"/>
        <v>77171.574014673999</v>
      </c>
      <c r="AP11" s="22">
        <f>SUM(AO11:AO$124)</f>
        <v>1974355.5991594787</v>
      </c>
      <c r="AQ11">
        <f t="shared" si="26"/>
        <v>25.583974726031368</v>
      </c>
      <c r="AR11">
        <f t="shared" si="27"/>
        <v>25.125641392698036</v>
      </c>
      <c r="AT11">
        <f t="shared" si="28"/>
        <v>0.8557694591445405</v>
      </c>
      <c r="AU11" s="22">
        <f t="shared" si="29"/>
        <v>85453.701494958004</v>
      </c>
      <c r="AV11" s="22">
        <f>SUM(AU11:AU$124)</f>
        <v>3104422.7624898688</v>
      </c>
      <c r="AW11">
        <f t="shared" si="30"/>
        <v>36.32871026275015</v>
      </c>
      <c r="AX11">
        <f t="shared" si="31"/>
        <v>35.870376929416814</v>
      </c>
      <c r="AZ11">
        <f t="shared" si="32"/>
        <v>0.84126523508341911</v>
      </c>
      <c r="BA11" s="22">
        <f t="shared" si="33"/>
        <v>84005.367927908243</v>
      </c>
      <c r="BB11" s="22">
        <f>SUM(BA11:BA$124)</f>
        <v>2860808.6820670171</v>
      </c>
      <c r="BC11">
        <f t="shared" si="34"/>
        <v>34.055069963173153</v>
      </c>
      <c r="BD11">
        <f t="shared" si="35"/>
        <v>33.596736629839818</v>
      </c>
    </row>
    <row r="12" spans="1:56" x14ac:dyDescent="0.2">
      <c r="A12">
        <v>8</v>
      </c>
      <c r="B12" s="12">
        <v>1.4100000000000001E-4</v>
      </c>
      <c r="C12" s="5">
        <f t="shared" si="36"/>
        <v>99840.70612199571</v>
      </c>
      <c r="D12">
        <f t="shared" si="0"/>
        <v>0.67683936202868722</v>
      </c>
      <c r="E12" s="22">
        <f t="shared" si="1"/>
        <v>67576.119836105223</v>
      </c>
      <c r="F12" s="22">
        <f>SUM(E12:E$124)</f>
        <v>1366013.0968951413</v>
      </c>
      <c r="G12">
        <f t="shared" si="2"/>
        <v>20.214435220728589</v>
      </c>
      <c r="H12">
        <f t="shared" si="3"/>
        <v>19.756101887395257</v>
      </c>
      <c r="J12">
        <f t="shared" si="4"/>
        <v>0.82074657081309188</v>
      </c>
      <c r="K12" s="22">
        <f t="shared" si="5"/>
        <v>81943.917177185649</v>
      </c>
      <c r="L12" s="22">
        <f>SUM(K12:K$124)</f>
        <v>2776803.3141391086</v>
      </c>
      <c r="M12">
        <f t="shared" si="6"/>
        <v>33.886631366851596</v>
      </c>
      <c r="N12">
        <f t="shared" si="7"/>
        <v>33.42829803351826</v>
      </c>
      <c r="P12">
        <f t="shared" si="8"/>
        <v>0.78940923431393573</v>
      </c>
      <c r="Q12" s="22">
        <f t="shared" si="9"/>
        <v>78815.175373127306</v>
      </c>
      <c r="R12" s="22">
        <f>SUM(Q12:Q$124)</f>
        <v>2367465.6212376696</v>
      </c>
      <c r="S12">
        <f t="shared" si="10"/>
        <v>30.038195182965701</v>
      </c>
      <c r="T12">
        <f t="shared" si="11"/>
        <v>29.579861849632369</v>
      </c>
      <c r="V12">
        <f t="shared" si="12"/>
        <v>0.68987077432796828</v>
      </c>
      <c r="W12" s="22">
        <f t="shared" si="13"/>
        <v>68877.185241832311</v>
      </c>
      <c r="X12" s="22">
        <f>SUM(W12:W$124)</f>
        <v>1453501.9332723166</v>
      </c>
      <c r="Y12">
        <f t="shared" si="14"/>
        <v>21.102806802702172</v>
      </c>
      <c r="Z12">
        <f t="shared" si="15"/>
        <v>20.64447346936884</v>
      </c>
      <c r="AB12">
        <f t="shared" si="16"/>
        <v>0.77424697524685471</v>
      </c>
      <c r="AC12" s="22">
        <f t="shared" si="17"/>
        <v>77301.364721465303</v>
      </c>
      <c r="AD12" s="22">
        <f>SUM(AC12:AC$124)</f>
        <v>2194029.6291967016</v>
      </c>
      <c r="AE12">
        <f t="shared" si="18"/>
        <v>28.38280588062446</v>
      </c>
      <c r="AF12">
        <f t="shared" si="19"/>
        <v>27.924472547291128</v>
      </c>
      <c r="AH12">
        <f t="shared" si="20"/>
        <v>0.75941155621625056</v>
      </c>
      <c r="AI12" s="22">
        <f t="shared" si="21"/>
        <v>75820.186009834099</v>
      </c>
      <c r="AJ12" s="22">
        <f>SUM(AI12:AI$124)</f>
        <v>2037977.9244744314</v>
      </c>
      <c r="AK12">
        <f t="shared" si="22"/>
        <v>26.879094232373681</v>
      </c>
      <c r="AL12">
        <f t="shared" si="23"/>
        <v>26.420760899040349</v>
      </c>
      <c r="AN12">
        <f t="shared" si="24"/>
        <v>0.74489516771393249</v>
      </c>
      <c r="AO12" s="22">
        <f t="shared" si="25"/>
        <v>74370.859531421447</v>
      </c>
      <c r="AP12" s="22">
        <f>SUM(AO12:AO$124)</f>
        <v>1897184.0251448045</v>
      </c>
      <c r="AQ12">
        <f t="shared" si="26"/>
        <v>25.50977677410398</v>
      </c>
      <c r="AR12">
        <f t="shared" si="27"/>
        <v>25.051443440770647</v>
      </c>
      <c r="AT12">
        <f t="shared" si="28"/>
        <v>0.836938346351629</v>
      </c>
      <c r="AU12" s="22">
        <f t="shared" si="29"/>
        <v>83560.51548032205</v>
      </c>
      <c r="AV12" s="22">
        <f>SUM(AU12:AU$124)</f>
        <v>3018969.0609949105</v>
      </c>
      <c r="AW12">
        <f t="shared" si="30"/>
        <v>36.129134001164196</v>
      </c>
      <c r="AX12">
        <f t="shared" si="31"/>
        <v>35.670800667830861</v>
      </c>
      <c r="AZ12">
        <f t="shared" si="32"/>
        <v>0.82074657081309188</v>
      </c>
      <c r="BA12" s="22">
        <f t="shared" si="33"/>
        <v>81943.917177185649</v>
      </c>
      <c r="BB12" s="22">
        <f>SUM(BA12:BA$124)</f>
        <v>2776803.3141391086</v>
      </c>
      <c r="BC12">
        <f t="shared" si="34"/>
        <v>33.886631366851596</v>
      </c>
      <c r="BD12">
        <f t="shared" si="35"/>
        <v>33.42829803351826</v>
      </c>
    </row>
    <row r="13" spans="1:56" x14ac:dyDescent="0.2">
      <c r="A13">
        <v>9</v>
      </c>
      <c r="B13" s="12">
        <v>1.37E-4</v>
      </c>
      <c r="C13" s="5">
        <f t="shared" si="36"/>
        <v>99826.628582432517</v>
      </c>
      <c r="D13">
        <f t="shared" si="0"/>
        <v>0.64460891621779726</v>
      </c>
      <c r="E13" s="22">
        <f t="shared" si="1"/>
        <v>64349.134860198406</v>
      </c>
      <c r="F13" s="22">
        <f>SUM(E13:E$124)</f>
        <v>1298436.9770590363</v>
      </c>
      <c r="G13">
        <f t="shared" si="2"/>
        <v>20.178002080058313</v>
      </c>
      <c r="H13">
        <f t="shared" si="3"/>
        <v>19.719668746724981</v>
      </c>
      <c r="J13">
        <f t="shared" si="4"/>
        <v>0.8007283617688703</v>
      </c>
      <c r="K13" s="22">
        <f t="shared" si="5"/>
        <v>79934.012765720676</v>
      </c>
      <c r="L13" s="22">
        <f>SUM(K13:K$124)</f>
        <v>2694859.3969619228</v>
      </c>
      <c r="M13">
        <f t="shared" si="6"/>
        <v>33.713550761680267</v>
      </c>
      <c r="N13">
        <f t="shared" si="7"/>
        <v>33.255217428346931</v>
      </c>
      <c r="P13">
        <f t="shared" si="8"/>
        <v>0.76641673234362695</v>
      </c>
      <c r="Q13" s="22">
        <f t="shared" si="9"/>
        <v>76508.798479028846</v>
      </c>
      <c r="R13" s="22">
        <f>SUM(Q13:Q$124)</f>
        <v>2288650.4458645429</v>
      </c>
      <c r="S13">
        <f t="shared" si="10"/>
        <v>29.91355885025256</v>
      </c>
      <c r="T13">
        <f t="shared" si="11"/>
        <v>29.455225516919228</v>
      </c>
      <c r="V13">
        <f t="shared" si="12"/>
        <v>0.65858785138708187</v>
      </c>
      <c r="W13" s="22">
        <f t="shared" si="13"/>
        <v>65744.60482932048</v>
      </c>
      <c r="X13" s="22">
        <f>SUM(W13:W$124)</f>
        <v>1384624.7480304844</v>
      </c>
      <c r="Y13">
        <f t="shared" si="14"/>
        <v>21.060659678845248</v>
      </c>
      <c r="Z13">
        <f t="shared" si="15"/>
        <v>20.602326345511916</v>
      </c>
      <c r="AB13">
        <f t="shared" si="16"/>
        <v>0.74987600508169938</v>
      </c>
      <c r="AC13" s="22">
        <f t="shared" si="17"/>
        <v>74857.593442169076</v>
      </c>
      <c r="AD13" s="22">
        <f>SUM(AC13:AC$124)</f>
        <v>2116728.2644752352</v>
      </c>
      <c r="AE13">
        <f t="shared" si="18"/>
        <v>28.276734091251608</v>
      </c>
      <c r="AF13">
        <f t="shared" si="19"/>
        <v>27.818400757918276</v>
      </c>
      <c r="AH13">
        <f t="shared" si="20"/>
        <v>0.73373097218961414</v>
      </c>
      <c r="AI13" s="22">
        <f t="shared" si="21"/>
        <v>73245.889240199729</v>
      </c>
      <c r="AJ13" s="22">
        <f>SUM(AI13:AI$124)</f>
        <v>1962157.7384645971</v>
      </c>
      <c r="AK13">
        <f t="shared" si="22"/>
        <v>26.788639728708503</v>
      </c>
      <c r="AL13">
        <f t="shared" si="23"/>
        <v>26.330306395375171</v>
      </c>
      <c r="AN13">
        <f t="shared" si="24"/>
        <v>0.71797124598933248</v>
      </c>
      <c r="AO13" s="22">
        <f t="shared" si="25"/>
        <v>71672.648906243383</v>
      </c>
      <c r="AP13" s="22">
        <f>SUM(AO13:AO$124)</f>
        <v>1822813.1656133833</v>
      </c>
      <c r="AQ13">
        <f t="shared" si="26"/>
        <v>25.432479382725852</v>
      </c>
      <c r="AR13">
        <f t="shared" si="27"/>
        <v>24.97414604939252</v>
      </c>
      <c r="AT13">
        <f t="shared" si="28"/>
        <v>0.81852161012384261</v>
      </c>
      <c r="AU13" s="22">
        <f t="shared" si="29"/>
        <v>81710.252760527466</v>
      </c>
      <c r="AV13" s="22">
        <f>SUM(AU13:AU$124)</f>
        <v>2935408.5455145887</v>
      </c>
      <c r="AW13">
        <f t="shared" si="30"/>
        <v>35.924604885479241</v>
      </c>
      <c r="AX13">
        <f t="shared" si="31"/>
        <v>35.466271552145905</v>
      </c>
      <c r="AZ13">
        <f t="shared" si="32"/>
        <v>0.8007283617688703</v>
      </c>
      <c r="BA13" s="22">
        <f t="shared" si="33"/>
        <v>79934.012765720676</v>
      </c>
      <c r="BB13" s="22">
        <f>SUM(BA13:BA$124)</f>
        <v>2694859.3969619228</v>
      </c>
      <c r="BC13">
        <f t="shared" si="34"/>
        <v>33.713550761680267</v>
      </c>
      <c r="BD13">
        <f t="shared" si="35"/>
        <v>33.255217428346931</v>
      </c>
    </row>
    <row r="14" spans="1:56" x14ac:dyDescent="0.2">
      <c r="A14">
        <v>10</v>
      </c>
      <c r="B14" s="12">
        <v>1.3899999999999999E-4</v>
      </c>
      <c r="C14" s="5">
        <f t="shared" si="36"/>
        <v>99812.952334316724</v>
      </c>
      <c r="D14">
        <f t="shared" si="0"/>
        <v>0.61391325354075932</v>
      </c>
      <c r="E14" s="22">
        <f t="shared" si="1"/>
        <v>61276.49431306911</v>
      </c>
      <c r="F14" s="22">
        <f>SUM(E14:E$124)</f>
        <v>1234087.8421988378</v>
      </c>
      <c r="G14">
        <f t="shared" si="2"/>
        <v>20.139661317661744</v>
      </c>
      <c r="H14">
        <f t="shared" si="3"/>
        <v>19.681327984328412</v>
      </c>
      <c r="J14">
        <f t="shared" si="4"/>
        <v>0.78119840172572708</v>
      </c>
      <c r="K14" s="22">
        <f t="shared" si="5"/>
        <v>77973.718835094405</v>
      </c>
      <c r="L14" s="22">
        <f>SUM(K14:K$124)</f>
        <v>2614925.3841962023</v>
      </c>
      <c r="M14">
        <f t="shared" si="6"/>
        <v>33.535983960524874</v>
      </c>
      <c r="N14">
        <f t="shared" si="7"/>
        <v>33.077650627191538</v>
      </c>
      <c r="P14">
        <f t="shared" si="8"/>
        <v>0.74409391489672516</v>
      </c>
      <c r="Q14" s="22">
        <f t="shared" si="9"/>
        <v>74270.210459841954</v>
      </c>
      <c r="R14" s="22">
        <f>SUM(Q14:Q$124)</f>
        <v>2212141.6473855134</v>
      </c>
      <c r="S14">
        <f t="shared" si="10"/>
        <v>29.785046167085021</v>
      </c>
      <c r="T14">
        <f t="shared" si="11"/>
        <v>29.326712833751689</v>
      </c>
      <c r="V14">
        <f t="shared" si="12"/>
        <v>0.62872348581105664</v>
      </c>
      <c r="W14" s="22">
        <f t="shared" si="13"/>
        <v>62754.747320724455</v>
      </c>
      <c r="X14" s="22">
        <f>SUM(W14:W$124)</f>
        <v>1318880.1432011642</v>
      </c>
      <c r="Y14">
        <f t="shared" si="14"/>
        <v>21.016420263166456</v>
      </c>
      <c r="Z14">
        <f t="shared" si="15"/>
        <v>20.558086929833124</v>
      </c>
      <c r="AB14">
        <f t="shared" si="16"/>
        <v>0.72627215988542326</v>
      </c>
      <c r="AC14" s="22">
        <f t="shared" si="17"/>
        <v>72491.368476385003</v>
      </c>
      <c r="AD14" s="22">
        <f>SUM(AC14:AC$124)</f>
        <v>2041870.6710330669</v>
      </c>
      <c r="AE14">
        <f t="shared" si="18"/>
        <v>28.167086840114386</v>
      </c>
      <c r="AF14">
        <f t="shared" si="19"/>
        <v>27.708753506781054</v>
      </c>
      <c r="AH14">
        <f t="shared" si="20"/>
        <v>0.70891881370977217</v>
      </c>
      <c r="AI14" s="22">
        <f t="shared" si="21"/>
        <v>70759.279761713842</v>
      </c>
      <c r="AJ14" s="22">
        <f>SUM(AI14:AI$124)</f>
        <v>1888911.8492243974</v>
      </c>
      <c r="AK14">
        <f t="shared" si="22"/>
        <v>26.694899320420198</v>
      </c>
      <c r="AL14">
        <f t="shared" si="23"/>
        <v>26.236565987086866</v>
      </c>
      <c r="AN14">
        <f t="shared" si="24"/>
        <v>0.69202047806200706</v>
      </c>
      <c r="AO14" s="22">
        <f t="shared" si="25"/>
        <v>69072.60699117418</v>
      </c>
      <c r="AP14" s="22">
        <f>SUM(AO14:AO$124)</f>
        <v>1751140.5167071403</v>
      </c>
      <c r="AQ14">
        <f t="shared" si="26"/>
        <v>25.352170606951233</v>
      </c>
      <c r="AR14">
        <f t="shared" si="27"/>
        <v>24.893837273617901</v>
      </c>
      <c r="AT14">
        <f t="shared" si="28"/>
        <v>0.8005101321504573</v>
      </c>
      <c r="AU14" s="22">
        <f t="shared" si="29"/>
        <v>79901.27966347117</v>
      </c>
      <c r="AV14" s="22">
        <f>SUM(AU14:AU$124)</f>
        <v>2853698.2927540615</v>
      </c>
      <c r="AW14">
        <f t="shared" si="30"/>
        <v>35.715301491706896</v>
      </c>
      <c r="AX14">
        <f t="shared" si="31"/>
        <v>35.25696815837356</v>
      </c>
      <c r="AZ14">
        <f t="shared" si="32"/>
        <v>0.78119840172572708</v>
      </c>
      <c r="BA14" s="22">
        <f t="shared" si="33"/>
        <v>77973.718835094405</v>
      </c>
      <c r="BB14" s="22">
        <f>SUM(BA14:BA$124)</f>
        <v>2614925.3841962023</v>
      </c>
      <c r="BC14">
        <f t="shared" si="34"/>
        <v>33.535983960524874</v>
      </c>
      <c r="BD14">
        <f t="shared" si="35"/>
        <v>33.077650627191538</v>
      </c>
    </row>
    <row r="15" spans="1:56" x14ac:dyDescent="0.2">
      <c r="A15">
        <v>11</v>
      </c>
      <c r="B15" s="12">
        <v>1.46E-4</v>
      </c>
      <c r="C15" s="5">
        <f t="shared" si="36"/>
        <v>99799.078333942249</v>
      </c>
      <c r="D15">
        <f t="shared" si="0"/>
        <v>0.5846792890864374</v>
      </c>
      <c r="E15" s="22">
        <f t="shared" si="1"/>
        <v>58350.454171771031</v>
      </c>
      <c r="F15" s="22">
        <f>SUM(E15:E$124)</f>
        <v>1172811.3478857689</v>
      </c>
      <c r="G15">
        <f t="shared" si="2"/>
        <v>20.099438205455396</v>
      </c>
      <c r="H15">
        <f t="shared" si="3"/>
        <v>19.641104872122064</v>
      </c>
      <c r="J15">
        <f t="shared" si="4"/>
        <v>0.7621447821714411</v>
      </c>
      <c r="K15" s="22">
        <f t="shared" si="5"/>
        <v>76061.346817733007</v>
      </c>
      <c r="L15" s="22">
        <f>SUM(K15:K$124)</f>
        <v>2536951.6653611073</v>
      </c>
      <c r="M15">
        <f t="shared" si="6"/>
        <v>33.354019768285781</v>
      </c>
      <c r="N15">
        <f t="shared" si="7"/>
        <v>32.895686434952445</v>
      </c>
      <c r="P15">
        <f t="shared" si="8"/>
        <v>0.72242127659876232</v>
      </c>
      <c r="Q15" s="22">
        <f t="shared" si="9"/>
        <v>72096.977573386437</v>
      </c>
      <c r="R15" s="22">
        <f>SUM(Q15:Q$124)</f>
        <v>2137871.4369256715</v>
      </c>
      <c r="S15">
        <f t="shared" si="10"/>
        <v>29.652719280077505</v>
      </c>
      <c r="T15">
        <f t="shared" si="11"/>
        <v>29.194385946744173</v>
      </c>
      <c r="V15">
        <f t="shared" si="12"/>
        <v>0.60021335160960043</v>
      </c>
      <c r="W15" s="22">
        <f t="shared" si="13"/>
        <v>59900.739294364532</v>
      </c>
      <c r="X15" s="22">
        <f>SUM(W15:W$124)</f>
        <v>1256125.3958804396</v>
      </c>
      <c r="Y15">
        <f t="shared" si="14"/>
        <v>20.970115071661827</v>
      </c>
      <c r="Z15">
        <f t="shared" si="15"/>
        <v>20.511781738328494</v>
      </c>
      <c r="AB15">
        <f t="shared" si="16"/>
        <v>0.70341129286723802</v>
      </c>
      <c r="AC15" s="22">
        <f t="shared" si="17"/>
        <v>70199.798717837082</v>
      </c>
      <c r="AD15" s="22">
        <f>SUM(AC15:AC$124)</f>
        <v>1969379.3025566817</v>
      </c>
      <c r="AE15">
        <f t="shared" si="18"/>
        <v>28.053916656833401</v>
      </c>
      <c r="AF15">
        <f t="shared" si="19"/>
        <v>27.595583323500069</v>
      </c>
      <c r="AH15">
        <f t="shared" si="20"/>
        <v>0.68494571372924851</v>
      </c>
      <c r="AI15" s="22">
        <f t="shared" si="21"/>
        <v>68356.950938963259</v>
      </c>
      <c r="AJ15" s="22">
        <f>SUM(AI15:AI$124)</f>
        <v>1818152.5694626833</v>
      </c>
      <c r="AK15">
        <f t="shared" si="22"/>
        <v>26.597917907224002</v>
      </c>
      <c r="AL15">
        <f t="shared" si="23"/>
        <v>26.139584573890669</v>
      </c>
      <c r="AN15">
        <f t="shared" si="24"/>
        <v>0.66700768969832003</v>
      </c>
      <c r="AO15" s="22">
        <f t="shared" si="25"/>
        <v>66566.752673544484</v>
      </c>
      <c r="AP15" s="22">
        <f>SUM(AO15:AO$124)</f>
        <v>1682067.9097159659</v>
      </c>
      <c r="AQ15">
        <f t="shared" si="26"/>
        <v>25.268889380335768</v>
      </c>
      <c r="AR15">
        <f t="shared" si="27"/>
        <v>24.810556047002436</v>
      </c>
      <c r="AT15">
        <f t="shared" si="28"/>
        <v>0.78289499476817348</v>
      </c>
      <c r="AU15" s="22">
        <f t="shared" si="29"/>
        <v>78132.198910120249</v>
      </c>
      <c r="AV15" s="22">
        <f>SUM(AU15:AU$124)</f>
        <v>2773797.0130905905</v>
      </c>
      <c r="AW15">
        <f t="shared" si="30"/>
        <v>35.501330460204265</v>
      </c>
      <c r="AX15">
        <f t="shared" si="31"/>
        <v>35.042997126870929</v>
      </c>
      <c r="AZ15">
        <f t="shared" si="32"/>
        <v>0.7621447821714411</v>
      </c>
      <c r="BA15" s="22">
        <f t="shared" si="33"/>
        <v>76061.346817733007</v>
      </c>
      <c r="BB15" s="22">
        <f>SUM(BA15:BA$124)</f>
        <v>2536951.6653611073</v>
      </c>
      <c r="BC15">
        <f t="shared" si="34"/>
        <v>33.354019768285781</v>
      </c>
      <c r="BD15">
        <f t="shared" si="35"/>
        <v>32.895686434952445</v>
      </c>
    </row>
    <row r="16" spans="1:56" x14ac:dyDescent="0.2">
      <c r="A16">
        <v>12</v>
      </c>
      <c r="B16" s="12">
        <v>1.5899999999999999E-4</v>
      </c>
      <c r="C16" s="5">
        <f t="shared" si="36"/>
        <v>99784.507668505496</v>
      </c>
      <c r="D16">
        <f t="shared" si="0"/>
        <v>0.5568374181775595</v>
      </c>
      <c r="E16" s="22">
        <f t="shared" si="1"/>
        <v>55563.747624249489</v>
      </c>
      <c r="F16" s="22">
        <f>SUM(E16:E$124)</f>
        <v>1114460.8937139979</v>
      </c>
      <c r="G16">
        <f t="shared" si="2"/>
        <v>20.057338487147288</v>
      </c>
      <c r="H16">
        <f t="shared" si="3"/>
        <v>19.599005153813955</v>
      </c>
      <c r="J16">
        <f t="shared" si="4"/>
        <v>0.74355588504530845</v>
      </c>
      <c r="K16" s="22">
        <f t="shared" si="5"/>
        <v>74195.357913265965</v>
      </c>
      <c r="L16" s="22">
        <f>SUM(K16:K$124)</f>
        <v>2460890.3185433736</v>
      </c>
      <c r="M16">
        <f t="shared" si="6"/>
        <v>33.167712748554202</v>
      </c>
      <c r="N16">
        <f t="shared" si="7"/>
        <v>32.709379415220866</v>
      </c>
      <c r="P16">
        <f t="shared" si="8"/>
        <v>0.70137988019297326</v>
      </c>
      <c r="Q16" s="22">
        <f t="shared" si="9"/>
        <v>69986.846033651207</v>
      </c>
      <c r="R16" s="22">
        <f>SUM(Q16:Q$124)</f>
        <v>2065774.4593522851</v>
      </c>
      <c r="S16">
        <f t="shared" si="10"/>
        <v>29.516610283581226</v>
      </c>
      <c r="T16">
        <f t="shared" si="11"/>
        <v>29.058276950247894</v>
      </c>
      <c r="V16">
        <f t="shared" si="12"/>
        <v>0.57299603972276891</v>
      </c>
      <c r="W16" s="22">
        <f t="shared" si="13"/>
        <v>57176.127719739918</v>
      </c>
      <c r="X16" s="22">
        <f>SUM(W16:W$124)</f>
        <v>1196224.656586075</v>
      </c>
      <c r="Y16">
        <f t="shared" si="14"/>
        <v>20.921750113082272</v>
      </c>
      <c r="Z16">
        <f t="shared" si="15"/>
        <v>20.46341677974894</v>
      </c>
      <c r="AB16">
        <f t="shared" si="16"/>
        <v>0.68127001730483105</v>
      </c>
      <c r="AC16" s="22">
        <f t="shared" si="17"/>
        <v>67980.193266076792</v>
      </c>
      <c r="AD16" s="22">
        <f>SUM(AC16:AC$124)</f>
        <v>1899179.5038388448</v>
      </c>
      <c r="AE16">
        <f t="shared" si="18"/>
        <v>27.937247786357293</v>
      </c>
      <c r="AF16">
        <f t="shared" si="19"/>
        <v>27.478914453023961</v>
      </c>
      <c r="AH16">
        <f t="shared" si="20"/>
        <v>0.66178329828912896</v>
      </c>
      <c r="AI16" s="22">
        <f t="shared" si="21"/>
        <v>66035.720603020454</v>
      </c>
      <c r="AJ16" s="22">
        <f>SUM(AI16:AI$124)</f>
        <v>1749795.61852372</v>
      </c>
      <c r="AK16">
        <f t="shared" si="22"/>
        <v>26.497713700177066</v>
      </c>
      <c r="AL16">
        <f t="shared" si="23"/>
        <v>26.039380366843734</v>
      </c>
      <c r="AN16">
        <f t="shared" si="24"/>
        <v>0.64289897802247697</v>
      </c>
      <c r="AO16" s="22">
        <f t="shared" si="25"/>
        <v>64151.358002558198</v>
      </c>
      <c r="AP16" s="22">
        <f>SUM(AO16:AO$124)</f>
        <v>1615501.1570424216</v>
      </c>
      <c r="AQ16">
        <f t="shared" si="26"/>
        <v>25.182649398910613</v>
      </c>
      <c r="AR16">
        <f t="shared" si="27"/>
        <v>24.72431606557728</v>
      </c>
      <c r="AT16">
        <f t="shared" si="28"/>
        <v>0.76566747654589096</v>
      </c>
      <c r="AU16" s="22">
        <f t="shared" si="29"/>
        <v>76401.752184918703</v>
      </c>
      <c r="AV16" s="22">
        <f>SUM(AU16:AU$124)</f>
        <v>2695664.8141804705</v>
      </c>
      <c r="AW16">
        <f t="shared" si="30"/>
        <v>35.282761678763961</v>
      </c>
      <c r="AX16">
        <f t="shared" si="31"/>
        <v>34.824428345430626</v>
      </c>
      <c r="AZ16">
        <f t="shared" si="32"/>
        <v>0.74355588504530845</v>
      </c>
      <c r="BA16" s="22">
        <f t="shared" si="33"/>
        <v>74195.357913265965</v>
      </c>
      <c r="BB16" s="22">
        <f>SUM(BA16:BA$124)</f>
        <v>2460890.3185433736</v>
      </c>
      <c r="BC16">
        <f t="shared" si="34"/>
        <v>33.167712748554202</v>
      </c>
      <c r="BD16">
        <f t="shared" si="35"/>
        <v>32.709379415220866</v>
      </c>
    </row>
    <row r="17" spans="1:56" x14ac:dyDescent="0.2">
      <c r="A17">
        <v>13</v>
      </c>
      <c r="B17" s="12">
        <v>1.8000000000000001E-4</v>
      </c>
      <c r="C17" s="5">
        <f t="shared" si="36"/>
        <v>99768.641931786202</v>
      </c>
      <c r="D17">
        <f t="shared" si="0"/>
        <v>0.53032135064529462</v>
      </c>
      <c r="E17" s="22">
        <f t="shared" si="1"/>
        <v>52909.440941311637</v>
      </c>
      <c r="F17" s="22">
        <f>SUM(E17:E$124)</f>
        <v>1058897.1460897489</v>
      </c>
      <c r="G17">
        <f t="shared" si="2"/>
        <v>20.013387540123546</v>
      </c>
      <c r="H17">
        <f t="shared" si="3"/>
        <v>19.555054206790214</v>
      </c>
      <c r="J17">
        <f t="shared" si="4"/>
        <v>0.72542037565395945</v>
      </c>
      <c r="K17" s="22">
        <f t="shared" si="5"/>
        <v>72374.205708641719</v>
      </c>
      <c r="L17" s="22">
        <f>SUM(K17:K$124)</f>
        <v>2386694.9606301081</v>
      </c>
      <c r="M17">
        <f t="shared" si="6"/>
        <v>32.977148933948563</v>
      </c>
      <c r="N17">
        <f t="shared" si="7"/>
        <v>32.518815600615227</v>
      </c>
      <c r="P17">
        <f t="shared" si="8"/>
        <v>0.68095133999317792</v>
      </c>
      <c r="Q17" s="22">
        <f t="shared" si="9"/>
        <v>67937.59041274937</v>
      </c>
      <c r="R17" s="22">
        <f>SUM(Q17:Q$124)</f>
        <v>1995787.6133186338</v>
      </c>
      <c r="S17">
        <f t="shared" si="10"/>
        <v>29.376779500029166</v>
      </c>
      <c r="T17">
        <f t="shared" si="11"/>
        <v>28.918446166695833</v>
      </c>
      <c r="V17">
        <f t="shared" si="12"/>
        <v>0.54701292574965998</v>
      </c>
      <c r="W17" s="22">
        <f t="shared" si="13"/>
        <v>54574.736721176581</v>
      </c>
      <c r="X17" s="22">
        <f>SUM(W17:W$124)</f>
        <v>1139048.5288663355</v>
      </c>
      <c r="Y17">
        <f t="shared" si="14"/>
        <v>20.871351788388044</v>
      </c>
      <c r="Z17">
        <f t="shared" si="15"/>
        <v>20.413018455054711</v>
      </c>
      <c r="AB17">
        <f t="shared" si="16"/>
        <v>0.6598256826196911</v>
      </c>
      <c r="AC17" s="22">
        <f t="shared" si="17"/>
        <v>65829.912266680374</v>
      </c>
      <c r="AD17" s="22">
        <f>SUM(AC17:AC$124)</f>
        <v>1831199.3105727679</v>
      </c>
      <c r="AE17">
        <f t="shared" si="18"/>
        <v>27.817131263284764</v>
      </c>
      <c r="AF17">
        <f t="shared" si="19"/>
        <v>27.358797929951432</v>
      </c>
      <c r="AH17">
        <f t="shared" si="20"/>
        <v>0.63940415293635666</v>
      </c>
      <c r="AI17" s="22">
        <f t="shared" si="21"/>
        <v>63792.48398400443</v>
      </c>
      <c r="AJ17" s="22">
        <f>SUM(AI17:AI$124)</f>
        <v>1683759.8979206996</v>
      </c>
      <c r="AK17">
        <f t="shared" si="22"/>
        <v>26.394330378213393</v>
      </c>
      <c r="AL17">
        <f t="shared" si="23"/>
        <v>25.935997044880061</v>
      </c>
      <c r="AN17">
        <f t="shared" si="24"/>
        <v>0.61966166556383329</v>
      </c>
      <c r="AO17" s="22">
        <f t="shared" si="25"/>
        <v>61822.802830492335</v>
      </c>
      <c r="AP17" s="22">
        <f>SUM(AO17:AO$124)</f>
        <v>1551349.7990398635</v>
      </c>
      <c r="AQ17">
        <f t="shared" si="26"/>
        <v>25.093488616059712</v>
      </c>
      <c r="AR17">
        <f t="shared" si="27"/>
        <v>24.63515528272638</v>
      </c>
      <c r="AT17">
        <f t="shared" si="28"/>
        <v>0.74881904796664145</v>
      </c>
      <c r="AU17" s="22">
        <f t="shared" si="29"/>
        <v>74708.659468284881</v>
      </c>
      <c r="AV17" s="22">
        <f>SUM(AU17:AU$124)</f>
        <v>2619263.061995551</v>
      </c>
      <c r="AW17">
        <f t="shared" si="30"/>
        <v>35.059698308567206</v>
      </c>
      <c r="AX17">
        <f t="shared" si="31"/>
        <v>34.601364975233871</v>
      </c>
      <c r="AZ17">
        <f t="shared" si="32"/>
        <v>0.72542037565395945</v>
      </c>
      <c r="BA17" s="22">
        <f t="shared" si="33"/>
        <v>72374.205708641719</v>
      </c>
      <c r="BB17" s="22">
        <f>SUM(BA17:BA$124)</f>
        <v>2386694.9606301081</v>
      </c>
      <c r="BC17">
        <f t="shared" si="34"/>
        <v>32.977148933948563</v>
      </c>
      <c r="BD17">
        <f t="shared" si="35"/>
        <v>32.518815600615227</v>
      </c>
    </row>
    <row r="18" spans="1:56" x14ac:dyDescent="0.2">
      <c r="A18">
        <v>14</v>
      </c>
      <c r="B18" s="12">
        <v>2.14E-4</v>
      </c>
      <c r="C18" s="5">
        <f t="shared" si="36"/>
        <v>99750.683576238487</v>
      </c>
      <c r="D18">
        <f t="shared" si="0"/>
        <v>0.50506795299551888</v>
      </c>
      <c r="E18" s="22">
        <f t="shared" si="1"/>
        <v>50380.873563754496</v>
      </c>
      <c r="F18" s="22">
        <f>SUM(E18:E$124)</f>
        <v>1005987.7051484369</v>
      </c>
      <c r="G18">
        <f t="shared" si="2"/>
        <v>19.967651094326687</v>
      </c>
      <c r="H18">
        <f t="shared" si="3"/>
        <v>19.509317760993355</v>
      </c>
      <c r="J18">
        <f t="shared" si="4"/>
        <v>0.70772719575996057</v>
      </c>
      <c r="K18" s="22">
        <f t="shared" si="5"/>
        <v>70596.271562550421</v>
      </c>
      <c r="L18" s="22">
        <f>SUM(K18:K$124)</f>
        <v>2314320.754921467</v>
      </c>
      <c r="M18">
        <f t="shared" si="6"/>
        <v>32.782478503427896</v>
      </c>
      <c r="N18">
        <f t="shared" si="7"/>
        <v>32.32414517009456</v>
      </c>
      <c r="P18">
        <f t="shared" si="8"/>
        <v>0.66111780581861923</v>
      </c>
      <c r="Q18" s="22">
        <f t="shared" si="9"/>
        <v>65946.95305483017</v>
      </c>
      <c r="R18" s="22">
        <f>SUM(Q18:Q$124)</f>
        <v>1927850.0229058843</v>
      </c>
      <c r="S18">
        <f t="shared" si="10"/>
        <v>29.23334488710972</v>
      </c>
      <c r="T18">
        <f t="shared" si="11"/>
        <v>28.775011553776388</v>
      </c>
      <c r="V18">
        <f t="shared" si="12"/>
        <v>0.52220804367509299</v>
      </c>
      <c r="W18" s="22">
        <f t="shared" si="13"/>
        <v>52090.60932560073</v>
      </c>
      <c r="X18" s="22">
        <f>SUM(W18:W$124)</f>
        <v>1084473.7921451589</v>
      </c>
      <c r="Y18">
        <f t="shared" si="14"/>
        <v>20.818988416251401</v>
      </c>
      <c r="Z18">
        <f t="shared" si="15"/>
        <v>20.360655082918068</v>
      </c>
      <c r="AB18">
        <f t="shared" si="16"/>
        <v>0.63905635120551207</v>
      </c>
      <c r="AC18" s="22">
        <f t="shared" si="17"/>
        <v>63746.307876486571</v>
      </c>
      <c r="AD18" s="22">
        <f>SUM(AC18:AC$124)</f>
        <v>1765369.3983060878</v>
      </c>
      <c r="AE18">
        <f t="shared" si="18"/>
        <v>27.693672890461801</v>
      </c>
      <c r="AF18">
        <f t="shared" si="19"/>
        <v>27.235339557128469</v>
      </c>
      <c r="AH18">
        <f t="shared" si="20"/>
        <v>0.61778179027667302</v>
      </c>
      <c r="AI18" s="22">
        <f t="shared" si="21"/>
        <v>61624.155881050538</v>
      </c>
      <c r="AJ18" s="22">
        <f>SUM(AI18:AI$124)</f>
        <v>1619967.4139366951</v>
      </c>
      <c r="AK18">
        <f t="shared" si="22"/>
        <v>26.287863756927109</v>
      </c>
      <c r="AL18">
        <f t="shared" si="23"/>
        <v>25.829530423593777</v>
      </c>
      <c r="AN18">
        <f t="shared" si="24"/>
        <v>0.59726425596514043</v>
      </c>
      <c r="AO18" s="22">
        <f t="shared" si="25"/>
        <v>59577.517808176235</v>
      </c>
      <c r="AP18" s="22">
        <f>SUM(AO18:AO$124)</f>
        <v>1489526.9962093711</v>
      </c>
      <c r="AQ18">
        <f t="shared" si="26"/>
        <v>25.001494708209428</v>
      </c>
      <c r="AR18">
        <f t="shared" si="27"/>
        <v>24.543161374876096</v>
      </c>
      <c r="AT18">
        <f t="shared" si="28"/>
        <v>0.73234136720453935</v>
      </c>
      <c r="AU18" s="22">
        <f t="shared" si="29"/>
        <v>73051.551989809886</v>
      </c>
      <c r="AV18" s="22">
        <f>SUM(AU18:AU$124)</f>
        <v>2544554.4025272662</v>
      </c>
      <c r="AW18">
        <f t="shared" si="30"/>
        <v>34.832311336550539</v>
      </c>
      <c r="AX18">
        <f t="shared" si="31"/>
        <v>34.373978003217204</v>
      </c>
      <c r="AZ18">
        <f t="shared" si="32"/>
        <v>0.70772719575996057</v>
      </c>
      <c r="BA18" s="22">
        <f t="shared" si="33"/>
        <v>70596.271562550421</v>
      </c>
      <c r="BB18" s="22">
        <f>SUM(BA18:BA$124)</f>
        <v>2314320.754921467</v>
      </c>
      <c r="BC18">
        <f t="shared" si="34"/>
        <v>32.782478503427896</v>
      </c>
      <c r="BD18">
        <f t="shared" si="35"/>
        <v>32.32414517009456</v>
      </c>
    </row>
    <row r="19" spans="1:56" x14ac:dyDescent="0.2">
      <c r="A19">
        <v>15</v>
      </c>
      <c r="B19" s="12">
        <v>2.4800000000000001E-4</v>
      </c>
      <c r="C19" s="5">
        <f t="shared" si="36"/>
        <v>99729.336929953162</v>
      </c>
      <c r="D19">
        <f t="shared" si="0"/>
        <v>0.48101709809097021</v>
      </c>
      <c r="E19" s="22">
        <f t="shared" si="1"/>
        <v>47971.516244582701</v>
      </c>
      <c r="F19" s="22">
        <f>SUM(E19:E$124)</f>
        <v>955606.83158468257</v>
      </c>
      <c r="G19">
        <f t="shared" si="2"/>
        <v>19.920296592513829</v>
      </c>
      <c r="H19">
        <f t="shared" si="3"/>
        <v>19.461963259180497</v>
      </c>
      <c r="J19">
        <f t="shared" si="4"/>
        <v>0.69046555683898581</v>
      </c>
      <c r="K19" s="22">
        <f t="shared" si="5"/>
        <v>68859.672156522938</v>
      </c>
      <c r="L19" s="22">
        <f>SUM(K19:K$124)</f>
        <v>2243724.4833589168</v>
      </c>
      <c r="M19">
        <f t="shared" si="6"/>
        <v>32.584013444890807</v>
      </c>
      <c r="N19">
        <f t="shared" si="7"/>
        <v>32.125680111557472</v>
      </c>
      <c r="P19">
        <f t="shared" si="8"/>
        <v>0.64186194739671765</v>
      </c>
      <c r="Q19" s="22">
        <f t="shared" si="9"/>
        <v>64012.46641444313</v>
      </c>
      <c r="R19" s="22">
        <f>SUM(Q19:Q$124)</f>
        <v>1861903.0698510539</v>
      </c>
      <c r="S19">
        <f t="shared" si="10"/>
        <v>29.086569759651578</v>
      </c>
      <c r="T19">
        <f t="shared" si="11"/>
        <v>28.628236426318246</v>
      </c>
      <c r="V19">
        <f t="shared" si="12"/>
        <v>0.49852796532228444</v>
      </c>
      <c r="W19" s="22">
        <f t="shared" si="13"/>
        <v>49717.863422630107</v>
      </c>
      <c r="X19" s="22">
        <f>SUM(W19:W$124)</f>
        <v>1032383.1828195576</v>
      </c>
      <c r="Y19">
        <f t="shared" si="14"/>
        <v>20.764834040508006</v>
      </c>
      <c r="Z19">
        <f t="shared" si="15"/>
        <v>20.306500707174674</v>
      </c>
      <c r="AB19">
        <f t="shared" si="16"/>
        <v>0.61894077598596808</v>
      </c>
      <c r="AC19" s="22">
        <f t="shared" si="17"/>
        <v>61726.553187991274</v>
      </c>
      <c r="AD19" s="22">
        <f>SUM(AC19:AC$124)</f>
        <v>1701623.0904296006</v>
      </c>
      <c r="AE19">
        <f t="shared" si="18"/>
        <v>27.567116622358991</v>
      </c>
      <c r="AF19">
        <f t="shared" si="19"/>
        <v>27.108783289025659</v>
      </c>
      <c r="AH19">
        <f t="shared" si="20"/>
        <v>0.59689061862480497</v>
      </c>
      <c r="AI19" s="22">
        <f t="shared" si="21"/>
        <v>59527.505615161353</v>
      </c>
      <c r="AJ19" s="22">
        <f>SUM(AI19:AI$124)</f>
        <v>1558343.2580556446</v>
      </c>
      <c r="AK19">
        <f t="shared" si="22"/>
        <v>26.17854119623555</v>
      </c>
      <c r="AL19">
        <f t="shared" si="23"/>
        <v>25.720207862902217</v>
      </c>
      <c r="AN19">
        <f t="shared" si="24"/>
        <v>0.57567639129170156</v>
      </c>
      <c r="AO19" s="22">
        <f t="shared" si="25"/>
        <v>57411.824789749662</v>
      </c>
      <c r="AP19" s="22">
        <f>SUM(AO19:AO$124)</f>
        <v>1429949.4784011948</v>
      </c>
      <c r="AQ19">
        <f t="shared" si="26"/>
        <v>24.90688083226539</v>
      </c>
      <c r="AR19">
        <f t="shared" si="27"/>
        <v>24.448547498932058</v>
      </c>
      <c r="AT19">
        <f t="shared" si="28"/>
        <v>0.7162262759946596</v>
      </c>
      <c r="AU19" s="22">
        <f t="shared" si="29"/>
        <v>71428.771596757026</v>
      </c>
      <c r="AV19" s="22">
        <f>SUM(AU19:AU$124)</f>
        <v>2471502.8505374561</v>
      </c>
      <c r="AW19">
        <f t="shared" si="30"/>
        <v>34.600942943412818</v>
      </c>
      <c r="AX19">
        <f t="shared" si="31"/>
        <v>34.142609610079482</v>
      </c>
      <c r="AZ19">
        <f t="shared" si="32"/>
        <v>0.69046555683898581</v>
      </c>
      <c r="BA19" s="22">
        <f t="shared" si="33"/>
        <v>68859.672156522938</v>
      </c>
      <c r="BB19" s="22">
        <f>SUM(BA19:BA$124)</f>
        <v>2243724.4833589168</v>
      </c>
      <c r="BC19">
        <f t="shared" si="34"/>
        <v>32.584013444890807</v>
      </c>
      <c r="BD19">
        <f t="shared" si="35"/>
        <v>32.125680111557472</v>
      </c>
    </row>
    <row r="20" spans="1:56" x14ac:dyDescent="0.2">
      <c r="A20">
        <v>16</v>
      </c>
      <c r="B20" s="12">
        <v>2.81E-4</v>
      </c>
      <c r="C20" s="5">
        <f t="shared" si="36"/>
        <v>99704.604054394527</v>
      </c>
      <c r="D20">
        <f t="shared" si="0"/>
        <v>0.45811152199140021</v>
      </c>
      <c r="E20" s="22">
        <f t="shared" si="1"/>
        <v>45675.827912908608</v>
      </c>
      <c r="F20" s="22">
        <f>SUM(E20:E$124)</f>
        <v>907635.31534009974</v>
      </c>
      <c r="G20">
        <f t="shared" si="2"/>
        <v>19.871239489532925</v>
      </c>
      <c r="H20">
        <f t="shared" si="3"/>
        <v>19.412906156199593</v>
      </c>
      <c r="J20">
        <f t="shared" si="4"/>
        <v>0.67362493350144959</v>
      </c>
      <c r="K20" s="22">
        <f t="shared" si="5"/>
        <v>67163.507275929878</v>
      </c>
      <c r="L20" s="22">
        <f>SUM(K20:K$124)</f>
        <v>2174864.8112023938</v>
      </c>
      <c r="M20">
        <f t="shared" si="6"/>
        <v>32.381644428831429</v>
      </c>
      <c r="N20">
        <f t="shared" si="7"/>
        <v>31.923311095498097</v>
      </c>
      <c r="P20">
        <f t="shared" si="8"/>
        <v>0.62316693922011435</v>
      </c>
      <c r="Q20" s="22">
        <f t="shared" si="9"/>
        <v>62132.612934730438</v>
      </c>
      <c r="R20" s="22">
        <f>SUM(Q20:Q$124)</f>
        <v>1797890.6034366109</v>
      </c>
      <c r="S20">
        <f t="shared" si="10"/>
        <v>28.936343065521378</v>
      </c>
      <c r="T20">
        <f t="shared" si="11"/>
        <v>28.478009732188045</v>
      </c>
      <c r="V20">
        <f t="shared" si="12"/>
        <v>0.47592168527187051</v>
      </c>
      <c r="W20" s="22">
        <f t="shared" si="13"/>
        <v>47451.583190932019</v>
      </c>
      <c r="X20" s="22">
        <f>SUM(W20:W$124)</f>
        <v>982665.31939692749</v>
      </c>
      <c r="Y20">
        <f t="shared" si="14"/>
        <v>20.708799439693184</v>
      </c>
      <c r="Z20">
        <f t="shared" si="15"/>
        <v>20.250466106359852</v>
      </c>
      <c r="AB20">
        <f t="shared" si="16"/>
        <v>0.59945837867890361</v>
      </c>
      <c r="AC20" s="22">
        <f t="shared" si="17"/>
        <v>59768.760293269384</v>
      </c>
      <c r="AD20" s="22">
        <f>SUM(AC20:AC$124)</f>
        <v>1639896.5372416091</v>
      </c>
      <c r="AE20">
        <f t="shared" si="18"/>
        <v>27.4373523759749</v>
      </c>
      <c r="AF20">
        <f t="shared" si="19"/>
        <v>26.979019042641568</v>
      </c>
      <c r="AH20">
        <f t="shared" si="20"/>
        <v>0.57670591171478747</v>
      </c>
      <c r="AI20" s="22">
        <f t="shared" si="21"/>
        <v>57500.234583351492</v>
      </c>
      <c r="AJ20" s="22">
        <f>SUM(AI20:AI$124)</f>
        <v>1498815.7524404833</v>
      </c>
      <c r="AK20">
        <f t="shared" si="22"/>
        <v>26.066254569236968</v>
      </c>
      <c r="AL20">
        <f t="shared" si="23"/>
        <v>25.607921235903635</v>
      </c>
      <c r="AN20">
        <f t="shared" si="24"/>
        <v>0.55486881088356765</v>
      </c>
      <c r="AO20" s="22">
        <f t="shared" si="25"/>
        <v>55322.975091278829</v>
      </c>
      <c r="AP20" s="22">
        <f>SUM(AO20:AO$124)</f>
        <v>1372537.6536114451</v>
      </c>
      <c r="AQ20">
        <f t="shared" si="26"/>
        <v>24.80954162979954</v>
      </c>
      <c r="AR20">
        <f t="shared" si="27"/>
        <v>24.351208296466208</v>
      </c>
      <c r="AT20">
        <f t="shared" si="28"/>
        <v>0.70046579559379929</v>
      </c>
      <c r="AU20" s="22">
        <f t="shared" si="29"/>
        <v>69839.664803326203</v>
      </c>
      <c r="AV20" s="22">
        <f>SUM(AU20:AU$124)</f>
        <v>2400074.0789406989</v>
      </c>
      <c r="AW20">
        <f t="shared" si="30"/>
        <v>34.365486800366092</v>
      </c>
      <c r="AX20">
        <f t="shared" si="31"/>
        <v>33.907153467032757</v>
      </c>
      <c r="AZ20">
        <f t="shared" si="32"/>
        <v>0.67362493350144959</v>
      </c>
      <c r="BA20" s="22">
        <f t="shared" si="33"/>
        <v>67163.507275929878</v>
      </c>
      <c r="BB20" s="22">
        <f>SUM(BA20:BA$124)</f>
        <v>2174864.8112023938</v>
      </c>
      <c r="BC20">
        <f t="shared" si="34"/>
        <v>32.381644428831429</v>
      </c>
      <c r="BD20">
        <f t="shared" si="35"/>
        <v>31.923311095498097</v>
      </c>
    </row>
    <row r="21" spans="1:56" x14ac:dyDescent="0.2">
      <c r="A21">
        <v>17</v>
      </c>
      <c r="B21" s="12">
        <v>3.0899999999999998E-4</v>
      </c>
      <c r="C21" s="5">
        <f t="shared" si="36"/>
        <v>99676.587060655249</v>
      </c>
      <c r="D21">
        <f t="shared" si="0"/>
        <v>0.43629668761085727</v>
      </c>
      <c r="E21" s="22">
        <f t="shared" si="1"/>
        <v>43488.564766919124</v>
      </c>
      <c r="F21" s="22">
        <f>SUM(E21:E$124)</f>
        <v>861959.48742719123</v>
      </c>
      <c r="G21">
        <f t="shared" si="2"/>
        <v>19.820370988257274</v>
      </c>
      <c r="H21">
        <f t="shared" si="3"/>
        <v>19.362037654923942</v>
      </c>
      <c r="J21">
        <f t="shared" si="4"/>
        <v>0.65719505707458503</v>
      </c>
      <c r="K21" s="22">
        <f t="shared" si="5"/>
        <v>65506.96032232717</v>
      </c>
      <c r="L21" s="22">
        <f>SUM(K21:K$124)</f>
        <v>2107701.3039264642</v>
      </c>
      <c r="M21">
        <f t="shared" si="6"/>
        <v>32.175226778276908</v>
      </c>
      <c r="N21">
        <f t="shared" si="7"/>
        <v>31.716893444943576</v>
      </c>
      <c r="P21">
        <f t="shared" si="8"/>
        <v>0.60501644584477121</v>
      </c>
      <c r="Q21" s="22">
        <f t="shared" si="9"/>
        <v>60305.974437374549</v>
      </c>
      <c r="R21" s="22">
        <f>SUM(Q21:Q$124)</f>
        <v>1735757.9905018804</v>
      </c>
      <c r="S21">
        <f t="shared" si="10"/>
        <v>28.782521245957128</v>
      </c>
      <c r="T21">
        <f t="shared" si="11"/>
        <v>28.324187912623795</v>
      </c>
      <c r="V21">
        <f t="shared" si="12"/>
        <v>0.45434051099939904</v>
      </c>
      <c r="W21" s="22">
        <f t="shared" si="13"/>
        <v>45287.111499814193</v>
      </c>
      <c r="X21" s="22">
        <f>SUM(W21:W$124)</f>
        <v>935213.73620599532</v>
      </c>
      <c r="Y21">
        <f t="shared" si="14"/>
        <v>20.650770279527155</v>
      </c>
      <c r="Z21">
        <f t="shared" si="15"/>
        <v>20.192436946193823</v>
      </c>
      <c r="AB21">
        <f t="shared" si="16"/>
        <v>0.58058922874470087</v>
      </c>
      <c r="AC21" s="22">
        <f t="shared" si="17"/>
        <v>57871.152805449863</v>
      </c>
      <c r="AD21" s="22">
        <f>SUM(AC21:AC$124)</f>
        <v>1580127.77694834</v>
      </c>
      <c r="AE21">
        <f t="shared" si="18"/>
        <v>27.304238819302313</v>
      </c>
      <c r="AF21">
        <f t="shared" si="19"/>
        <v>26.845905485968981</v>
      </c>
      <c r="AH21">
        <f t="shared" si="20"/>
        <v>0.55720377943457733</v>
      </c>
      <c r="AI21" s="22">
        <f t="shared" si="21"/>
        <v>55540.171031336795</v>
      </c>
      <c r="AJ21" s="22">
        <f>SUM(AI21:AI$124)</f>
        <v>1441315.5178571315</v>
      </c>
      <c r="AK21">
        <f t="shared" si="22"/>
        <v>25.950865672414199</v>
      </c>
      <c r="AL21">
        <f t="shared" si="23"/>
        <v>25.492532339080867</v>
      </c>
      <c r="AN21">
        <f t="shared" si="24"/>
        <v>0.53481331169500501</v>
      </c>
      <c r="AO21" s="22">
        <f t="shared" si="25"/>
        <v>53308.365624364516</v>
      </c>
      <c r="AP21" s="22">
        <f>SUM(AO21:AO$124)</f>
        <v>1317214.6785201661</v>
      </c>
      <c r="AQ21">
        <f t="shared" si="26"/>
        <v>24.709342766234329</v>
      </c>
      <c r="AR21">
        <f t="shared" si="27"/>
        <v>24.251009432900997</v>
      </c>
      <c r="AT21">
        <f t="shared" si="28"/>
        <v>0.68505212283012151</v>
      </c>
      <c r="AU21" s="22">
        <f t="shared" si="29"/>
        <v>68283.657562363296</v>
      </c>
      <c r="AV21" s="22">
        <f>SUM(AU21:AU$124)</f>
        <v>2330234.4141373723</v>
      </c>
      <c r="AW21">
        <f t="shared" si="30"/>
        <v>34.125799603062781</v>
      </c>
      <c r="AX21">
        <f t="shared" si="31"/>
        <v>33.667466269729445</v>
      </c>
      <c r="AZ21">
        <f t="shared" si="32"/>
        <v>0.65719505707458503</v>
      </c>
      <c r="BA21" s="22">
        <f t="shared" si="33"/>
        <v>65506.96032232717</v>
      </c>
      <c r="BB21" s="22">
        <f>SUM(BA21:BA$124)</f>
        <v>2107701.3039264642</v>
      </c>
      <c r="BC21">
        <f t="shared" si="34"/>
        <v>32.175226778276908</v>
      </c>
      <c r="BD21">
        <f t="shared" si="35"/>
        <v>31.716893444943576</v>
      </c>
    </row>
    <row r="22" spans="1:56" x14ac:dyDescent="0.2">
      <c r="A22">
        <v>18</v>
      </c>
      <c r="B22" s="12">
        <v>3.3100000000000002E-4</v>
      </c>
      <c r="C22" s="5">
        <f t="shared" si="36"/>
        <v>99645.786995253511</v>
      </c>
      <c r="D22">
        <f t="shared" si="0"/>
        <v>0.41552065486748313</v>
      </c>
      <c r="E22" s="22">
        <f t="shared" si="1"/>
        <v>41404.882667053476</v>
      </c>
      <c r="F22" s="22">
        <f>SUM(E22:E$124)</f>
        <v>818470.92266027187</v>
      </c>
      <c r="G22">
        <f t="shared" si="2"/>
        <v>19.767497694457717</v>
      </c>
      <c r="H22">
        <f t="shared" si="3"/>
        <v>19.309164361124385</v>
      </c>
      <c r="J22">
        <f t="shared" si="4"/>
        <v>0.64116590934105855</v>
      </c>
      <c r="K22" s="22">
        <f t="shared" si="5"/>
        <v>63889.481630817143</v>
      </c>
      <c r="L22" s="22">
        <f>SUM(K22:K$124)</f>
        <v>2042194.3436041353</v>
      </c>
      <c r="M22">
        <f t="shared" si="6"/>
        <v>31.964484473436098</v>
      </c>
      <c r="N22">
        <f t="shared" si="7"/>
        <v>31.506151140102766</v>
      </c>
      <c r="P22">
        <f t="shared" si="8"/>
        <v>0.5873946076162827</v>
      </c>
      <c r="Q22" s="22">
        <f t="shared" si="9"/>
        <v>58531.39795269262</v>
      </c>
      <c r="R22" s="22">
        <f>SUM(Q22:Q$124)</f>
        <v>1675452.016064506</v>
      </c>
      <c r="S22">
        <f t="shared" si="10"/>
        <v>28.624841959501332</v>
      </c>
      <c r="T22">
        <f t="shared" si="11"/>
        <v>28.166508626168</v>
      </c>
      <c r="V22">
        <f t="shared" si="12"/>
        <v>0.43373795799465292</v>
      </c>
      <c r="W22" s="22">
        <f t="shared" si="13"/>
        <v>43220.160174091397</v>
      </c>
      <c r="X22" s="22">
        <f>SUM(W22:W$124)</f>
        <v>889926.62470618123</v>
      </c>
      <c r="Y22">
        <f t="shared" si="14"/>
        <v>20.590544346007619</v>
      </c>
      <c r="Z22">
        <f t="shared" si="15"/>
        <v>20.132211012674286</v>
      </c>
      <c r="AB22">
        <f t="shared" si="16"/>
        <v>0.56231402299728894</v>
      </c>
      <c r="AC22" s="22">
        <f t="shared" si="17"/>
        <v>56032.223360031938</v>
      </c>
      <c r="AD22" s="22">
        <f>SUM(AC22:AC$124)</f>
        <v>1522256.6241428901</v>
      </c>
      <c r="AE22">
        <f t="shared" si="18"/>
        <v>27.16752134502525</v>
      </c>
      <c r="AF22">
        <f t="shared" si="19"/>
        <v>26.709188011691918</v>
      </c>
      <c r="AH22">
        <f t="shared" si="20"/>
        <v>0.53836113955031628</v>
      </c>
      <c r="AI22" s="22">
        <f t="shared" si="21"/>
        <v>53645.419438152763</v>
      </c>
      <c r="AJ22" s="22">
        <f>SUM(AI22:AI$124)</f>
        <v>1385775.3468257948</v>
      </c>
      <c r="AK22">
        <f t="shared" si="22"/>
        <v>25.832128098531143</v>
      </c>
      <c r="AL22">
        <f t="shared" si="23"/>
        <v>25.373794765197811</v>
      </c>
      <c r="AN22">
        <f t="shared" si="24"/>
        <v>0.51548271006747459</v>
      </c>
      <c r="AO22" s="22">
        <f t="shared" si="25"/>
        <v>51365.680327119597</v>
      </c>
      <c r="AP22" s="22">
        <f>SUM(AO22:AO$124)</f>
        <v>1263906.3128958012</v>
      </c>
      <c r="AQ22">
        <f t="shared" si="26"/>
        <v>24.606046388302097</v>
      </c>
      <c r="AR22">
        <f t="shared" si="27"/>
        <v>24.147713054968765</v>
      </c>
      <c r="AT22">
        <f t="shared" si="28"/>
        <v>0.66997762623972779</v>
      </c>
      <c r="AU22" s="22">
        <f t="shared" si="29"/>
        <v>66760.447835869491</v>
      </c>
      <c r="AV22" s="22">
        <f>SUM(AU22:AU$124)</f>
        <v>2261950.7565750089</v>
      </c>
      <c r="AW22">
        <f t="shared" si="30"/>
        <v>33.881599508379765</v>
      </c>
      <c r="AX22">
        <f t="shared" si="31"/>
        <v>33.423266175046429</v>
      </c>
      <c r="AZ22">
        <f t="shared" si="32"/>
        <v>0.64116590934105855</v>
      </c>
      <c r="BA22" s="22">
        <f t="shared" si="33"/>
        <v>63889.481630817143</v>
      </c>
      <c r="BB22" s="22">
        <f>SUM(BA22:BA$124)</f>
        <v>2042194.3436041353</v>
      </c>
      <c r="BC22">
        <f t="shared" si="34"/>
        <v>31.964484473436098</v>
      </c>
      <c r="BD22">
        <f t="shared" si="35"/>
        <v>31.506151140102766</v>
      </c>
    </row>
    <row r="23" spans="1:56" x14ac:dyDescent="0.2">
      <c r="A23">
        <v>19</v>
      </c>
      <c r="B23" s="12">
        <v>3.48E-4</v>
      </c>
      <c r="C23" s="5">
        <f t="shared" si="36"/>
        <v>99612.804239758087</v>
      </c>
      <c r="D23">
        <f t="shared" si="0"/>
        <v>0.39573395701665059</v>
      </c>
      <c r="E23" s="22">
        <f t="shared" si="1"/>
        <v>39420.169191324458</v>
      </c>
      <c r="F23" s="22">
        <f>SUM(E23:E$124)</f>
        <v>777066.0399932185</v>
      </c>
      <c r="G23">
        <f t="shared" si="2"/>
        <v>19.712397382714283</v>
      </c>
      <c r="H23">
        <f t="shared" si="3"/>
        <v>19.254064049380951</v>
      </c>
      <c r="J23">
        <f t="shared" si="4"/>
        <v>0.62552771643030103</v>
      </c>
      <c r="K23" s="22">
        <f t="shared" si="5"/>
        <v>62310.569963314483</v>
      </c>
      <c r="L23" s="22">
        <f>SUM(K23:K$124)</f>
        <v>1978304.8619733183</v>
      </c>
      <c r="M23">
        <f t="shared" si="6"/>
        <v>31.749105539205477</v>
      </c>
      <c r="N23">
        <f t="shared" si="7"/>
        <v>31.290772205872145</v>
      </c>
      <c r="P23">
        <f t="shared" si="8"/>
        <v>0.57028602681192497</v>
      </c>
      <c r="Q23" s="22">
        <f t="shared" si="9"/>
        <v>56807.790349485716</v>
      </c>
      <c r="R23" s="22">
        <f>SUM(Q23:Q$124)</f>
        <v>1616920.618111813</v>
      </c>
      <c r="S23">
        <f t="shared" si="10"/>
        <v>28.463008474091282</v>
      </c>
      <c r="T23">
        <f t="shared" si="11"/>
        <v>28.00467514075795</v>
      </c>
      <c r="V23">
        <f t="shared" si="12"/>
        <v>0.41406964963690013</v>
      </c>
      <c r="W23" s="22">
        <f t="shared" si="13"/>
        <v>41246.638950905748</v>
      </c>
      <c r="X23" s="22">
        <f>SUM(W23:W$124)</f>
        <v>846706.46453208965</v>
      </c>
      <c r="Y23">
        <f t="shared" si="14"/>
        <v>20.527889934011135</v>
      </c>
      <c r="Z23">
        <f t="shared" si="15"/>
        <v>20.069556600677803</v>
      </c>
      <c r="AB23">
        <f t="shared" si="16"/>
        <v>0.5446140658569385</v>
      </c>
      <c r="AC23" s="22">
        <f t="shared" si="17"/>
        <v>54250.534328425936</v>
      </c>
      <c r="AD23" s="22">
        <f>SUM(AC23:AC$124)</f>
        <v>1466224.4007828583</v>
      </c>
      <c r="AE23">
        <f t="shared" si="18"/>
        <v>27.026911696510112</v>
      </c>
      <c r="AF23">
        <f t="shared" si="19"/>
        <v>26.56857836317678</v>
      </c>
      <c r="AH23">
        <f t="shared" si="20"/>
        <v>0.52015569038677911</v>
      </c>
      <c r="AI23" s="22">
        <f t="shared" si="21"/>
        <v>51814.166960694442</v>
      </c>
      <c r="AJ23" s="22">
        <f>SUM(AI23:AI$124)</f>
        <v>1332129.927387642</v>
      </c>
      <c r="AK23">
        <f t="shared" si="22"/>
        <v>25.709762513371654</v>
      </c>
      <c r="AL23">
        <f t="shared" si="23"/>
        <v>25.251429180038322</v>
      </c>
      <c r="AN23">
        <f t="shared" si="24"/>
        <v>0.49685080488431282</v>
      </c>
      <c r="AO23" s="22">
        <f t="shared" si="25"/>
        <v>49492.701963307292</v>
      </c>
      <c r="AP23" s="22">
        <f>SUM(AO23:AO$124)</f>
        <v>1212540.6325686811</v>
      </c>
      <c r="AQ23">
        <f t="shared" si="26"/>
        <v>24.499382423445578</v>
      </c>
      <c r="AR23">
        <f t="shared" si="27"/>
        <v>24.041049090112246</v>
      </c>
      <c r="AT23">
        <f t="shared" si="28"/>
        <v>0.65523484228824225</v>
      </c>
      <c r="AU23" s="22">
        <f t="shared" si="29"/>
        <v>65269.78007592744</v>
      </c>
      <c r="AV23" s="22">
        <f>SUM(AU23:AU$124)</f>
        <v>2195190.3087391392</v>
      </c>
      <c r="AW23">
        <f t="shared" si="30"/>
        <v>33.632567877285695</v>
      </c>
      <c r="AX23">
        <f t="shared" si="31"/>
        <v>33.174234543952359</v>
      </c>
      <c r="AZ23">
        <f t="shared" si="32"/>
        <v>0.62552771643030103</v>
      </c>
      <c r="BA23" s="22">
        <f t="shared" si="33"/>
        <v>62310.569963314483</v>
      </c>
      <c r="BB23" s="22">
        <f>SUM(BA23:BA$124)</f>
        <v>1978304.8619733183</v>
      </c>
      <c r="BC23">
        <f t="shared" si="34"/>
        <v>31.749105539205477</v>
      </c>
      <c r="BD23">
        <f t="shared" si="35"/>
        <v>31.290772205872145</v>
      </c>
    </row>
    <row r="24" spans="1:56" x14ac:dyDescent="0.2">
      <c r="A24">
        <v>20</v>
      </c>
      <c r="B24" s="12">
        <v>3.6400000000000001E-4</v>
      </c>
      <c r="C24" s="5">
        <f t="shared" si="36"/>
        <v>99578.138983882644</v>
      </c>
      <c r="D24">
        <f t="shared" si="0"/>
        <v>0.37688948287300061</v>
      </c>
      <c r="E24" s="22">
        <f t="shared" si="1"/>
        <v>37529.953307091309</v>
      </c>
      <c r="F24" s="22">
        <f>SUM(E24:E$124)</f>
        <v>737645.87080189411</v>
      </c>
      <c r="G24">
        <f t="shared" si="2"/>
        <v>19.654857142135466</v>
      </c>
      <c r="H24">
        <f t="shared" si="3"/>
        <v>19.196523808802134</v>
      </c>
      <c r="J24">
        <f t="shared" si="4"/>
        <v>0.61027094285883032</v>
      </c>
      <c r="K24" s="22">
        <f t="shared" si="5"/>
        <v>60769.644765821708</v>
      </c>
      <c r="L24" s="22">
        <f>SUM(K24:K$124)</f>
        <v>1915994.2920100042</v>
      </c>
      <c r="M24">
        <f t="shared" si="6"/>
        <v>31.528805201895878</v>
      </c>
      <c r="N24">
        <f t="shared" si="7"/>
        <v>31.070471868562546</v>
      </c>
      <c r="P24">
        <f t="shared" si="8"/>
        <v>0.55367575418633497</v>
      </c>
      <c r="Q24" s="22">
        <f t="shared" si="9"/>
        <v>55134.001202372907</v>
      </c>
      <c r="R24" s="22">
        <f>SUM(Q24:Q$124)</f>
        <v>1560112.8277623274</v>
      </c>
      <c r="S24">
        <f t="shared" si="10"/>
        <v>28.296745995920606</v>
      </c>
      <c r="T24">
        <f t="shared" si="11"/>
        <v>27.838412662587274</v>
      </c>
      <c r="V24">
        <f t="shared" si="12"/>
        <v>0.39529322161040581</v>
      </c>
      <c r="W24" s="22">
        <f t="shared" si="13"/>
        <v>39362.563360907712</v>
      </c>
      <c r="X24" s="22">
        <f>SUM(W24:W$124)</f>
        <v>805459.82558118389</v>
      </c>
      <c r="Y24">
        <f t="shared" si="14"/>
        <v>20.462585685695288</v>
      </c>
      <c r="Z24">
        <f t="shared" si="15"/>
        <v>20.004252352361956</v>
      </c>
      <c r="AB24">
        <f t="shared" si="16"/>
        <v>0.5274712502246377</v>
      </c>
      <c r="AC24" s="22">
        <f t="shared" si="17"/>
        <v>52524.605464871311</v>
      </c>
      <c r="AD24" s="22">
        <f>SUM(AC24:AC$124)</f>
        <v>1411973.866454432</v>
      </c>
      <c r="AE24">
        <f t="shared" si="18"/>
        <v>26.882141311823208</v>
      </c>
      <c r="AF24">
        <f t="shared" si="19"/>
        <v>26.423807978489876</v>
      </c>
      <c r="AH24">
        <f t="shared" si="20"/>
        <v>0.50256588443167061</v>
      </c>
      <c r="AI24" s="22">
        <f t="shared" si="21"/>
        <v>50044.575488494796</v>
      </c>
      <c r="AJ24" s="22">
        <f>SUM(AI24:AI$124)</f>
        <v>1280315.7604269474</v>
      </c>
      <c r="AK24">
        <f t="shared" si="22"/>
        <v>25.583507261866789</v>
      </c>
      <c r="AL24">
        <f t="shared" si="23"/>
        <v>25.125173928533457</v>
      </c>
      <c r="AN24">
        <f t="shared" si="24"/>
        <v>0.47889234205716891</v>
      </c>
      <c r="AO24" s="22">
        <f t="shared" si="25"/>
        <v>47687.208195685831</v>
      </c>
      <c r="AP24" s="22">
        <f>SUM(AO24:AO$124)</f>
        <v>1163047.930605374</v>
      </c>
      <c r="AQ24">
        <f t="shared" si="26"/>
        <v>24.389096669965944</v>
      </c>
      <c r="AR24">
        <f t="shared" si="27"/>
        <v>23.930763336632612</v>
      </c>
      <c r="AT24">
        <f t="shared" si="28"/>
        <v>0.64081647167554256</v>
      </c>
      <c r="AU24" s="22">
        <f t="shared" si="29"/>
        <v>63811.31167966847</v>
      </c>
      <c r="AV24" s="22">
        <f>SUM(AU24:AU$124)</f>
        <v>2129920.528663212</v>
      </c>
      <c r="AW24">
        <f t="shared" si="30"/>
        <v>33.378416343412141</v>
      </c>
      <c r="AX24">
        <f t="shared" si="31"/>
        <v>32.920083010078805</v>
      </c>
      <c r="AZ24">
        <f t="shared" si="32"/>
        <v>0.61027094285883032</v>
      </c>
      <c r="BA24" s="22">
        <f t="shared" si="33"/>
        <v>60769.644765821708</v>
      </c>
      <c r="BB24" s="22">
        <f>SUM(BA24:BA$124)</f>
        <v>1915994.2920100042</v>
      </c>
      <c r="BC24">
        <f t="shared" si="34"/>
        <v>31.528805201895878</v>
      </c>
      <c r="BD24">
        <f t="shared" si="35"/>
        <v>31.070471868562546</v>
      </c>
    </row>
    <row r="25" spans="1:56" x14ac:dyDescent="0.2">
      <c r="A25">
        <v>21</v>
      </c>
      <c r="B25" s="12">
        <v>3.8900000000000002E-4</v>
      </c>
      <c r="C25" s="5">
        <f t="shared" si="36"/>
        <v>99541.892541292502</v>
      </c>
      <c r="D25">
        <f t="shared" si="0"/>
        <v>0.35894236464095297</v>
      </c>
      <c r="E25" s="22">
        <f t="shared" si="1"/>
        <v>35729.802289607171</v>
      </c>
      <c r="F25" s="22">
        <f>SUM(E25:E$124)</f>
        <v>700115.91749480274</v>
      </c>
      <c r="G25">
        <f t="shared" si="2"/>
        <v>19.594732481865634</v>
      </c>
      <c r="H25">
        <f t="shared" si="3"/>
        <v>19.136399148532302</v>
      </c>
      <c r="J25">
        <f t="shared" si="4"/>
        <v>0.59538628571593211</v>
      </c>
      <c r="K25" s="22">
        <f t="shared" si="5"/>
        <v>59265.877673294592</v>
      </c>
      <c r="L25" s="22">
        <f>SUM(K25:K$124)</f>
        <v>1855224.6472441819</v>
      </c>
      <c r="M25">
        <f t="shared" si="6"/>
        <v>31.303419776741997</v>
      </c>
      <c r="N25">
        <f t="shared" si="7"/>
        <v>30.845086443408665</v>
      </c>
      <c r="P25">
        <f t="shared" si="8"/>
        <v>0.5375492759090631</v>
      </c>
      <c r="Q25" s="22">
        <f t="shared" si="9"/>
        <v>53508.672258189552</v>
      </c>
      <c r="R25" s="22">
        <f>SUM(Q25:Q$124)</f>
        <v>1504978.8265599546</v>
      </c>
      <c r="S25">
        <f t="shared" si="10"/>
        <v>28.125886198374435</v>
      </c>
      <c r="T25">
        <f t="shared" si="11"/>
        <v>27.667552865041102</v>
      </c>
      <c r="V25">
        <f t="shared" si="12"/>
        <v>0.37736823065432534</v>
      </c>
      <c r="W25" s="22">
        <f t="shared" si="13"/>
        <v>37563.947864290538</v>
      </c>
      <c r="X25" s="22">
        <f>SUM(W25:W$124)</f>
        <v>766097.26222027629</v>
      </c>
      <c r="Y25">
        <f t="shared" si="14"/>
        <v>20.394482097249217</v>
      </c>
      <c r="Z25">
        <f t="shared" si="15"/>
        <v>19.936148763915885</v>
      </c>
      <c r="AB25">
        <f t="shared" si="16"/>
        <v>0.51086803895848698</v>
      </c>
      <c r="AC25" s="22">
        <f t="shared" si="17"/>
        <v>50852.771436786541</v>
      </c>
      <c r="AD25" s="22">
        <f>SUM(AC25:AC$124)</f>
        <v>1359449.2609895605</v>
      </c>
      <c r="AE25">
        <f t="shared" si="18"/>
        <v>26.733041731647774</v>
      </c>
      <c r="AF25">
        <f t="shared" si="19"/>
        <v>26.274708398314441</v>
      </c>
      <c r="AH25">
        <f t="shared" si="20"/>
        <v>0.48557090283253213</v>
      </c>
      <c r="AI25" s="22">
        <f t="shared" si="21"/>
        <v>48334.646630934294</v>
      </c>
      <c r="AJ25" s="22">
        <f>SUM(AI25:AI$124)</f>
        <v>1230271.1849384529</v>
      </c>
      <c r="AK25">
        <f t="shared" si="22"/>
        <v>25.453194979004486</v>
      </c>
      <c r="AL25">
        <f t="shared" si="23"/>
        <v>24.994861645671154</v>
      </c>
      <c r="AN25">
        <f t="shared" si="24"/>
        <v>0.46158298029606631</v>
      </c>
      <c r="AO25" s="22">
        <f t="shared" si="25"/>
        <v>45946.843423520564</v>
      </c>
      <c r="AP25" s="22">
        <f>SUM(AO25:AO$124)</f>
        <v>1115360.7224096879</v>
      </c>
      <c r="AQ25">
        <f t="shared" si="26"/>
        <v>24.27502390379065</v>
      </c>
      <c r="AR25">
        <f t="shared" si="27"/>
        <v>23.816690570457318</v>
      </c>
      <c r="AT25">
        <f t="shared" si="28"/>
        <v>0.62671537572180203</v>
      </c>
      <c r="AU25" s="22">
        <f t="shared" si="29"/>
        <v>62384.434584075374</v>
      </c>
      <c r="AV25" s="22">
        <f>SUM(AU25:AU$124)</f>
        <v>2066109.2169835451</v>
      </c>
      <c r="AW25">
        <f t="shared" si="30"/>
        <v>33.118986022050962</v>
      </c>
      <c r="AX25">
        <f t="shared" si="31"/>
        <v>32.660652688717626</v>
      </c>
      <c r="AZ25">
        <f t="shared" si="32"/>
        <v>0.59538628571593211</v>
      </c>
      <c r="BA25" s="22">
        <f t="shared" si="33"/>
        <v>59265.877673294592</v>
      </c>
      <c r="BB25" s="22">
        <f>SUM(BA25:BA$124)</f>
        <v>1855224.6472441819</v>
      </c>
      <c r="BC25">
        <f t="shared" si="34"/>
        <v>31.303419776741997</v>
      </c>
      <c r="BD25">
        <f t="shared" si="35"/>
        <v>30.845086443408665</v>
      </c>
    </row>
    <row r="26" spans="1:56" x14ac:dyDescent="0.2">
      <c r="A26">
        <v>22</v>
      </c>
      <c r="B26" s="12">
        <v>4.17E-4</v>
      </c>
      <c r="C26" s="5">
        <f t="shared" si="36"/>
        <v>99503.170745093943</v>
      </c>
      <c r="D26">
        <f t="shared" si="0"/>
        <v>0.3418498710866219</v>
      </c>
      <c r="E26" s="22">
        <f t="shared" si="1"/>
        <v>34015.146091920491</v>
      </c>
      <c r="F26" s="22">
        <f>SUM(E26:E$124)</f>
        <v>664386.1152051955</v>
      </c>
      <c r="G26">
        <f t="shared" si="2"/>
        <v>19.532067080053054</v>
      </c>
      <c r="H26">
        <f t="shared" si="3"/>
        <v>19.073733746719721</v>
      </c>
      <c r="J26">
        <f t="shared" si="4"/>
        <v>0.5808646689911533</v>
      </c>
      <c r="K26" s="22">
        <f t="shared" si="5"/>
        <v>57797.876338419199</v>
      </c>
      <c r="L26" s="22">
        <f>SUM(K26:K$124)</f>
        <v>1795958.7695708876</v>
      </c>
      <c r="M26">
        <f t="shared" si="6"/>
        <v>31.073092704222496</v>
      </c>
      <c r="N26">
        <f t="shared" si="7"/>
        <v>30.614759370889164</v>
      </c>
      <c r="P26">
        <f t="shared" si="8"/>
        <v>0.52189250088258554</v>
      </c>
      <c r="Q26" s="22">
        <f t="shared" si="9"/>
        <v>51929.958625904001</v>
      </c>
      <c r="R26" s="22">
        <f>SUM(Q26:Q$124)</f>
        <v>1451470.1543017651</v>
      </c>
      <c r="S26">
        <f t="shared" si="10"/>
        <v>27.95053554265176</v>
      </c>
      <c r="T26">
        <f t="shared" si="11"/>
        <v>27.492202209318428</v>
      </c>
      <c r="V26">
        <f t="shared" si="12"/>
        <v>0.36025606745042987</v>
      </c>
      <c r="W26" s="22">
        <f t="shared" si="13"/>
        <v>35846.620991476208</v>
      </c>
      <c r="X26" s="22">
        <f>SUM(W26:W$124)</f>
        <v>728533.31435598549</v>
      </c>
      <c r="Y26">
        <f t="shared" si="14"/>
        <v>20.323625887338721</v>
      </c>
      <c r="Z26">
        <f t="shared" si="15"/>
        <v>19.865292554005389</v>
      </c>
      <c r="AB26">
        <f t="shared" si="16"/>
        <v>0.49478744693315935</v>
      </c>
      <c r="AC26" s="22">
        <f t="shared" si="17"/>
        <v>49232.919814719266</v>
      </c>
      <c r="AD26" s="22">
        <f>SUM(AC26:AC$124)</f>
        <v>1308596.4895527738</v>
      </c>
      <c r="AE26">
        <f t="shared" si="18"/>
        <v>26.579705093207576</v>
      </c>
      <c r="AF26">
        <f t="shared" si="19"/>
        <v>26.121371759874243</v>
      </c>
      <c r="AH26">
        <f t="shared" si="20"/>
        <v>0.46915063075606966</v>
      </c>
      <c r="AI26" s="22">
        <f t="shared" si="21"/>
        <v>46681.975317289718</v>
      </c>
      <c r="AJ26" s="22">
        <f>SUM(AI26:AI$124)</f>
        <v>1181936.5383075185</v>
      </c>
      <c r="AK26">
        <f t="shared" si="22"/>
        <v>25.318905857648268</v>
      </c>
      <c r="AL26">
        <f t="shared" si="23"/>
        <v>24.860572524314936</v>
      </c>
      <c r="AN26">
        <f t="shared" si="24"/>
        <v>0.44489925811669045</v>
      </c>
      <c r="AO26" s="22">
        <f t="shared" si="25"/>
        <v>44268.886844750676</v>
      </c>
      <c r="AP26" s="22">
        <f>SUM(AO26:AO$124)</f>
        <v>1069413.8789861668</v>
      </c>
      <c r="AQ26">
        <f t="shared" si="26"/>
        <v>24.157234464389429</v>
      </c>
      <c r="AR26">
        <f t="shared" si="27"/>
        <v>23.698901131056097</v>
      </c>
      <c r="AT26">
        <f t="shared" si="28"/>
        <v>0.61292457283305835</v>
      </c>
      <c r="AU26" s="22">
        <f t="shared" si="29"/>
        <v>60987.938424471569</v>
      </c>
      <c r="AV26" s="22">
        <f>SUM(AU26:AU$124)</f>
        <v>2003724.7823994698</v>
      </c>
      <c r="AW26">
        <f t="shared" si="30"/>
        <v>32.8544435861021</v>
      </c>
      <c r="AX26">
        <f t="shared" si="31"/>
        <v>32.396110252768764</v>
      </c>
      <c r="AZ26">
        <f t="shared" si="32"/>
        <v>0.5808646689911533</v>
      </c>
      <c r="BA26" s="22">
        <f t="shared" si="33"/>
        <v>57797.876338419199</v>
      </c>
      <c r="BB26" s="22">
        <f>SUM(BA26:BA$124)</f>
        <v>1795958.7695708876</v>
      </c>
      <c r="BC26">
        <f t="shared" si="34"/>
        <v>31.073092704222496</v>
      </c>
      <c r="BD26">
        <f t="shared" si="35"/>
        <v>30.614759370889164</v>
      </c>
    </row>
    <row r="27" spans="1:56" x14ac:dyDescent="0.2">
      <c r="A27">
        <v>23</v>
      </c>
      <c r="B27" s="12">
        <v>4.6099999999999998E-4</v>
      </c>
      <c r="C27" s="5">
        <f t="shared" si="36"/>
        <v>99461.677922893243</v>
      </c>
      <c r="D27">
        <f t="shared" si="0"/>
        <v>0.32557130579678267</v>
      </c>
      <c r="E27" s="22">
        <f t="shared" si="1"/>
        <v>32381.868358095384</v>
      </c>
      <c r="F27" s="22">
        <f>SUM(E27:E$124)</f>
        <v>630370.96911327494</v>
      </c>
      <c r="G27">
        <f t="shared" si="2"/>
        <v>19.466788084687021</v>
      </c>
      <c r="H27">
        <f t="shared" si="3"/>
        <v>19.008454751353689</v>
      </c>
      <c r="J27">
        <f t="shared" si="4"/>
        <v>0.5666972380401496</v>
      </c>
      <c r="K27" s="22">
        <f t="shared" si="5"/>
        <v>56364.658169742521</v>
      </c>
      <c r="L27" s="22">
        <f>SUM(K27:K$124)</f>
        <v>1738160.893232468</v>
      </c>
      <c r="M27">
        <f t="shared" si="6"/>
        <v>30.837779375827768</v>
      </c>
      <c r="N27">
        <f t="shared" si="7"/>
        <v>30.379446042494436</v>
      </c>
      <c r="P27">
        <f t="shared" si="8"/>
        <v>0.50669174842969467</v>
      </c>
      <c r="Q27" s="22">
        <f t="shared" si="9"/>
        <v>50396.411488501937</v>
      </c>
      <c r="R27" s="22">
        <f>SUM(Q27:Q$124)</f>
        <v>1399540.1956758611</v>
      </c>
      <c r="S27">
        <f t="shared" si="10"/>
        <v>27.77063196245966</v>
      </c>
      <c r="T27">
        <f t="shared" si="11"/>
        <v>27.312298629126328</v>
      </c>
      <c r="V27">
        <f t="shared" si="12"/>
        <v>0.34391987346103087</v>
      </c>
      <c r="W27" s="22">
        <f t="shared" si="13"/>
        <v>34206.847685463254</v>
      </c>
      <c r="X27" s="22">
        <f>SUM(W27:W$124)</f>
        <v>692686.69336450938</v>
      </c>
      <c r="Y27">
        <f t="shared" si="14"/>
        <v>20.249942342944323</v>
      </c>
      <c r="Z27">
        <f t="shared" si="15"/>
        <v>19.79160900961099</v>
      </c>
      <c r="AB27">
        <f t="shared" si="16"/>
        <v>0.47921302366407681</v>
      </c>
      <c r="AC27" s="22">
        <f t="shared" si="17"/>
        <v>47663.331416132227</v>
      </c>
      <c r="AD27" s="22">
        <f>SUM(AC27:AC$124)</f>
        <v>1259363.5697380549</v>
      </c>
      <c r="AE27">
        <f t="shared" si="18"/>
        <v>26.422063509220177</v>
      </c>
      <c r="AF27">
        <f t="shared" si="19"/>
        <v>25.963730175886845</v>
      </c>
      <c r="AH27">
        <f t="shared" si="20"/>
        <v>0.45328563358074364</v>
      </c>
      <c r="AI27" s="22">
        <f t="shared" si="21"/>
        <v>45084.549694282527</v>
      </c>
      <c r="AJ27" s="22">
        <f>SUM(AI27:AI$124)</f>
        <v>1135254.5629902286</v>
      </c>
      <c r="AK27">
        <f t="shared" si="22"/>
        <v>25.180567859463348</v>
      </c>
      <c r="AL27">
        <f t="shared" si="23"/>
        <v>24.722234526130016</v>
      </c>
      <c r="AN27">
        <f t="shared" si="24"/>
        <v>0.42881856204018354</v>
      </c>
      <c r="AO27" s="22">
        <f t="shared" si="25"/>
        <v>42651.01370499895</v>
      </c>
      <c r="AP27" s="22">
        <f>SUM(AO27:AO$124)</f>
        <v>1025144.9921414162</v>
      </c>
      <c r="AQ27">
        <f t="shared" si="26"/>
        <v>24.035653624365395</v>
      </c>
      <c r="AR27">
        <f t="shared" si="27"/>
        <v>23.577320291032063</v>
      </c>
      <c r="AT27">
        <f t="shared" si="28"/>
        <v>0.59943723504455593</v>
      </c>
      <c r="AU27" s="22">
        <f t="shared" si="29"/>
        <v>59621.033206991277</v>
      </c>
      <c r="AV27" s="22">
        <f>SUM(AU27:AU$124)</f>
        <v>1942736.8439749982</v>
      </c>
      <c r="AW27">
        <f t="shared" si="30"/>
        <v>32.584756410212449</v>
      </c>
      <c r="AX27">
        <f t="shared" si="31"/>
        <v>32.126423076879114</v>
      </c>
      <c r="AZ27">
        <f t="shared" si="32"/>
        <v>0.5666972380401496</v>
      </c>
      <c r="BA27" s="22">
        <f t="shared" si="33"/>
        <v>56364.658169742521</v>
      </c>
      <c r="BB27" s="22">
        <f>SUM(BA27:BA$124)</f>
        <v>1738160.893232468</v>
      </c>
      <c r="BC27">
        <f t="shared" si="34"/>
        <v>30.837779375827768</v>
      </c>
      <c r="BD27">
        <f t="shared" si="35"/>
        <v>30.379446042494436</v>
      </c>
    </row>
    <row r="28" spans="1:56" x14ac:dyDescent="0.2">
      <c r="A28">
        <v>24</v>
      </c>
      <c r="B28" s="12">
        <v>5.1000000000000004E-4</v>
      </c>
      <c r="C28" s="5">
        <f t="shared" si="36"/>
        <v>99415.826089370777</v>
      </c>
      <c r="D28">
        <f t="shared" si="0"/>
        <v>0.31006791028265024</v>
      </c>
      <c r="E28" s="22">
        <f t="shared" si="1"/>
        <v>30825.657444554578</v>
      </c>
      <c r="F28" s="22">
        <f>SUM(E28:E$124)</f>
        <v>597989.10075517953</v>
      </c>
      <c r="G28">
        <f t="shared" si="2"/>
        <v>19.399070460403617</v>
      </c>
      <c r="H28">
        <f t="shared" si="3"/>
        <v>18.940737127070285</v>
      </c>
      <c r="J28">
        <f t="shared" si="4"/>
        <v>0.55287535418551181</v>
      </c>
      <c r="K28" s="22">
        <f t="shared" si="5"/>
        <v>54964.560060806114</v>
      </c>
      <c r="L28" s="22">
        <f>SUM(K28:K$124)</f>
        <v>1681796.2350627254</v>
      </c>
      <c r="M28">
        <f t="shared" si="6"/>
        <v>30.597829459604338</v>
      </c>
      <c r="N28">
        <f t="shared" si="7"/>
        <v>30.139496126271005</v>
      </c>
      <c r="P28">
        <f t="shared" si="8"/>
        <v>0.49193373633950943</v>
      </c>
      <c r="Q28" s="22">
        <f t="shared" si="9"/>
        <v>48905.998779423047</v>
      </c>
      <c r="R28" s="22">
        <f>SUM(Q28:Q$124)</f>
        <v>1349143.7841873595</v>
      </c>
      <c r="S28">
        <f t="shared" si="10"/>
        <v>27.586468283212017</v>
      </c>
      <c r="T28">
        <f t="shared" si="11"/>
        <v>27.128134949878685</v>
      </c>
      <c r="V28">
        <f t="shared" si="12"/>
        <v>0.3283244615379769</v>
      </c>
      <c r="W28" s="22">
        <f t="shared" si="13"/>
        <v>32640.647569145814</v>
      </c>
      <c r="X28" s="22">
        <f>SUM(W28:W$124)</f>
        <v>658479.84567904589</v>
      </c>
      <c r="Y28">
        <f t="shared" si="14"/>
        <v>20.173614640583491</v>
      </c>
      <c r="Z28">
        <f t="shared" si="15"/>
        <v>19.715281307250159</v>
      </c>
      <c r="AB28">
        <f t="shared" si="16"/>
        <v>0.46412883647852465</v>
      </c>
      <c r="AC28" s="22">
        <f t="shared" si="17"/>
        <v>46141.751690411016</v>
      </c>
      <c r="AD28" s="22">
        <f>SUM(AC28:AC$124)</f>
        <v>1211700.2383219225</v>
      </c>
      <c r="AE28">
        <f t="shared" si="18"/>
        <v>26.260386611497736</v>
      </c>
      <c r="AF28">
        <f t="shared" si="19"/>
        <v>25.802053278164404</v>
      </c>
      <c r="AH28">
        <f t="shared" si="20"/>
        <v>0.43795713389443841</v>
      </c>
      <c r="AI28" s="22">
        <f t="shared" si="21"/>
        <v>43539.870257848765</v>
      </c>
      <c r="AJ28" s="22">
        <f>SUM(AI28:AI$124)</f>
        <v>1090170.0132959457</v>
      </c>
      <c r="AK28">
        <f t="shared" si="22"/>
        <v>25.038430450982453</v>
      </c>
      <c r="AL28">
        <f t="shared" si="23"/>
        <v>24.580097117649121</v>
      </c>
      <c r="AN28">
        <f t="shared" si="24"/>
        <v>0.4133190959423455</v>
      </c>
      <c r="AO28" s="22">
        <f t="shared" si="25"/>
        <v>41090.459361620175</v>
      </c>
      <c r="AP28" s="22">
        <f>SUM(AO28:AO$124)</f>
        <v>982493.9784364173</v>
      </c>
      <c r="AQ28">
        <f t="shared" si="26"/>
        <v>23.910513381948185</v>
      </c>
      <c r="AR28">
        <f t="shared" si="27"/>
        <v>23.452180048614853</v>
      </c>
      <c r="AT28">
        <f t="shared" si="28"/>
        <v>0.5862466846401525</v>
      </c>
      <c r="AU28" s="22">
        <f t="shared" si="29"/>
        <v>58282.198445655595</v>
      </c>
      <c r="AV28" s="22">
        <f>SUM(AU28:AU$124)</f>
        <v>1883115.8107680068</v>
      </c>
      <c r="AW28">
        <f t="shared" si="30"/>
        <v>32.310308481652271</v>
      </c>
      <c r="AX28">
        <f t="shared" si="31"/>
        <v>31.851975148318939</v>
      </c>
      <c r="AZ28">
        <f t="shared" si="32"/>
        <v>0.55287535418551181</v>
      </c>
      <c r="BA28" s="22">
        <f t="shared" si="33"/>
        <v>54964.560060806114</v>
      </c>
      <c r="BB28" s="22">
        <f>SUM(BA28:BA$124)</f>
        <v>1681796.2350627254</v>
      </c>
      <c r="BC28">
        <f t="shared" si="34"/>
        <v>30.597829459604338</v>
      </c>
      <c r="BD28">
        <f t="shared" si="35"/>
        <v>30.139496126271005</v>
      </c>
    </row>
    <row r="29" spans="1:56" x14ac:dyDescent="0.2">
      <c r="A29">
        <v>25</v>
      </c>
      <c r="B29" s="12">
        <v>5.7600000000000001E-4</v>
      </c>
      <c r="C29" s="5">
        <f t="shared" si="36"/>
        <v>99365.124018065195</v>
      </c>
      <c r="D29">
        <f t="shared" si="0"/>
        <v>0.29530277169776209</v>
      </c>
      <c r="E29" s="22">
        <f t="shared" si="1"/>
        <v>29342.796532626522</v>
      </c>
      <c r="F29" s="22">
        <f>SUM(E29:E$124)</f>
        <v>567163.4433106248</v>
      </c>
      <c r="G29">
        <f t="shared" si="2"/>
        <v>19.328881713097477</v>
      </c>
      <c r="H29">
        <f t="shared" si="3"/>
        <v>18.870548379764145</v>
      </c>
      <c r="J29">
        <f t="shared" si="4"/>
        <v>0.53939058944927987</v>
      </c>
      <c r="K29" s="22">
        <f t="shared" si="5"/>
        <v>53596.612814804983</v>
      </c>
      <c r="L29" s="22">
        <f>SUM(K29:K$124)</f>
        <v>1626831.6750019193</v>
      </c>
      <c r="M29">
        <f t="shared" si="6"/>
        <v>30.353255356326173</v>
      </c>
      <c r="N29">
        <f t="shared" si="7"/>
        <v>29.894922022992841</v>
      </c>
      <c r="P29">
        <f t="shared" si="8"/>
        <v>0.47760556926165965</v>
      </c>
      <c r="Q29" s="22">
        <f t="shared" si="9"/>
        <v>47457.336621403439</v>
      </c>
      <c r="R29" s="22">
        <f>SUM(Q29:Q$124)</f>
        <v>1300237.7854079364</v>
      </c>
      <c r="S29">
        <f t="shared" si="10"/>
        <v>27.398035329726536</v>
      </c>
      <c r="T29">
        <f t="shared" si="11"/>
        <v>26.939701996393204</v>
      </c>
      <c r="V29">
        <f t="shared" si="12"/>
        <v>0.31343624013172017</v>
      </c>
      <c r="W29" s="22">
        <f t="shared" si="13"/>
        <v>31144.630872444439</v>
      </c>
      <c r="X29" s="22">
        <f>SUM(W29:W$124)</f>
        <v>625839.1981099</v>
      </c>
      <c r="Y29">
        <f t="shared" si="14"/>
        <v>20.094609586900521</v>
      </c>
      <c r="Z29">
        <f t="shared" si="15"/>
        <v>19.636276253567189</v>
      </c>
      <c r="AB29">
        <f t="shared" si="16"/>
        <v>0.44951945421648881</v>
      </c>
      <c r="AC29" s="22">
        <f t="shared" si="17"/>
        <v>44666.556316754388</v>
      </c>
      <c r="AD29" s="22">
        <f>SUM(AC29:AC$124)</f>
        <v>1165558.4866315115</v>
      </c>
      <c r="AE29">
        <f t="shared" si="18"/>
        <v>26.094657451671765</v>
      </c>
      <c r="AF29">
        <f t="shared" si="19"/>
        <v>25.636324118338432</v>
      </c>
      <c r="AH29">
        <f t="shared" si="20"/>
        <v>0.42314698926998884</v>
      </c>
      <c r="AI29" s="22">
        <f t="shared" si="21"/>
        <v>42046.053066683344</v>
      </c>
      <c r="AJ29" s="22">
        <f>SUM(AI29:AI$124)</f>
        <v>1046630.143038096</v>
      </c>
      <c r="AK29">
        <f t="shared" si="22"/>
        <v>24.892470676811993</v>
      </c>
      <c r="AL29">
        <f t="shared" si="23"/>
        <v>24.43413734347866</v>
      </c>
      <c r="AN29">
        <f t="shared" si="24"/>
        <v>0.39837985151069433</v>
      </c>
      <c r="AO29" s="22">
        <f t="shared" si="25"/>
        <v>39585.063351658537</v>
      </c>
      <c r="AP29" s="22">
        <f>SUM(AO29:AO$124)</f>
        <v>941403.51907479705</v>
      </c>
      <c r="AQ29">
        <f t="shared" si="26"/>
        <v>23.781786344807102</v>
      </c>
      <c r="AR29">
        <f t="shared" si="27"/>
        <v>23.32345301147377</v>
      </c>
      <c r="AT29">
        <f t="shared" si="28"/>
        <v>0.57334639084611505</v>
      </c>
      <c r="AU29" s="22">
        <f t="shared" si="29"/>
        <v>56970.635231734304</v>
      </c>
      <c r="AV29" s="22">
        <f>SUM(AU29:AU$124)</f>
        <v>1824833.6123223512</v>
      </c>
      <c r="AW29">
        <f t="shared" si="30"/>
        <v>32.031126296900858</v>
      </c>
      <c r="AX29">
        <f t="shared" si="31"/>
        <v>31.572792963567526</v>
      </c>
      <c r="AZ29">
        <f t="shared" si="32"/>
        <v>0.53939058944927987</v>
      </c>
      <c r="BA29" s="22">
        <f t="shared" si="33"/>
        <v>53596.612814804983</v>
      </c>
      <c r="BB29" s="22">
        <f>SUM(BA29:BA$124)</f>
        <v>1626831.6750019193</v>
      </c>
      <c r="BC29">
        <f t="shared" si="34"/>
        <v>30.353255356326173</v>
      </c>
      <c r="BD29">
        <f t="shared" si="35"/>
        <v>29.894922022992841</v>
      </c>
    </row>
    <row r="30" spans="1:56" x14ac:dyDescent="0.2">
      <c r="A30">
        <v>26</v>
      </c>
      <c r="B30" s="12">
        <v>6.6E-4</v>
      </c>
      <c r="C30" s="5">
        <f t="shared" si="36"/>
        <v>99307.889706630784</v>
      </c>
      <c r="D30">
        <f t="shared" si="0"/>
        <v>0.28124073495024959</v>
      </c>
      <c r="E30" s="22">
        <f t="shared" si="1"/>
        <v>27929.423887451168</v>
      </c>
      <c r="F30" s="22">
        <f>SUM(E30:E$124)</f>
        <v>537820.64677799831</v>
      </c>
      <c r="G30">
        <f t="shared" si="2"/>
        <v>19.256417495229606</v>
      </c>
      <c r="H30">
        <f t="shared" si="3"/>
        <v>18.798084161896274</v>
      </c>
      <c r="J30">
        <f t="shared" si="4"/>
        <v>0.52623472141393168</v>
      </c>
      <c r="K30" s="22">
        <f t="shared" si="5"/>
        <v>52259.259673974302</v>
      </c>
      <c r="L30" s="22">
        <f>SUM(K30:K$124)</f>
        <v>1573235.0621871147</v>
      </c>
      <c r="M30">
        <f t="shared" si="6"/>
        <v>30.104426890123044</v>
      </c>
      <c r="N30">
        <f t="shared" si="7"/>
        <v>29.646093556789712</v>
      </c>
      <c r="P30">
        <f t="shared" si="8"/>
        <v>0.46369472743850448</v>
      </c>
      <c r="Q30" s="22">
        <f t="shared" si="9"/>
        <v>46048.544850009224</v>
      </c>
      <c r="R30" s="22">
        <f>SUM(Q30:Q$124)</f>
        <v>1252780.448786533</v>
      </c>
      <c r="S30">
        <f t="shared" si="10"/>
        <v>27.205646842199446</v>
      </c>
      <c r="T30">
        <f t="shared" si="11"/>
        <v>26.747313508866114</v>
      </c>
      <c r="V30">
        <f t="shared" si="12"/>
        <v>0.29922314093720298</v>
      </c>
      <c r="W30" s="22">
        <f t="shared" si="13"/>
        <v>29715.218677863391</v>
      </c>
      <c r="X30" s="22">
        <f>SUM(W30:W$124)</f>
        <v>594694.56723745575</v>
      </c>
      <c r="Y30">
        <f t="shared" si="14"/>
        <v>20.013131105795246</v>
      </c>
      <c r="Z30">
        <f t="shared" si="15"/>
        <v>19.554797772461914</v>
      </c>
      <c r="AB30">
        <f t="shared" si="16"/>
        <v>0.43536993144454122</v>
      </c>
      <c r="AC30" s="22">
        <f t="shared" si="17"/>
        <v>43235.669133477903</v>
      </c>
      <c r="AD30" s="22">
        <f>SUM(AC30:AC$124)</f>
        <v>1120891.9303147572</v>
      </c>
      <c r="AE30">
        <f t="shared" si="18"/>
        <v>25.925166714878873</v>
      </c>
      <c r="AF30">
        <f t="shared" si="19"/>
        <v>25.466833381545541</v>
      </c>
      <c r="AH30">
        <f t="shared" si="20"/>
        <v>0.40883767079225974</v>
      </c>
      <c r="AI30" s="22">
        <f t="shared" si="21"/>
        <v>40600.806318953553</v>
      </c>
      <c r="AJ30" s="22">
        <f>SUM(AI30:AI$124)</f>
        <v>1004584.0899714127</v>
      </c>
      <c r="AK30">
        <f t="shared" si="22"/>
        <v>24.742959094939099</v>
      </c>
      <c r="AL30">
        <f t="shared" si="23"/>
        <v>24.284625761605767</v>
      </c>
      <c r="AN30">
        <f t="shared" si="24"/>
        <v>0.38398057976934391</v>
      </c>
      <c r="AO30" s="22">
        <f t="shared" si="25"/>
        <v>38132.301065222149</v>
      </c>
      <c r="AP30" s="22">
        <f>SUM(AO30:AO$124)</f>
        <v>901818.45572313864</v>
      </c>
      <c r="AQ30">
        <f t="shared" si="26"/>
        <v>23.649725574668381</v>
      </c>
      <c r="AR30">
        <f t="shared" si="27"/>
        <v>23.191392241335048</v>
      </c>
      <c r="AT30">
        <f t="shared" si="28"/>
        <v>0.5607299665976675</v>
      </c>
      <c r="AU30" s="22">
        <f t="shared" si="29"/>
        <v>55684.909678083925</v>
      </c>
      <c r="AV30" s="22">
        <f>SUM(AU30:AU$124)</f>
        <v>1767862.9770906167</v>
      </c>
      <c r="AW30">
        <f t="shared" si="30"/>
        <v>31.747613263821091</v>
      </c>
      <c r="AX30">
        <f t="shared" si="31"/>
        <v>31.289279930487758</v>
      </c>
      <c r="AZ30">
        <f t="shared" si="32"/>
        <v>0.52623472141393168</v>
      </c>
      <c r="BA30" s="22">
        <f t="shared" si="33"/>
        <v>52259.259673974302</v>
      </c>
      <c r="BB30" s="22">
        <f>SUM(BA30:BA$124)</f>
        <v>1573235.0621871147</v>
      </c>
      <c r="BC30">
        <f t="shared" si="34"/>
        <v>30.104426890123044</v>
      </c>
      <c r="BD30">
        <f t="shared" si="35"/>
        <v>29.646093556789712</v>
      </c>
    </row>
    <row r="31" spans="1:56" x14ac:dyDescent="0.2">
      <c r="A31">
        <v>27</v>
      </c>
      <c r="B31" s="12">
        <v>7.0399999999999998E-4</v>
      </c>
      <c r="C31" s="5">
        <f t="shared" si="36"/>
        <v>99242.346499424413</v>
      </c>
      <c r="D31">
        <f t="shared" si="0"/>
        <v>0.2678483190002377</v>
      </c>
      <c r="E31" s="22">
        <f t="shared" si="1"/>
        <v>26581.895683509953</v>
      </c>
      <c r="F31" s="22">
        <f>SUM(E31:E$124)</f>
        <v>509891.22289054736</v>
      </c>
      <c r="G31">
        <f t="shared" si="2"/>
        <v>19.181898422950241</v>
      </c>
      <c r="H31">
        <f t="shared" si="3"/>
        <v>18.723565089616908</v>
      </c>
      <c r="J31">
        <f t="shared" si="4"/>
        <v>0.51339972820871382</v>
      </c>
      <c r="K31" s="22">
        <f t="shared" si="5"/>
        <v>50950.993719599493</v>
      </c>
      <c r="L31" s="22">
        <f>SUM(K31:K$124)</f>
        <v>1520975.8025131403</v>
      </c>
      <c r="M31">
        <f t="shared" si="6"/>
        <v>29.8517397105851</v>
      </c>
      <c r="N31">
        <f t="shared" si="7"/>
        <v>29.393406377251768</v>
      </c>
      <c r="P31">
        <f t="shared" si="8"/>
        <v>0.45018905576553836</v>
      </c>
      <c r="Q31" s="22">
        <f t="shared" si="9"/>
        <v>44677.818262532259</v>
      </c>
      <c r="R31" s="22">
        <f>SUM(Q31:Q$124)</f>
        <v>1206731.9039365239</v>
      </c>
      <c r="S31">
        <f t="shared" si="10"/>
        <v>27.009642611589076</v>
      </c>
      <c r="T31">
        <f t="shared" si="11"/>
        <v>26.551309278255744</v>
      </c>
      <c r="V31">
        <f t="shared" si="12"/>
        <v>0.28565454982071886</v>
      </c>
      <c r="W31" s="22">
        <f t="shared" si="13"/>
        <v>28349.027812444874</v>
      </c>
      <c r="X31" s="22">
        <f>SUM(W31:W$124)</f>
        <v>564979.34855959238</v>
      </c>
      <c r="Y31">
        <f t="shared" si="14"/>
        <v>19.92940824276074</v>
      </c>
      <c r="Z31">
        <f t="shared" si="15"/>
        <v>19.471074909427408</v>
      </c>
      <c r="AB31">
        <f t="shared" si="16"/>
        <v>0.42166579316662595</v>
      </c>
      <c r="AC31" s="22">
        <f t="shared" si="17"/>
        <v>41847.102752396917</v>
      </c>
      <c r="AD31" s="22">
        <f>SUM(AC31:AC$124)</f>
        <v>1077656.2611812793</v>
      </c>
      <c r="AE31">
        <f t="shared" si="18"/>
        <v>25.752231105642156</v>
      </c>
      <c r="AF31">
        <f t="shared" si="19"/>
        <v>25.293897772308824</v>
      </c>
      <c r="AH31">
        <f t="shared" si="20"/>
        <v>0.39501224231136206</v>
      </c>
      <c r="AI31" s="22">
        <f t="shared" si="21"/>
        <v>39201.941822978792</v>
      </c>
      <c r="AJ31" s="22">
        <f>SUM(AI31:AI$124)</f>
        <v>963983.28365245915</v>
      </c>
      <c r="AK31">
        <f t="shared" si="22"/>
        <v>24.590192190107437</v>
      </c>
      <c r="AL31">
        <f t="shared" si="23"/>
        <v>24.131858856774105</v>
      </c>
      <c r="AN31">
        <f t="shared" si="24"/>
        <v>0.3701017636331026</v>
      </c>
      <c r="AO31" s="22">
        <f t="shared" si="25"/>
        <v>36729.767466524441</v>
      </c>
      <c r="AP31" s="22">
        <f>SUM(AO31:AO$124)</f>
        <v>863686.15465791652</v>
      </c>
      <c r="AQ31">
        <f t="shared" si="26"/>
        <v>23.514609926269781</v>
      </c>
      <c r="AR31">
        <f t="shared" si="27"/>
        <v>23.056276592936449</v>
      </c>
      <c r="AT31">
        <f t="shared" si="28"/>
        <v>0.54839116537669197</v>
      </c>
      <c r="AU31" s="22">
        <f t="shared" si="29"/>
        <v>54423.626051536819</v>
      </c>
      <c r="AV31" s="22">
        <f>SUM(AU31:AU$124)</f>
        <v>1712178.0674125326</v>
      </c>
      <c r="AW31">
        <f t="shared" si="30"/>
        <v>31.460198293130524</v>
      </c>
      <c r="AX31">
        <f t="shared" si="31"/>
        <v>31.001864959797192</v>
      </c>
      <c r="AZ31">
        <f t="shared" si="32"/>
        <v>0.51339972820871382</v>
      </c>
      <c r="BA31" s="22">
        <f t="shared" si="33"/>
        <v>50950.993719599493</v>
      </c>
      <c r="BB31" s="22">
        <f>SUM(BA31:BA$124)</f>
        <v>1520975.8025131403</v>
      </c>
      <c r="BC31">
        <f t="shared" si="34"/>
        <v>29.8517397105851</v>
      </c>
      <c r="BD31">
        <f t="shared" si="35"/>
        <v>29.393406377251768</v>
      </c>
    </row>
    <row r="32" spans="1:56" x14ac:dyDescent="0.2">
      <c r="A32">
        <v>28</v>
      </c>
      <c r="B32" s="12">
        <v>7.2999999999999996E-4</v>
      </c>
      <c r="C32" s="5">
        <f t="shared" si="36"/>
        <v>99172.479887488807</v>
      </c>
      <c r="D32">
        <f t="shared" si="0"/>
        <v>0.25509363714308358</v>
      </c>
      <c r="E32" s="22">
        <f t="shared" si="1"/>
        <v>25298.268598998824</v>
      </c>
      <c r="F32" s="22">
        <f>SUM(E32:E$124)</f>
        <v>483309.32720703742</v>
      </c>
      <c r="G32">
        <f t="shared" si="2"/>
        <v>19.104442871879552</v>
      </c>
      <c r="H32">
        <f t="shared" si="3"/>
        <v>18.64610953854622</v>
      </c>
      <c r="J32">
        <f t="shared" si="4"/>
        <v>0.50087778361825741</v>
      </c>
      <c r="K32" s="22">
        <f t="shared" si="5"/>
        <v>49673.291921971606</v>
      </c>
      <c r="L32" s="22">
        <f>SUM(K32:K$124)</f>
        <v>1470024.808793541</v>
      </c>
      <c r="M32">
        <f t="shared" si="6"/>
        <v>29.593867285919021</v>
      </c>
      <c r="N32">
        <f t="shared" si="7"/>
        <v>29.135533952585689</v>
      </c>
      <c r="P32">
        <f t="shared" si="8"/>
        <v>0.4370767531704256</v>
      </c>
      <c r="Q32" s="22">
        <f t="shared" si="9"/>
        <v>43345.985513082946</v>
      </c>
      <c r="R32" s="22">
        <f>SUM(Q32:Q$124)</f>
        <v>1162054.0856739918</v>
      </c>
      <c r="S32">
        <f t="shared" si="10"/>
        <v>26.80880528886011</v>
      </c>
      <c r="T32">
        <f t="shared" si="11"/>
        <v>26.350471955526778</v>
      </c>
      <c r="V32">
        <f t="shared" si="12"/>
        <v>0.27270124087896785</v>
      </c>
      <c r="W32" s="22">
        <f t="shared" si="13"/>
        <v>27044.458326362681</v>
      </c>
      <c r="X32" s="22">
        <f>SUM(W32:W$124)</f>
        <v>536630.32074714743</v>
      </c>
      <c r="Y32">
        <f t="shared" si="14"/>
        <v>19.842524271378927</v>
      </c>
      <c r="Z32">
        <f t="shared" si="15"/>
        <v>19.384190938045595</v>
      </c>
      <c r="AB32">
        <f t="shared" si="16"/>
        <v>0.40839302001610256</v>
      </c>
      <c r="AC32" s="22">
        <f t="shared" si="17"/>
        <v>40501.348563737745</v>
      </c>
      <c r="AD32" s="22">
        <f>SUM(AC32:AC$124)</f>
        <v>1035809.1584288827</v>
      </c>
      <c r="AE32">
        <f t="shared" si="18"/>
        <v>25.574683193543791</v>
      </c>
      <c r="AF32">
        <f t="shared" si="19"/>
        <v>25.116349860210459</v>
      </c>
      <c r="AH32">
        <f t="shared" si="20"/>
        <v>0.38165434039745127</v>
      </c>
      <c r="AI32" s="22">
        <f t="shared" si="21"/>
        <v>37849.607397039043</v>
      </c>
      <c r="AJ32" s="22">
        <f>SUM(AI32:AI$124)</f>
        <v>924781.34182948037</v>
      </c>
      <c r="AK32">
        <f t="shared" si="22"/>
        <v>24.433049783809</v>
      </c>
      <c r="AL32">
        <f t="shared" si="23"/>
        <v>23.974716450475668</v>
      </c>
      <c r="AN32">
        <f t="shared" si="24"/>
        <v>0.3567245914535927</v>
      </c>
      <c r="AO32" s="22">
        <f t="shared" si="25"/>
        <v>35377.262371304081</v>
      </c>
      <c r="AP32" s="22">
        <f>SUM(AO32:AO$124)</f>
        <v>826956.38719139213</v>
      </c>
      <c r="AQ32">
        <f t="shared" si="26"/>
        <v>23.375364054799494</v>
      </c>
      <c r="AR32">
        <f t="shared" si="27"/>
        <v>22.917030721466162</v>
      </c>
      <c r="AT32">
        <f t="shared" si="28"/>
        <v>0.53632387811901416</v>
      </c>
      <c r="AU32" s="22">
        <f t="shared" si="29"/>
        <v>53188.56901593793</v>
      </c>
      <c r="AV32" s="22">
        <f>SUM(AU32:AU$124)</f>
        <v>1657754.4413609959</v>
      </c>
      <c r="AW32">
        <f t="shared" si="30"/>
        <v>31.167494670974332</v>
      </c>
      <c r="AX32">
        <f t="shared" si="31"/>
        <v>30.709161337641</v>
      </c>
      <c r="AZ32">
        <f t="shared" si="32"/>
        <v>0.50087778361825741</v>
      </c>
      <c r="BA32" s="22">
        <f t="shared" si="33"/>
        <v>49673.291921971606</v>
      </c>
      <c r="BB32" s="22">
        <f>SUM(BA32:BA$124)</f>
        <v>1470024.808793541</v>
      </c>
      <c r="BC32">
        <f t="shared" si="34"/>
        <v>29.593867285919021</v>
      </c>
      <c r="BD32">
        <f t="shared" si="35"/>
        <v>29.135533952585689</v>
      </c>
    </row>
    <row r="33" spans="1:56" x14ac:dyDescent="0.2">
      <c r="A33">
        <v>29</v>
      </c>
      <c r="B33" s="12">
        <v>7.54E-4</v>
      </c>
      <c r="C33" s="5">
        <f t="shared" si="36"/>
        <v>99100.083977170943</v>
      </c>
      <c r="D33">
        <f t="shared" si="0"/>
        <v>0.24294632108865097</v>
      </c>
      <c r="E33" s="22">
        <f t="shared" si="1"/>
        <v>24076.000821830046</v>
      </c>
      <c r="F33" s="22">
        <f>SUM(E33:E$124)</f>
        <v>458011.05860803864</v>
      </c>
      <c r="G33">
        <f t="shared" si="2"/>
        <v>19.023552208585805</v>
      </c>
      <c r="H33">
        <f t="shared" si="3"/>
        <v>18.565218875252473</v>
      </c>
      <c r="J33">
        <f t="shared" si="4"/>
        <v>0.48866125231049495</v>
      </c>
      <c r="K33" s="22">
        <f t="shared" si="5"/>
        <v>48426.371140359566</v>
      </c>
      <c r="L33" s="22">
        <f>SUM(K33:K$124)</f>
        <v>1420351.5168715697</v>
      </c>
      <c r="M33">
        <f t="shared" si="6"/>
        <v>29.330124959287286</v>
      </c>
      <c r="N33">
        <f t="shared" si="7"/>
        <v>28.871791625953954</v>
      </c>
      <c r="P33">
        <f t="shared" si="8"/>
        <v>0.42434636230138412</v>
      </c>
      <c r="Q33" s="22">
        <f t="shared" si="9"/>
        <v>42052.760139474172</v>
      </c>
      <c r="R33" s="22">
        <f>SUM(Q33:Q$124)</f>
        <v>1118708.1001609089</v>
      </c>
      <c r="S33">
        <f t="shared" si="10"/>
        <v>26.602489264689137</v>
      </c>
      <c r="T33">
        <f t="shared" si="11"/>
        <v>26.144155931355805</v>
      </c>
      <c r="V33">
        <f t="shared" si="12"/>
        <v>0.26033531348827477</v>
      </c>
      <c r="W33" s="22">
        <f t="shared" si="13"/>
        <v>25799.251428911153</v>
      </c>
      <c r="X33" s="22">
        <f>SUM(W33:W$124)</f>
        <v>509585.86242078489</v>
      </c>
      <c r="Y33">
        <f t="shared" si="14"/>
        <v>19.75196310733779</v>
      </c>
      <c r="Z33">
        <f t="shared" si="15"/>
        <v>19.293629774004458</v>
      </c>
      <c r="AB33">
        <f t="shared" si="16"/>
        <v>0.39553803391390085</v>
      </c>
      <c r="AC33" s="22">
        <f t="shared" si="17"/>
        <v>39197.852377032665</v>
      </c>
      <c r="AD33" s="22">
        <f>SUM(AC33:AC$124)</f>
        <v>995307.80986514513</v>
      </c>
      <c r="AE33">
        <f t="shared" si="18"/>
        <v>25.391896481765652</v>
      </c>
      <c r="AF33">
        <f t="shared" si="19"/>
        <v>24.93356314843232</v>
      </c>
      <c r="AH33">
        <f t="shared" si="20"/>
        <v>0.36874815497338298</v>
      </c>
      <c r="AI33" s="22">
        <f t="shared" si="21"/>
        <v>36542.973124289099</v>
      </c>
      <c r="AJ33" s="22">
        <f>SUM(AI33:AI$124)</f>
        <v>886931.73443244142</v>
      </c>
      <c r="AK33">
        <f t="shared" si="22"/>
        <v>24.270924300982028</v>
      </c>
      <c r="AL33">
        <f t="shared" si="23"/>
        <v>23.812590967648696</v>
      </c>
      <c r="AN33">
        <f t="shared" si="24"/>
        <v>0.34383093152153521</v>
      </c>
      <c r="AO33" s="22">
        <f t="shared" si="25"/>
        <v>34073.67418773305</v>
      </c>
      <c r="AP33" s="22">
        <f>SUM(AO33:AO$124)</f>
        <v>791579.12482008792</v>
      </c>
      <c r="AQ33">
        <f t="shared" si="26"/>
        <v>23.231399128218065</v>
      </c>
      <c r="AR33">
        <f t="shared" si="27"/>
        <v>22.773065794884733</v>
      </c>
      <c r="AT33">
        <f t="shared" si="28"/>
        <v>0.52452213018974492</v>
      </c>
      <c r="AU33" s="22">
        <f t="shared" si="29"/>
        <v>51980.18714968831</v>
      </c>
      <c r="AV33" s="22">
        <f>SUM(AU33:AU$124)</f>
        <v>1604565.872345058</v>
      </c>
      <c r="AW33">
        <f t="shared" si="30"/>
        <v>30.868797523263236</v>
      </c>
      <c r="AX33">
        <f t="shared" si="31"/>
        <v>30.410464189929904</v>
      </c>
      <c r="AZ33">
        <f t="shared" si="32"/>
        <v>0.48866125231049495</v>
      </c>
      <c r="BA33" s="22">
        <f t="shared" si="33"/>
        <v>48426.371140359566</v>
      </c>
      <c r="BB33" s="22">
        <f>SUM(BA33:BA$124)</f>
        <v>1420351.5168715697</v>
      </c>
      <c r="BC33">
        <f t="shared" si="34"/>
        <v>29.330124959287286</v>
      </c>
      <c r="BD33">
        <f t="shared" si="35"/>
        <v>28.871791625953954</v>
      </c>
    </row>
    <row r="34" spans="1:56" x14ac:dyDescent="0.2">
      <c r="A34">
        <v>30</v>
      </c>
      <c r="B34" s="12">
        <v>7.76E-4</v>
      </c>
      <c r="C34" s="5">
        <f t="shared" si="36"/>
        <v>99025.36251385216</v>
      </c>
      <c r="D34">
        <f t="shared" si="0"/>
        <v>0.23137744865585813</v>
      </c>
      <c r="E34" s="22">
        <f t="shared" si="1"/>
        <v>22912.235730676566</v>
      </c>
      <c r="F34" s="22">
        <f>SUM(E34:E$124)</f>
        <v>433935.05778620858</v>
      </c>
      <c r="G34">
        <f t="shared" si="2"/>
        <v>18.939009832428741</v>
      </c>
      <c r="H34">
        <f t="shared" si="3"/>
        <v>18.480676499095409</v>
      </c>
      <c r="J34">
        <f t="shared" si="4"/>
        <v>0.47674268518097085</v>
      </c>
      <c r="K34" s="22">
        <f t="shared" si="5"/>
        <v>47209.617225872935</v>
      </c>
      <c r="L34" s="22">
        <f>SUM(K34:K$124)</f>
        <v>1371925.14573121</v>
      </c>
      <c r="M34">
        <f t="shared" si="6"/>
        <v>29.060289541583806</v>
      </c>
      <c r="N34">
        <f t="shared" si="7"/>
        <v>28.601956208250474</v>
      </c>
      <c r="P34">
        <f t="shared" si="8"/>
        <v>0.41198675951590691</v>
      </c>
      <c r="Q34" s="22">
        <f t="shared" si="9"/>
        <v>40797.138211969912</v>
      </c>
      <c r="R34" s="22">
        <f>SUM(Q34:Q$124)</f>
        <v>1076655.3400214349</v>
      </c>
      <c r="S34">
        <f t="shared" si="10"/>
        <v>26.390462351242654</v>
      </c>
      <c r="T34">
        <f t="shared" si="11"/>
        <v>25.932129017909322</v>
      </c>
      <c r="V34">
        <f t="shared" si="12"/>
        <v>0.24853013220837683</v>
      </c>
      <c r="W34" s="22">
        <f t="shared" si="13"/>
        <v>24610.786437550119</v>
      </c>
      <c r="X34" s="22">
        <f>SUM(W34:W$124)</f>
        <v>483786.61099187372</v>
      </c>
      <c r="Y34">
        <f t="shared" si="14"/>
        <v>19.657503112282999</v>
      </c>
      <c r="Z34">
        <f t="shared" si="15"/>
        <v>19.199169778949667</v>
      </c>
      <c r="AB34">
        <f t="shared" si="16"/>
        <v>0.38308768417811223</v>
      </c>
      <c r="AC34" s="22">
        <f t="shared" si="17"/>
        <v>37935.396800329669</v>
      </c>
      <c r="AD34" s="22">
        <f>SUM(AC34:AC$124)</f>
        <v>956109.9574881125</v>
      </c>
      <c r="AE34">
        <f t="shared" si="18"/>
        <v>25.203636659464273</v>
      </c>
      <c r="AF34">
        <f t="shared" si="19"/>
        <v>24.745303326130941</v>
      </c>
      <c r="AH34">
        <f t="shared" si="20"/>
        <v>0.35627841060230236</v>
      </c>
      <c r="AI34" s="22">
        <f t="shared" si="21"/>
        <v>35280.59876575206</v>
      </c>
      <c r="AJ34" s="22">
        <f>SUM(AI34:AI$124)</f>
        <v>850388.76130815235</v>
      </c>
      <c r="AK34">
        <f t="shared" si="22"/>
        <v>24.103580751402959</v>
      </c>
      <c r="AL34">
        <f t="shared" si="23"/>
        <v>23.645247418069626</v>
      </c>
      <c r="AN34">
        <f t="shared" si="24"/>
        <v>0.33140330749063629</v>
      </c>
      <c r="AO34" s="22">
        <f t="shared" si="25"/>
        <v>32817.332662549874</v>
      </c>
      <c r="AP34" s="22">
        <f>SUM(AO34:AO$124)</f>
        <v>757505.45063235506</v>
      </c>
      <c r="AQ34">
        <f t="shared" si="26"/>
        <v>23.082480786038925</v>
      </c>
      <c r="AR34">
        <f t="shared" si="27"/>
        <v>22.624147452705593</v>
      </c>
      <c r="AT34">
        <f t="shared" si="28"/>
        <v>0.51298007842517834</v>
      </c>
      <c r="AU34" s="22">
        <f t="shared" si="29"/>
        <v>50798.038228437596</v>
      </c>
      <c r="AV34" s="22">
        <f>SUM(AU34:AU$124)</f>
        <v>1552585.6851953699</v>
      </c>
      <c r="AW34">
        <f t="shared" si="30"/>
        <v>30.56389064108004</v>
      </c>
      <c r="AX34">
        <f t="shared" si="31"/>
        <v>30.105557307746707</v>
      </c>
      <c r="AZ34">
        <f t="shared" si="32"/>
        <v>0.47674268518097085</v>
      </c>
      <c r="BA34" s="22">
        <f t="shared" si="33"/>
        <v>47209.617225872935</v>
      </c>
      <c r="BB34" s="22">
        <f>SUM(BA34:BA$124)</f>
        <v>1371925.14573121</v>
      </c>
      <c r="BC34">
        <f t="shared" si="34"/>
        <v>29.060289541583806</v>
      </c>
      <c r="BD34">
        <f t="shared" si="35"/>
        <v>28.601956208250474</v>
      </c>
    </row>
    <row r="35" spans="1:56" x14ac:dyDescent="0.2">
      <c r="A35">
        <v>31</v>
      </c>
      <c r="B35" s="12">
        <v>7.9500000000000003E-4</v>
      </c>
      <c r="C35" s="5">
        <f t="shared" si="36"/>
        <v>98948.518832541406</v>
      </c>
      <c r="D35">
        <f t="shared" si="0"/>
        <v>0.220359474910341</v>
      </c>
      <c r="E35" s="22">
        <f t="shared" si="1"/>
        <v>21804.243653094811</v>
      </c>
      <c r="F35" s="22">
        <f>SUM(E35:E$124)</f>
        <v>411022.82205553196</v>
      </c>
      <c r="G35">
        <f t="shared" si="2"/>
        <v>18.850588380633553</v>
      </c>
      <c r="H35">
        <f t="shared" si="3"/>
        <v>18.392255047300221</v>
      </c>
      <c r="J35">
        <f t="shared" si="4"/>
        <v>0.4651148148107031</v>
      </c>
      <c r="K35" s="22">
        <f t="shared" si="5"/>
        <v>46022.422012590861</v>
      </c>
      <c r="L35" s="22">
        <f>SUM(K35:K$124)</f>
        <v>1324715.528505337</v>
      </c>
      <c r="M35">
        <f t="shared" si="6"/>
        <v>28.784133267539026</v>
      </c>
      <c r="N35">
        <f t="shared" si="7"/>
        <v>28.325799934205694</v>
      </c>
      <c r="P35">
        <f t="shared" si="8"/>
        <v>0.39998714516107459</v>
      </c>
      <c r="Q35" s="22">
        <f t="shared" si="9"/>
        <v>39578.135565745062</v>
      </c>
      <c r="R35" s="22">
        <f>SUM(Q35:Q$124)</f>
        <v>1035858.2018094651</v>
      </c>
      <c r="S35">
        <f t="shared" si="10"/>
        <v>26.172486070971011</v>
      </c>
      <c r="T35">
        <f t="shared" si="11"/>
        <v>25.714152737637679</v>
      </c>
      <c r="V35">
        <f t="shared" si="12"/>
        <v>0.23726026941133824</v>
      </c>
      <c r="W35" s="22">
        <f t="shared" si="13"/>
        <v>23476.552236061649</v>
      </c>
      <c r="X35" s="22">
        <f>SUM(W35:W$124)</f>
        <v>459175.82455432357</v>
      </c>
      <c r="Y35">
        <f t="shared" si="14"/>
        <v>19.558912226003823</v>
      </c>
      <c r="Z35">
        <f t="shared" si="15"/>
        <v>19.100578892670491</v>
      </c>
      <c r="AB35">
        <f t="shared" si="16"/>
        <v>0.3710292340708109</v>
      </c>
      <c r="AC35" s="22">
        <f t="shared" si="17"/>
        <v>36712.793154879044</v>
      </c>
      <c r="AD35" s="22">
        <f>SUM(AC35:AC$124)</f>
        <v>918174.56068778282</v>
      </c>
      <c r="AE35">
        <f t="shared" si="18"/>
        <v>25.009662348879591</v>
      </c>
      <c r="AF35">
        <f t="shared" si="19"/>
        <v>24.551329015546258</v>
      </c>
      <c r="AH35">
        <f t="shared" si="20"/>
        <v>0.34423034840802164</v>
      </c>
      <c r="AI35" s="22">
        <f t="shared" si="21"/>
        <v>34061.08311218342</v>
      </c>
      <c r="AJ35" s="22">
        <f>SUM(AI35:AI$124)</f>
        <v>815108.16254240018</v>
      </c>
      <c r="AK35">
        <f t="shared" si="22"/>
        <v>23.930776360157541</v>
      </c>
      <c r="AL35">
        <f t="shared" si="23"/>
        <v>23.472443026824209</v>
      </c>
      <c r="AN35">
        <f t="shared" si="24"/>
        <v>0.31942487468976988</v>
      </c>
      <c r="AO35" s="22">
        <f t="shared" si="25"/>
        <v>31606.618228822874</v>
      </c>
      <c r="AP35" s="22">
        <f>SUM(AO35:AO$124)</f>
        <v>724688.11796980526</v>
      </c>
      <c r="AQ35">
        <f t="shared" si="26"/>
        <v>22.928366227708089</v>
      </c>
      <c r="AR35">
        <f t="shared" si="27"/>
        <v>22.470032894374757</v>
      </c>
      <c r="AT35">
        <f t="shared" si="28"/>
        <v>0.50169200823978322</v>
      </c>
      <c r="AU35" s="22">
        <f t="shared" si="29"/>
        <v>49641.681125449708</v>
      </c>
      <c r="AV35" s="22">
        <f>SUM(AU35:AU$124)</f>
        <v>1501787.6469669321</v>
      </c>
      <c r="AW35">
        <f t="shared" si="30"/>
        <v>30.252554162534466</v>
      </c>
      <c r="AX35">
        <f t="shared" si="31"/>
        <v>29.794220829201134</v>
      </c>
      <c r="AZ35">
        <f t="shared" si="32"/>
        <v>0.4651148148107031</v>
      </c>
      <c r="BA35" s="22">
        <f t="shared" si="33"/>
        <v>46022.422012590861</v>
      </c>
      <c r="BB35" s="22">
        <f>SUM(BA35:BA$124)</f>
        <v>1324715.528505337</v>
      </c>
      <c r="BC35">
        <f t="shared" si="34"/>
        <v>28.784133267539026</v>
      </c>
      <c r="BD35">
        <f t="shared" si="35"/>
        <v>28.325799934205694</v>
      </c>
    </row>
    <row r="36" spans="1:56" x14ac:dyDescent="0.2">
      <c r="A36">
        <v>32</v>
      </c>
      <c r="B36" s="12">
        <v>8.12E-4</v>
      </c>
      <c r="C36" s="5">
        <f t="shared" si="36"/>
        <v>98869.854760069531</v>
      </c>
      <c r="D36">
        <f t="shared" si="0"/>
        <v>0.20986616658127716</v>
      </c>
      <c r="E36" s="22">
        <f t="shared" si="1"/>
        <v>20749.437408943431</v>
      </c>
      <c r="F36" s="22">
        <f>SUM(E36:E$124)</f>
        <v>389218.5784024371</v>
      </c>
      <c r="G36">
        <f t="shared" si="2"/>
        <v>18.758030433860146</v>
      </c>
      <c r="H36">
        <f t="shared" si="3"/>
        <v>18.299697100526814</v>
      </c>
      <c r="J36">
        <f t="shared" si="4"/>
        <v>0.45377055103483238</v>
      </c>
      <c r="K36" s="22">
        <f t="shared" si="5"/>
        <v>44864.228475210599</v>
      </c>
      <c r="L36" s="22">
        <f>SUM(K36:K$124)</f>
        <v>1278693.1064927459</v>
      </c>
      <c r="M36">
        <f t="shared" si="6"/>
        <v>28.501395208418181</v>
      </c>
      <c r="N36">
        <f t="shared" si="7"/>
        <v>28.043061875084849</v>
      </c>
      <c r="P36">
        <f t="shared" si="8"/>
        <v>0.38833703413696569</v>
      </c>
      <c r="Q36" s="22">
        <f t="shared" si="9"/>
        <v>38394.82616307796</v>
      </c>
      <c r="R36" s="22">
        <f>SUM(Q36:Q$124)</f>
        <v>996280.06624372012</v>
      </c>
      <c r="S36">
        <f t="shared" si="10"/>
        <v>25.948289543287057</v>
      </c>
      <c r="T36">
        <f t="shared" si="11"/>
        <v>25.489956209953725</v>
      </c>
      <c r="V36">
        <f t="shared" si="12"/>
        <v>0.22650145051201737</v>
      </c>
      <c r="W36" s="22">
        <f t="shared" si="13"/>
        <v>22394.165515068235</v>
      </c>
      <c r="X36" s="22">
        <f>SUM(W36:W$124)</f>
        <v>435699.27231826197</v>
      </c>
      <c r="Y36">
        <f t="shared" si="14"/>
        <v>19.455928019514523</v>
      </c>
      <c r="Z36">
        <f t="shared" si="15"/>
        <v>18.997594686181191</v>
      </c>
      <c r="AB36">
        <f t="shared" si="16"/>
        <v>0.35935034776833974</v>
      </c>
      <c r="AC36" s="22">
        <f t="shared" si="17"/>
        <v>35528.916691836224</v>
      </c>
      <c r="AD36" s="22">
        <f>SUM(AC36:AC$124)</f>
        <v>881461.76753290382</v>
      </c>
      <c r="AE36">
        <f t="shared" si="18"/>
        <v>24.809700086787185</v>
      </c>
      <c r="AF36">
        <f t="shared" si="19"/>
        <v>24.351366753453853</v>
      </c>
      <c r="AH36">
        <f t="shared" si="20"/>
        <v>0.33258970860678427</v>
      </c>
      <c r="AI36" s="22">
        <f t="shared" si="21"/>
        <v>32883.096184646609</v>
      </c>
      <c r="AJ36" s="22">
        <f>SUM(AI36:AI$124)</f>
        <v>781047.07943021681</v>
      </c>
      <c r="AK36">
        <f t="shared" si="22"/>
        <v>23.752236560828909</v>
      </c>
      <c r="AL36">
        <f t="shared" si="23"/>
        <v>23.293903227495576</v>
      </c>
      <c r="AN36">
        <f t="shared" si="24"/>
        <v>0.30787939729134445</v>
      </c>
      <c r="AO36" s="22">
        <f t="shared" si="25"/>
        <v>30439.991293812971</v>
      </c>
      <c r="AP36" s="22">
        <f>SUM(AO36:AO$124)</f>
        <v>693081.49974098243</v>
      </c>
      <c r="AQ36">
        <f t="shared" si="26"/>
        <v>22.768781142255239</v>
      </c>
      <c r="AR36">
        <f t="shared" si="27"/>
        <v>22.310447808921907</v>
      </c>
      <c r="AT36">
        <f t="shared" si="28"/>
        <v>0.49065233079685422</v>
      </c>
      <c r="AU36" s="22">
        <f t="shared" si="29"/>
        <v>48510.724683574568</v>
      </c>
      <c r="AV36" s="22">
        <f>SUM(AU36:AU$124)</f>
        <v>1452145.9658414824</v>
      </c>
      <c r="AW36">
        <f t="shared" si="30"/>
        <v>29.934534586187496</v>
      </c>
      <c r="AX36">
        <f t="shared" si="31"/>
        <v>29.476201252854164</v>
      </c>
      <c r="AZ36">
        <f t="shared" si="32"/>
        <v>0.45377055103483238</v>
      </c>
      <c r="BA36" s="22">
        <f t="shared" si="33"/>
        <v>44864.228475210599</v>
      </c>
      <c r="BB36" s="22">
        <f>SUM(BA36:BA$124)</f>
        <v>1278693.1064927459</v>
      </c>
      <c r="BC36">
        <f t="shared" si="34"/>
        <v>28.501395208418181</v>
      </c>
      <c r="BD36">
        <f t="shared" si="35"/>
        <v>28.043061875084849</v>
      </c>
    </row>
    <row r="37" spans="1:56" x14ac:dyDescent="0.2">
      <c r="A37">
        <v>33</v>
      </c>
      <c r="B37" s="12">
        <v>8.2100000000000001E-4</v>
      </c>
      <c r="C37" s="5">
        <f t="shared" si="36"/>
        <v>98789.572438004354</v>
      </c>
      <c r="D37">
        <f t="shared" si="0"/>
        <v>0.19987253960121634</v>
      </c>
      <c r="E37" s="22">
        <f t="shared" si="1"/>
        <v>19745.322729302257</v>
      </c>
      <c r="F37" s="22">
        <f>SUM(E37:E$124)</f>
        <v>368469.14099349373</v>
      </c>
      <c r="G37">
        <f t="shared" si="2"/>
        <v>18.661084756375331</v>
      </c>
      <c r="H37">
        <f t="shared" si="3"/>
        <v>18.202751423041999</v>
      </c>
      <c r="J37">
        <f t="shared" si="4"/>
        <v>0.44270297661934871</v>
      </c>
      <c r="K37" s="22">
        <f t="shared" si="5"/>
        <v>43734.437777257299</v>
      </c>
      <c r="L37" s="22">
        <f>SUM(K37:K$124)</f>
        <v>1233828.8780175357</v>
      </c>
      <c r="M37">
        <f t="shared" si="6"/>
        <v>28.211838101166791</v>
      </c>
      <c r="N37">
        <f t="shared" si="7"/>
        <v>27.753504767833459</v>
      </c>
      <c r="P37">
        <f t="shared" si="8"/>
        <v>0.37702624673491814</v>
      </c>
      <c r="Q37" s="22">
        <f t="shared" si="9"/>
        <v>37246.2617128481</v>
      </c>
      <c r="R37" s="22">
        <f>SUM(Q37:Q$124)</f>
        <v>957885.24008064205</v>
      </c>
      <c r="S37">
        <f t="shared" si="10"/>
        <v>25.717620937787146</v>
      </c>
      <c r="T37">
        <f t="shared" si="11"/>
        <v>25.259287604453814</v>
      </c>
      <c r="V37">
        <f t="shared" si="12"/>
        <v>0.21623050168211677</v>
      </c>
      <c r="W37" s="22">
        <f t="shared" si="13"/>
        <v>21361.318809231496</v>
      </c>
      <c r="X37" s="22">
        <f>SUM(W37:W$124)</f>
        <v>413305.1068031938</v>
      </c>
      <c r="Y37">
        <f t="shared" si="14"/>
        <v>19.348295416319527</v>
      </c>
      <c r="Z37">
        <f t="shared" si="15"/>
        <v>18.889962082986195</v>
      </c>
      <c r="AB37">
        <f t="shared" si="16"/>
        <v>0.34803907774173343</v>
      </c>
      <c r="AC37" s="22">
        <f t="shared" si="17"/>
        <v>34382.631681823201</v>
      </c>
      <c r="AD37" s="22">
        <f>SUM(AC37:AC$124)</f>
        <v>845932.85084106761</v>
      </c>
      <c r="AE37">
        <f t="shared" si="18"/>
        <v>24.603493376229267</v>
      </c>
      <c r="AF37">
        <f t="shared" si="19"/>
        <v>24.145160042895935</v>
      </c>
      <c r="AH37">
        <f t="shared" si="20"/>
        <v>0.32134271362974326</v>
      </c>
      <c r="AI37" s="22">
        <f t="shared" si="21"/>
        <v>31745.309285550411</v>
      </c>
      <c r="AJ37" s="22">
        <f>SUM(AI37:AI$124)</f>
        <v>748163.98324557021</v>
      </c>
      <c r="AK37">
        <f t="shared" si="22"/>
        <v>23.567701814331159</v>
      </c>
      <c r="AL37">
        <f t="shared" si="23"/>
        <v>23.109368480997826</v>
      </c>
      <c r="AN37">
        <f t="shared" si="24"/>
        <v>0.29675122630491024</v>
      </c>
      <c r="AO37" s="22">
        <f t="shared" si="25"/>
        <v>29315.926767115554</v>
      </c>
      <c r="AP37" s="22">
        <f>SUM(AO37:AO$124)</f>
        <v>662641.50844716944</v>
      </c>
      <c r="AQ37">
        <f t="shared" si="26"/>
        <v>22.603464448221771</v>
      </c>
      <c r="AR37">
        <f t="shared" si="27"/>
        <v>22.145131114888439</v>
      </c>
      <c r="AT37">
        <f t="shared" si="28"/>
        <v>0.47985558024142216</v>
      </c>
      <c r="AU37" s="22">
        <f t="shared" si="29"/>
        <v>47404.727604040585</v>
      </c>
      <c r="AV37" s="22">
        <f>SUM(AU37:AU$124)</f>
        <v>1403635.241157908</v>
      </c>
      <c r="AW37">
        <f t="shared" si="30"/>
        <v>29.609604613322741</v>
      </c>
      <c r="AX37">
        <f t="shared" si="31"/>
        <v>29.151271279989409</v>
      </c>
      <c r="AZ37">
        <f t="shared" si="32"/>
        <v>0.44270297661934871</v>
      </c>
      <c r="BA37" s="22">
        <f t="shared" si="33"/>
        <v>43734.437777257299</v>
      </c>
      <c r="BB37" s="22">
        <f>SUM(BA37:BA$124)</f>
        <v>1233828.8780175357</v>
      </c>
      <c r="BC37">
        <f t="shared" si="34"/>
        <v>28.211838101166791</v>
      </c>
      <c r="BD37">
        <f t="shared" si="35"/>
        <v>27.753504767833459</v>
      </c>
    </row>
    <row r="38" spans="1:56" x14ac:dyDescent="0.2">
      <c r="A38">
        <v>34</v>
      </c>
      <c r="B38" s="12">
        <v>8.2200000000000003E-4</v>
      </c>
      <c r="C38" s="5">
        <f t="shared" si="36"/>
        <v>98708.466199032759</v>
      </c>
      <c r="D38">
        <f t="shared" si="0"/>
        <v>0.19035479962020604</v>
      </c>
      <c r="E38" s="22">
        <f t="shared" si="1"/>
        <v>18789.630304134764</v>
      </c>
      <c r="F38" s="22">
        <f>SUM(E38:E$124)</f>
        <v>348723.8182641915</v>
      </c>
      <c r="G38">
        <f t="shared" si="2"/>
        <v>18.559376242088852</v>
      </c>
      <c r="H38">
        <f t="shared" si="3"/>
        <v>18.10104290875552</v>
      </c>
      <c r="J38">
        <f t="shared" si="4"/>
        <v>0.43190534304326705</v>
      </c>
      <c r="K38" s="22">
        <f t="shared" si="5"/>
        <v>42632.713954967978</v>
      </c>
      <c r="L38" s="22">
        <f>SUM(K38:K$124)</f>
        <v>1190094.4402402784</v>
      </c>
      <c r="M38">
        <f t="shared" si="6"/>
        <v>27.915052311643816</v>
      </c>
      <c r="N38">
        <f t="shared" si="7"/>
        <v>27.456718978310484</v>
      </c>
      <c r="P38">
        <f t="shared" si="8"/>
        <v>0.36604489974263904</v>
      </c>
      <c r="Q38" s="22">
        <f t="shared" si="9"/>
        <v>36131.730613574618</v>
      </c>
      <c r="R38" s="22">
        <f>SUM(Q38:Q$124)</f>
        <v>920638.97836779396</v>
      </c>
      <c r="S38">
        <f t="shared" si="10"/>
        <v>25.480068702325365</v>
      </c>
      <c r="T38">
        <f t="shared" si="11"/>
        <v>25.021735368992033</v>
      </c>
      <c r="V38">
        <f t="shared" si="12"/>
        <v>0.20642529993519498</v>
      </c>
      <c r="W38" s="22">
        <f t="shared" si="13"/>
        <v>20375.924741278392</v>
      </c>
      <c r="X38" s="22">
        <f>SUM(W38:W$124)</f>
        <v>391943.78799396224</v>
      </c>
      <c r="Y38">
        <f t="shared" si="14"/>
        <v>19.235631902386558</v>
      </c>
      <c r="Z38">
        <f t="shared" si="15"/>
        <v>18.777298569053226</v>
      </c>
      <c r="AB38">
        <f t="shared" si="16"/>
        <v>0.33708385253436651</v>
      </c>
      <c r="AC38" s="22">
        <f t="shared" si="17"/>
        <v>33273.030064128259</v>
      </c>
      <c r="AD38" s="22">
        <f>SUM(AC38:AC$124)</f>
        <v>811550.21915924433</v>
      </c>
      <c r="AE38">
        <f t="shared" si="18"/>
        <v>24.390631619516334</v>
      </c>
      <c r="AF38">
        <f t="shared" si="19"/>
        <v>23.932298286183002</v>
      </c>
      <c r="AH38">
        <f t="shared" si="20"/>
        <v>0.3104760518161771</v>
      </c>
      <c r="AI38" s="22">
        <f t="shared" si="21"/>
        <v>30646.61486630626</v>
      </c>
      <c r="AJ38" s="22">
        <f>SUM(AI38:AI$124)</f>
        <v>716418.67396001983</v>
      </c>
      <c r="AK38">
        <f t="shared" si="22"/>
        <v>23.37676370083113</v>
      </c>
      <c r="AL38">
        <f t="shared" si="23"/>
        <v>22.918430367497798</v>
      </c>
      <c r="AN38">
        <f t="shared" si="24"/>
        <v>0.28602527836617853</v>
      </c>
      <c r="AO38" s="22">
        <f t="shared" si="25"/>
        <v>28233.116521676868</v>
      </c>
      <c r="AP38" s="22">
        <f>SUM(AO38:AO$124)</f>
        <v>633325.58168005373</v>
      </c>
      <c r="AQ38">
        <f t="shared" si="26"/>
        <v>22.432011046098932</v>
      </c>
      <c r="AR38">
        <f t="shared" si="27"/>
        <v>21.9736777127656</v>
      </c>
      <c r="AT38">
        <f t="shared" si="28"/>
        <v>0.469296410994056</v>
      </c>
      <c r="AU38" s="22">
        <f t="shared" si="29"/>
        <v>46323.528921934165</v>
      </c>
      <c r="AV38" s="22">
        <f>SUM(AU38:AU$124)</f>
        <v>1356230.5135538673</v>
      </c>
      <c r="AW38">
        <f t="shared" si="30"/>
        <v>29.277357427570529</v>
      </c>
      <c r="AX38">
        <f t="shared" si="31"/>
        <v>28.819024094237196</v>
      </c>
      <c r="AZ38">
        <f t="shared" si="32"/>
        <v>0.43190534304326705</v>
      </c>
      <c r="BA38" s="22">
        <f t="shared" si="33"/>
        <v>42632.713954967978</v>
      </c>
      <c r="BB38" s="22">
        <f>SUM(BA38:BA$124)</f>
        <v>1190094.4402402784</v>
      </c>
      <c r="BC38">
        <f t="shared" si="34"/>
        <v>27.915052311643816</v>
      </c>
      <c r="BD38">
        <f t="shared" si="35"/>
        <v>27.456718978310484</v>
      </c>
    </row>
    <row r="39" spans="1:56" x14ac:dyDescent="0.2">
      <c r="A39">
        <v>35</v>
      </c>
      <c r="B39" s="12">
        <v>8.2399999999999997E-4</v>
      </c>
      <c r="C39" s="5">
        <f t="shared" si="36"/>
        <v>98627.327839817153</v>
      </c>
      <c r="D39">
        <f t="shared" si="0"/>
        <v>0.18129028535257716</v>
      </c>
      <c r="E39" s="22">
        <f t="shared" si="1"/>
        <v>17880.17640764263</v>
      </c>
      <c r="F39" s="22">
        <f>SUM(E39:E$124)</f>
        <v>329934.18796005676</v>
      </c>
      <c r="G39">
        <f t="shared" si="2"/>
        <v>18.452513019895655</v>
      </c>
      <c r="H39">
        <f t="shared" si="3"/>
        <v>17.994179686562322</v>
      </c>
      <c r="J39">
        <f t="shared" si="4"/>
        <v>0.42137106638367522</v>
      </c>
      <c r="K39" s="22">
        <f t="shared" si="5"/>
        <v>41558.702306436091</v>
      </c>
      <c r="L39" s="22">
        <f>SUM(K39:K$124)</f>
        <v>1147461.7262853105</v>
      </c>
      <c r="M39">
        <f t="shared" si="6"/>
        <v>27.610624552817328</v>
      </c>
      <c r="N39">
        <f t="shared" si="7"/>
        <v>27.152291219483995</v>
      </c>
      <c r="P39">
        <f t="shared" si="8"/>
        <v>0.35538339780838735</v>
      </c>
      <c r="Q39" s="22">
        <f t="shared" si="9"/>
        <v>35050.514884475975</v>
      </c>
      <c r="R39" s="22">
        <f>SUM(Q39:Q$124)</f>
        <v>884507.24775421934</v>
      </c>
      <c r="S39">
        <f t="shared" si="10"/>
        <v>25.235214109393052</v>
      </c>
      <c r="T39">
        <f t="shared" si="11"/>
        <v>24.77688077605972</v>
      </c>
      <c r="V39">
        <f t="shared" si="12"/>
        <v>0.19706472547512649</v>
      </c>
      <c r="W39" s="22">
        <f t="shared" si="13"/>
        <v>19435.967285098868</v>
      </c>
      <c r="X39" s="22">
        <f>SUM(W39:W$124)</f>
        <v>371567.86325268389</v>
      </c>
      <c r="Y39">
        <f t="shared" si="14"/>
        <v>19.117539034836557</v>
      </c>
      <c r="Z39">
        <f t="shared" si="15"/>
        <v>18.659205701503225</v>
      </c>
      <c r="AB39">
        <f t="shared" si="16"/>
        <v>0.326473464924326</v>
      </c>
      <c r="AC39" s="22">
        <f t="shared" si="17"/>
        <v>32199.205456092546</v>
      </c>
      <c r="AD39" s="22">
        <f>SUM(AC39:AC$124)</f>
        <v>778277.18909511622</v>
      </c>
      <c r="AE39">
        <f t="shared" si="18"/>
        <v>24.170695458817761</v>
      </c>
      <c r="AF39">
        <f t="shared" si="19"/>
        <v>23.712362125484429</v>
      </c>
      <c r="AH39">
        <f t="shared" si="20"/>
        <v>0.29997686165814214</v>
      </c>
      <c r="AI39" s="22">
        <f t="shared" si="21"/>
        <v>29585.91627911706</v>
      </c>
      <c r="AJ39" s="22">
        <f>SUM(AI39:AI$124)</f>
        <v>685772.05909371353</v>
      </c>
      <c r="AK39">
        <f t="shared" si="22"/>
        <v>23.179003571295823</v>
      </c>
      <c r="AL39">
        <f t="shared" si="23"/>
        <v>22.720670237962491</v>
      </c>
      <c r="AN39">
        <f t="shared" si="24"/>
        <v>0.27568701529270218</v>
      </c>
      <c r="AO39" s="22">
        <f t="shared" si="25"/>
        <v>27190.273638454022</v>
      </c>
      <c r="AP39" s="22">
        <f>SUM(AO39:AO$124)</f>
        <v>605092.46515837696</v>
      </c>
      <c r="AQ39">
        <f t="shared" si="26"/>
        <v>22.254004251822643</v>
      </c>
      <c r="AR39">
        <f t="shared" si="27"/>
        <v>21.795670918489311</v>
      </c>
      <c r="AT39">
        <f t="shared" si="28"/>
        <v>0.45896959510421126</v>
      </c>
      <c r="AU39" s="22">
        <f t="shared" si="29"/>
        <v>45266.944724851179</v>
      </c>
      <c r="AV39" s="22">
        <f>SUM(AU39:AU$124)</f>
        <v>1309906.9846319335</v>
      </c>
      <c r="AW39">
        <f t="shared" si="30"/>
        <v>28.937384499749669</v>
      </c>
      <c r="AX39">
        <f t="shared" si="31"/>
        <v>28.479051166416337</v>
      </c>
      <c r="AZ39">
        <f t="shared" si="32"/>
        <v>0.42137106638367522</v>
      </c>
      <c r="BA39" s="22">
        <f t="shared" si="33"/>
        <v>41558.702306436091</v>
      </c>
      <c r="BB39" s="22">
        <f>SUM(BA39:BA$124)</f>
        <v>1147461.7262853105</v>
      </c>
      <c r="BC39">
        <f t="shared" si="34"/>
        <v>27.610624552817328</v>
      </c>
      <c r="BD39">
        <f t="shared" si="35"/>
        <v>27.152291219483995</v>
      </c>
    </row>
    <row r="40" spans="1:56" x14ac:dyDescent="0.2">
      <c r="A40">
        <v>36</v>
      </c>
      <c r="B40" s="12">
        <v>8.34E-4</v>
      </c>
      <c r="C40" s="5">
        <f t="shared" si="36"/>
        <v>98546.058921677133</v>
      </c>
      <c r="D40">
        <f t="shared" si="0"/>
        <v>0.17265741462150208</v>
      </c>
      <c r="E40" s="22">
        <f t="shared" si="1"/>
        <v>17014.707754554984</v>
      </c>
      <c r="F40" s="22">
        <f>SUM(E40:E$124)</f>
        <v>312054.01155241416</v>
      </c>
      <c r="G40">
        <f t="shared" si="2"/>
        <v>18.340251037745542</v>
      </c>
      <c r="H40">
        <f t="shared" si="3"/>
        <v>17.88191770441221</v>
      </c>
      <c r="J40">
        <f t="shared" si="4"/>
        <v>0.41109372330114652</v>
      </c>
      <c r="K40" s="22">
        <f t="shared" si="5"/>
        <v>40511.666278766417</v>
      </c>
      <c r="L40" s="22">
        <f>SUM(K40:K$124)</f>
        <v>1105903.0239788739</v>
      </c>
      <c r="M40">
        <f t="shared" si="6"/>
        <v>27.298384035082663</v>
      </c>
      <c r="N40">
        <f t="shared" si="7"/>
        <v>26.84005070174933</v>
      </c>
      <c r="P40">
        <f t="shared" si="8"/>
        <v>0.34503242505668674</v>
      </c>
      <c r="Q40" s="22">
        <f t="shared" si="9"/>
        <v>34001.585689525404</v>
      </c>
      <c r="R40" s="22">
        <f>SUM(Q40:Q$124)</f>
        <v>849456.73286974337</v>
      </c>
      <c r="S40">
        <f t="shared" si="10"/>
        <v>24.98285640635368</v>
      </c>
      <c r="T40">
        <f t="shared" si="11"/>
        <v>24.524523073020347</v>
      </c>
      <c r="V40">
        <f t="shared" si="12"/>
        <v>0.1881286162053713</v>
      </c>
      <c r="W40" s="22">
        <f t="shared" si="13"/>
        <v>18539.333697428105</v>
      </c>
      <c r="X40" s="22">
        <f>SUM(W40:W$124)</f>
        <v>352131.89596758498</v>
      </c>
      <c r="Y40">
        <f t="shared" si="14"/>
        <v>18.993773007949848</v>
      </c>
      <c r="Z40">
        <f t="shared" si="15"/>
        <v>18.535439674616516</v>
      </c>
      <c r="AB40">
        <f t="shared" si="16"/>
        <v>0.31619706045939561</v>
      </c>
      <c r="AC40" s="22">
        <f t="shared" si="17"/>
        <v>31159.974150892707</v>
      </c>
      <c r="AD40" s="22">
        <f>SUM(AC40:AC$124)</f>
        <v>746077.98363902373</v>
      </c>
      <c r="AE40">
        <f t="shared" si="18"/>
        <v>23.94347248255497</v>
      </c>
      <c r="AF40">
        <f t="shared" si="19"/>
        <v>23.485139149221638</v>
      </c>
      <c r="AH40">
        <f t="shared" si="20"/>
        <v>0.28983271657791515</v>
      </c>
      <c r="AI40" s="22">
        <f t="shared" si="21"/>
        <v>28561.871965316976</v>
      </c>
      <c r="AJ40" s="22">
        <f>SUM(AI40:AI$124)</f>
        <v>656186.14281459653</v>
      </c>
      <c r="AK40">
        <f t="shared" si="22"/>
        <v>22.974199436626957</v>
      </c>
      <c r="AL40">
        <f t="shared" si="23"/>
        <v>22.515866103293625</v>
      </c>
      <c r="AN40">
        <f t="shared" si="24"/>
        <v>0.26572242437850807</v>
      </c>
      <c r="AO40" s="22">
        <f t="shared" si="25"/>
        <v>26185.897689615351</v>
      </c>
      <c r="AP40" s="22">
        <f>SUM(AO40:AO$124)</f>
        <v>577902.19151992304</v>
      </c>
      <c r="AQ40">
        <f t="shared" si="26"/>
        <v>22.069214443967834</v>
      </c>
      <c r="AR40">
        <f t="shared" si="27"/>
        <v>21.610881110634502</v>
      </c>
      <c r="AT40">
        <f t="shared" si="28"/>
        <v>0.44887001966182033</v>
      </c>
      <c r="AU40" s="22">
        <f t="shared" si="29"/>
        <v>44234.371405768121</v>
      </c>
      <c r="AV40" s="22">
        <f>SUM(AU40:AU$124)</f>
        <v>1264640.0399070822</v>
      </c>
      <c r="AW40">
        <f t="shared" si="30"/>
        <v>28.5895334265375</v>
      </c>
      <c r="AX40">
        <f t="shared" si="31"/>
        <v>28.131200093204168</v>
      </c>
      <c r="AZ40">
        <f t="shared" si="32"/>
        <v>0.41109372330114652</v>
      </c>
      <c r="BA40" s="22">
        <f t="shared" si="33"/>
        <v>40511.666278766417</v>
      </c>
      <c r="BB40" s="22">
        <f>SUM(BA40:BA$124)</f>
        <v>1105903.0239788739</v>
      </c>
      <c r="BC40">
        <f t="shared" si="34"/>
        <v>27.298384035082663</v>
      </c>
      <c r="BD40">
        <f t="shared" si="35"/>
        <v>26.84005070174933</v>
      </c>
    </row>
    <row r="41" spans="1:56" x14ac:dyDescent="0.2">
      <c r="A41">
        <v>37</v>
      </c>
      <c r="B41" s="12">
        <v>8.6200000000000003E-4</v>
      </c>
      <c r="C41" s="5">
        <f t="shared" si="36"/>
        <v>98463.871508536453</v>
      </c>
      <c r="D41">
        <f t="shared" si="0"/>
        <v>0.1644356329728591</v>
      </c>
      <c r="E41" s="22">
        <f t="shared" si="1"/>
        <v>16190.969036464458</v>
      </c>
      <c r="F41" s="22">
        <f>SUM(E41:E$124)</f>
        <v>295039.30379785917</v>
      </c>
      <c r="G41">
        <f t="shared" si="2"/>
        <v>18.222461122208745</v>
      </c>
      <c r="H41">
        <f t="shared" si="3"/>
        <v>17.764127788875413</v>
      </c>
      <c r="J41">
        <f t="shared" si="4"/>
        <v>0.40106704712306984</v>
      </c>
      <c r="K41" s="22">
        <f t="shared" si="5"/>
        <v>39490.614194234084</v>
      </c>
      <c r="L41" s="22">
        <f>SUM(K41:K$124)</f>
        <v>1065391.3577001076</v>
      </c>
      <c r="M41">
        <f t="shared" si="6"/>
        <v>26.978343574500862</v>
      </c>
      <c r="N41">
        <f t="shared" si="7"/>
        <v>26.52001024116753</v>
      </c>
      <c r="P41">
        <f t="shared" si="8"/>
        <v>0.33498293694823961</v>
      </c>
      <c r="Q41" s="22">
        <f t="shared" si="9"/>
        <v>32983.716861223635</v>
      </c>
      <c r="R41" s="22">
        <f>SUM(Q41:Q$124)</f>
        <v>815455.1471802179</v>
      </c>
      <c r="S41">
        <f t="shared" si="10"/>
        <v>24.722961048058366</v>
      </c>
      <c r="T41">
        <f t="shared" si="11"/>
        <v>24.264627714725034</v>
      </c>
      <c r="V41">
        <f t="shared" si="12"/>
        <v>0.17959772430107046</v>
      </c>
      <c r="W41" s="22">
        <f t="shared" si="13"/>
        <v>17683.887248806157</v>
      </c>
      <c r="X41" s="22">
        <f>SUM(W41:W$124)</f>
        <v>333592.56227015692</v>
      </c>
      <c r="Y41">
        <f t="shared" si="14"/>
        <v>18.864209976948242</v>
      </c>
      <c r="Z41">
        <f t="shared" si="15"/>
        <v>18.40587664361491</v>
      </c>
      <c r="AB41">
        <f t="shared" si="16"/>
        <v>0.30624412635292553</v>
      </c>
      <c r="AC41" s="22">
        <f t="shared" si="17"/>
        <v>30153.98230745846</v>
      </c>
      <c r="AD41" s="22">
        <f>SUM(AC41:AC$124)</f>
        <v>714918.00948813115</v>
      </c>
      <c r="AE41">
        <f t="shared" si="18"/>
        <v>23.708908567983713</v>
      </c>
      <c r="AF41">
        <f t="shared" si="19"/>
        <v>23.25057523465038</v>
      </c>
      <c r="AH41">
        <f t="shared" si="20"/>
        <v>0.28003161022020789</v>
      </c>
      <c r="AI41" s="22">
        <f t="shared" si="21"/>
        <v>27572.996487051114</v>
      </c>
      <c r="AJ41" s="22">
        <f>SUM(AI41:AI$124)</f>
        <v>627624.27084927959</v>
      </c>
      <c r="AK41">
        <f t="shared" si="22"/>
        <v>22.76228015856114</v>
      </c>
      <c r="AL41">
        <f t="shared" si="23"/>
        <v>22.303946825227808</v>
      </c>
      <c r="AN41">
        <f t="shared" si="24"/>
        <v>0.25611799940097163</v>
      </c>
      <c r="AO41" s="22">
        <f t="shared" si="25"/>
        <v>25218.369784040686</v>
      </c>
      <c r="AP41" s="22">
        <f>SUM(AO41:AO$124)</f>
        <v>551716.29383030767</v>
      </c>
      <c r="AQ41">
        <f t="shared" si="26"/>
        <v>21.877555867209882</v>
      </c>
      <c r="AR41">
        <f t="shared" si="27"/>
        <v>21.41922253387655</v>
      </c>
      <c r="AT41">
        <f t="shared" si="28"/>
        <v>0.43899268426583893</v>
      </c>
      <c r="AU41" s="22">
        <f t="shared" si="29"/>
        <v>43224.919256739078</v>
      </c>
      <c r="AV41" s="22">
        <f>SUM(AU41:AU$124)</f>
        <v>1220405.6685013138</v>
      </c>
      <c r="AW41">
        <f t="shared" si="30"/>
        <v>28.233844955327331</v>
      </c>
      <c r="AX41">
        <f t="shared" si="31"/>
        <v>27.775511621993999</v>
      </c>
      <c r="AZ41">
        <f t="shared" si="32"/>
        <v>0.40106704712306984</v>
      </c>
      <c r="BA41" s="22">
        <f t="shared" si="33"/>
        <v>39490.614194234084</v>
      </c>
      <c r="BB41" s="22">
        <f>SUM(BA41:BA$124)</f>
        <v>1065391.3577001076</v>
      </c>
      <c r="BC41">
        <f t="shared" si="34"/>
        <v>26.978343574500862</v>
      </c>
      <c r="BD41">
        <f t="shared" si="35"/>
        <v>26.52001024116753</v>
      </c>
    </row>
    <row r="42" spans="1:56" x14ac:dyDescent="0.2">
      <c r="A42">
        <v>38</v>
      </c>
      <c r="B42" s="12">
        <v>8.8999999999999995E-4</v>
      </c>
      <c r="C42" s="5">
        <f t="shared" si="36"/>
        <v>98378.995651296093</v>
      </c>
      <c r="D42">
        <f t="shared" si="0"/>
        <v>0.15660536473605632</v>
      </c>
      <c r="E42" s="22">
        <f t="shared" si="1"/>
        <v>15406.678496338123</v>
      </c>
      <c r="F42" s="22">
        <f>SUM(E42:E$124)</f>
        <v>278848.33476139471</v>
      </c>
      <c r="G42">
        <f t="shared" si="2"/>
        <v>18.099185676372212</v>
      </c>
      <c r="H42">
        <f t="shared" si="3"/>
        <v>17.64085234303888</v>
      </c>
      <c r="J42">
        <f t="shared" si="4"/>
        <v>0.39128492402250725</v>
      </c>
      <c r="K42" s="22">
        <f t="shared" si="5"/>
        <v>38494.217838827964</v>
      </c>
      <c r="L42" s="22">
        <f>SUM(K42:K$124)</f>
        <v>1025900.7435058741</v>
      </c>
      <c r="M42">
        <f t="shared" si="6"/>
        <v>26.650775132027199</v>
      </c>
      <c r="N42">
        <f t="shared" si="7"/>
        <v>26.192441798693867</v>
      </c>
      <c r="P42">
        <f t="shared" si="8"/>
        <v>0.3252261523769317</v>
      </c>
      <c r="Q42" s="22">
        <f t="shared" si="9"/>
        <v>31995.422230377924</v>
      </c>
      <c r="R42" s="22">
        <f>SUM(Q42:Q$124)</f>
        <v>782471.43031899421</v>
      </c>
      <c r="S42">
        <f t="shared" si="10"/>
        <v>24.45573071938022</v>
      </c>
      <c r="T42">
        <f t="shared" si="11"/>
        <v>23.997397386046888</v>
      </c>
      <c r="V42">
        <f t="shared" si="12"/>
        <v>0.17145367475042522</v>
      </c>
      <c r="W42" s="22">
        <f t="shared" si="13"/>
        <v>16867.440322670816</v>
      </c>
      <c r="X42" s="22">
        <f>SUM(W42:W$124)</f>
        <v>315908.67502135079</v>
      </c>
      <c r="Y42">
        <f t="shared" si="14"/>
        <v>18.728904266330868</v>
      </c>
      <c r="Z42">
        <f t="shared" si="15"/>
        <v>18.270570932997536</v>
      </c>
      <c r="AB42">
        <f t="shared" si="16"/>
        <v>0.29660448072922574</v>
      </c>
      <c r="AC42" s="22">
        <f t="shared" si="17"/>
        <v>29179.650919815434</v>
      </c>
      <c r="AD42" s="22">
        <f>SUM(AC42:AC$124)</f>
        <v>684764.02718067262</v>
      </c>
      <c r="AE42">
        <f t="shared" si="18"/>
        <v>23.467176802847231</v>
      </c>
      <c r="AF42">
        <f t="shared" si="19"/>
        <v>23.008843469513899</v>
      </c>
      <c r="AH42">
        <f t="shared" si="20"/>
        <v>0.27056194224174673</v>
      </c>
      <c r="AI42" s="22">
        <f t="shared" si="21"/>
        <v>26617.612139207027</v>
      </c>
      <c r="AJ42" s="22">
        <f>SUM(AI42:AI$124)</f>
        <v>600051.27436222835</v>
      </c>
      <c r="AK42">
        <f t="shared" si="22"/>
        <v>22.543392368332281</v>
      </c>
      <c r="AL42">
        <f t="shared" si="23"/>
        <v>22.085059034998949</v>
      </c>
      <c r="AN42">
        <f t="shared" si="24"/>
        <v>0.24686072231418951</v>
      </c>
      <c r="AO42" s="22">
        <f t="shared" si="25"/>
        <v>24285.909927023462</v>
      </c>
      <c r="AP42" s="22">
        <f>SUM(AO42:AO$124)</f>
        <v>526497.92404626694</v>
      </c>
      <c r="AQ42">
        <f t="shared" si="26"/>
        <v>21.679151640944745</v>
      </c>
      <c r="AR42">
        <f t="shared" si="27"/>
        <v>21.220818307611413</v>
      </c>
      <c r="AT42">
        <f t="shared" si="28"/>
        <v>0.42933269854849776</v>
      </c>
      <c r="AU42" s="22">
        <f t="shared" si="29"/>
        <v>42237.319683461879</v>
      </c>
      <c r="AV42" s="22">
        <f>SUM(AU42:AU$124)</f>
        <v>1177180.7492445745</v>
      </c>
      <c r="AW42">
        <f t="shared" si="30"/>
        <v>27.870630950701692</v>
      </c>
      <c r="AX42">
        <f t="shared" si="31"/>
        <v>27.41229761736836</v>
      </c>
      <c r="AZ42">
        <f t="shared" si="32"/>
        <v>0.39128492402250725</v>
      </c>
      <c r="BA42" s="22">
        <f t="shared" si="33"/>
        <v>38494.217838827964</v>
      </c>
      <c r="BB42" s="22">
        <f>SUM(BA42:BA$124)</f>
        <v>1025900.7435058741</v>
      </c>
      <c r="BC42">
        <f t="shared" si="34"/>
        <v>26.650775132027199</v>
      </c>
      <c r="BD42">
        <f t="shared" si="35"/>
        <v>26.192441798693867</v>
      </c>
    </row>
    <row r="43" spans="1:56" x14ac:dyDescent="0.2">
      <c r="A43">
        <v>39</v>
      </c>
      <c r="B43" s="12">
        <v>9.2800000000000001E-4</v>
      </c>
      <c r="C43" s="5">
        <f t="shared" si="36"/>
        <v>98291.438345166447</v>
      </c>
      <c r="D43">
        <f t="shared" si="0"/>
        <v>0.14914796641529171</v>
      </c>
      <c r="E43" s="22">
        <f t="shared" si="1"/>
        <v>14659.968145215602</v>
      </c>
      <c r="F43" s="22">
        <f>SUM(E43:E$124)</f>
        <v>263441.65626505675</v>
      </c>
      <c r="G43">
        <f t="shared" si="2"/>
        <v>17.970138383352015</v>
      </c>
      <c r="H43">
        <f t="shared" si="3"/>
        <v>17.511805050018683</v>
      </c>
      <c r="J43">
        <f t="shared" si="4"/>
        <v>0.38174138929025092</v>
      </c>
      <c r="K43" s="22">
        <f t="shared" si="5"/>
        <v>37521.910229220885</v>
      </c>
      <c r="L43" s="22">
        <f>SUM(K43:K$124)</f>
        <v>987406.52566704585</v>
      </c>
      <c r="M43">
        <f t="shared" si="6"/>
        <v>26.315465274422106</v>
      </c>
      <c r="N43">
        <f t="shared" si="7"/>
        <v>25.857131941088774</v>
      </c>
      <c r="P43">
        <f t="shared" si="8"/>
        <v>0.31575354599702099</v>
      </c>
      <c r="Q43" s="22">
        <f t="shared" si="9"/>
        <v>31035.870198633867</v>
      </c>
      <c r="R43" s="22">
        <f>SUM(Q43:Q$124)</f>
        <v>750476.00808861631</v>
      </c>
      <c r="S43">
        <f t="shared" si="10"/>
        <v>24.180923663021719</v>
      </c>
      <c r="T43">
        <f t="shared" si="11"/>
        <v>23.722590329688387</v>
      </c>
      <c r="V43">
        <f t="shared" si="12"/>
        <v>0.16367892577606225</v>
      </c>
      <c r="W43" s="22">
        <f t="shared" si="13"/>
        <v>16088.237041320897</v>
      </c>
      <c r="X43" s="22">
        <f>SUM(W43:W$124)</f>
        <v>299041.23469868005</v>
      </c>
      <c r="Y43">
        <f t="shared" si="14"/>
        <v>18.587570156420803</v>
      </c>
      <c r="Z43">
        <f t="shared" si="15"/>
        <v>18.129236823087471</v>
      </c>
      <c r="AB43">
        <f t="shared" si="16"/>
        <v>0.28726826220748253</v>
      </c>
      <c r="AC43" s="22">
        <f t="shared" si="17"/>
        <v>28236.010683289878</v>
      </c>
      <c r="AD43" s="22">
        <f>SUM(AC43:AC$124)</f>
        <v>655584.37626085733</v>
      </c>
      <c r="AE43">
        <f t="shared" si="18"/>
        <v>23.218024090380208</v>
      </c>
      <c r="AF43">
        <f t="shared" si="19"/>
        <v>22.759690757046876</v>
      </c>
      <c r="AH43">
        <f t="shared" si="20"/>
        <v>0.26141250458139786</v>
      </c>
      <c r="AI43" s="22">
        <f t="shared" si="21"/>
        <v>25694.611076718011</v>
      </c>
      <c r="AJ43" s="22">
        <f>SUM(AI43:AI$124)</f>
        <v>573433.6622230215</v>
      </c>
      <c r="AK43">
        <f t="shared" si="22"/>
        <v>22.317273474616318</v>
      </c>
      <c r="AL43">
        <f t="shared" si="23"/>
        <v>21.858940141282986</v>
      </c>
      <c r="AN43">
        <f t="shared" si="24"/>
        <v>0.23793804560403806</v>
      </c>
      <c r="AO43" s="22">
        <f t="shared" si="25"/>
        <v>23387.272739458709</v>
      </c>
      <c r="AP43" s="22">
        <f>SUM(AO43:AO$124)</f>
        <v>502212.01411924342</v>
      </c>
      <c r="AQ43">
        <f t="shared" si="26"/>
        <v>21.473731448469309</v>
      </c>
      <c r="AR43">
        <f t="shared" si="27"/>
        <v>21.015398115135977</v>
      </c>
      <c r="AT43">
        <f t="shared" si="28"/>
        <v>0.41988527975403206</v>
      </c>
      <c r="AU43" s="22">
        <f t="shared" si="29"/>
        <v>41271.128086986406</v>
      </c>
      <c r="AV43" s="22">
        <f>SUM(AU43:AU$124)</f>
        <v>1134943.4295611128</v>
      </c>
      <c r="AW43">
        <f t="shared" si="30"/>
        <v>27.499694875531706</v>
      </c>
      <c r="AX43">
        <f t="shared" si="31"/>
        <v>27.041361542198374</v>
      </c>
      <c r="AZ43">
        <f t="shared" si="32"/>
        <v>0.38174138929025092</v>
      </c>
      <c r="BA43" s="22">
        <f t="shared" si="33"/>
        <v>37521.910229220885</v>
      </c>
      <c r="BB43" s="22">
        <f>SUM(BA43:BA$124)</f>
        <v>987406.52566704585</v>
      </c>
      <c r="BC43">
        <f t="shared" si="34"/>
        <v>26.315465274422106</v>
      </c>
      <c r="BD43">
        <f t="shared" si="35"/>
        <v>25.857131941088774</v>
      </c>
    </row>
    <row r="44" spans="1:56" x14ac:dyDescent="0.2">
      <c r="A44">
        <v>40</v>
      </c>
      <c r="B44" s="12">
        <v>9.7400000000000004E-4</v>
      </c>
      <c r="C44" s="5">
        <f t="shared" si="36"/>
        <v>98200.223890382127</v>
      </c>
      <c r="D44">
        <f t="shared" si="0"/>
        <v>0.14204568230027784</v>
      </c>
      <c r="E44" s="22">
        <f t="shared" si="1"/>
        <v>13948.917804549374</v>
      </c>
      <c r="F44" s="22">
        <f>SUM(E44:E$124)</f>
        <v>248781.68811984095</v>
      </c>
      <c r="G44">
        <f t="shared" si="2"/>
        <v>17.835196364746086</v>
      </c>
      <c r="H44">
        <f t="shared" si="3"/>
        <v>17.376863031412753</v>
      </c>
      <c r="J44">
        <f t="shared" si="4"/>
        <v>0.37243062369780583</v>
      </c>
      <c r="K44" s="22">
        <f t="shared" si="5"/>
        <v>36572.770630759187</v>
      </c>
      <c r="L44" s="22">
        <f>SUM(K44:K$124)</f>
        <v>949884.61543782509</v>
      </c>
      <c r="M44">
        <f t="shared" si="6"/>
        <v>25.972454343913817</v>
      </c>
      <c r="N44">
        <f t="shared" si="7"/>
        <v>25.514121010580485</v>
      </c>
      <c r="P44">
        <f t="shared" si="8"/>
        <v>0.30655684077380685</v>
      </c>
      <c r="Q44" s="22">
        <f t="shared" si="9"/>
        <v>30103.950399116056</v>
      </c>
      <c r="R44" s="22">
        <f>SUM(Q44:Q$124)</f>
        <v>719440.13788998243</v>
      </c>
      <c r="S44">
        <f t="shared" si="10"/>
        <v>23.898529208017411</v>
      </c>
      <c r="T44">
        <f t="shared" si="11"/>
        <v>23.440195874684079</v>
      </c>
      <c r="V44">
        <f t="shared" si="12"/>
        <v>0.15625673105113341</v>
      </c>
      <c r="W44" s="22">
        <f t="shared" si="13"/>
        <v>15344.445973600526</v>
      </c>
      <c r="X44" s="22">
        <f>SUM(W44:W$124)</f>
        <v>282952.99765735923</v>
      </c>
      <c r="Y44">
        <f t="shared" si="14"/>
        <v>18.440092144360765</v>
      </c>
      <c r="Z44">
        <f t="shared" si="15"/>
        <v>17.981758811027433</v>
      </c>
      <c r="AB44">
        <f t="shared" si="16"/>
        <v>0.27822591981354239</v>
      </c>
      <c r="AC44" s="22">
        <f t="shared" si="17"/>
        <v>27321.847617797368</v>
      </c>
      <c r="AD44" s="22">
        <f>SUM(AC44:AC$124)</f>
        <v>627348.36557756737</v>
      </c>
      <c r="AE44">
        <f t="shared" si="18"/>
        <v>22.961418069285862</v>
      </c>
      <c r="AF44">
        <f t="shared" si="19"/>
        <v>22.50308473595253</v>
      </c>
      <c r="AH44">
        <f t="shared" si="20"/>
        <v>0.25257246819458734</v>
      </c>
      <c r="AI44" s="22">
        <f t="shared" si="21"/>
        <v>24802.672925254894</v>
      </c>
      <c r="AJ44" s="22">
        <f>SUM(AI44:AI$124)</f>
        <v>547739.05114630354</v>
      </c>
      <c r="AK44">
        <f t="shared" si="22"/>
        <v>22.083871879331912</v>
      </c>
      <c r="AL44">
        <f t="shared" si="23"/>
        <v>21.62553854599858</v>
      </c>
      <c r="AN44">
        <f t="shared" si="24"/>
        <v>0.2293378752810005</v>
      </c>
      <c r="AO44" s="22">
        <f t="shared" si="25"/>
        <v>22521.030699138781</v>
      </c>
      <c r="AP44" s="22">
        <f>SUM(AO44:AO$124)</f>
        <v>478824.74137978471</v>
      </c>
      <c r="AQ44">
        <f t="shared" si="26"/>
        <v>21.261226796253837</v>
      </c>
      <c r="AR44">
        <f t="shared" si="27"/>
        <v>20.802893462920505</v>
      </c>
      <c r="AT44">
        <f t="shared" si="28"/>
        <v>0.41064575037069156</v>
      </c>
      <c r="AU44" s="22">
        <f t="shared" si="29"/>
        <v>40325.504626035879</v>
      </c>
      <c r="AV44" s="22">
        <f>SUM(AU44:AU$124)</f>
        <v>1093672.3014741265</v>
      </c>
      <c r="AW44">
        <f t="shared" si="30"/>
        <v>27.121106396967559</v>
      </c>
      <c r="AX44">
        <f t="shared" si="31"/>
        <v>26.662773063634226</v>
      </c>
      <c r="AZ44">
        <f t="shared" si="32"/>
        <v>0.37243062369780583</v>
      </c>
      <c r="BA44" s="22">
        <f t="shared" si="33"/>
        <v>36572.770630759187</v>
      </c>
      <c r="BB44" s="22">
        <f>SUM(BA44:BA$124)</f>
        <v>949884.61543782509</v>
      </c>
      <c r="BC44">
        <f t="shared" si="34"/>
        <v>25.972454343913817</v>
      </c>
      <c r="BD44">
        <f t="shared" si="35"/>
        <v>25.514121010580485</v>
      </c>
    </row>
    <row r="45" spans="1:56" x14ac:dyDescent="0.2">
      <c r="A45">
        <v>41</v>
      </c>
      <c r="B45" s="12">
        <v>1.0280000000000001E-3</v>
      </c>
      <c r="C45" s="5">
        <f t="shared" si="36"/>
        <v>98104.576872312886</v>
      </c>
      <c r="D45">
        <f t="shared" si="0"/>
        <v>0.13528160219074079</v>
      </c>
      <c r="E45" s="22">
        <f t="shared" si="1"/>
        <v>13271.744341531181</v>
      </c>
      <c r="F45" s="22">
        <f>SUM(E45:E$124)</f>
        <v>234832.77031529162</v>
      </c>
      <c r="G45">
        <f t="shared" si="2"/>
        <v>17.694190324359322</v>
      </c>
      <c r="H45">
        <f t="shared" si="3"/>
        <v>17.23585699102599</v>
      </c>
      <c r="J45">
        <f t="shared" si="4"/>
        <v>0.36334694994907885</v>
      </c>
      <c r="K45" s="22">
        <f t="shared" si="5"/>
        <v>35645.998782599825</v>
      </c>
      <c r="L45" s="22">
        <f>SUM(K45:K$124)</f>
        <v>913311.84480706591</v>
      </c>
      <c r="M45">
        <f t="shared" si="6"/>
        <v>25.621721259017949</v>
      </c>
      <c r="N45">
        <f t="shared" si="7"/>
        <v>25.163387925684617</v>
      </c>
      <c r="P45">
        <f t="shared" si="8"/>
        <v>0.29762800075126877</v>
      </c>
      <c r="Q45" s="22">
        <f t="shared" si="9"/>
        <v>29198.669079055646</v>
      </c>
      <c r="R45" s="22">
        <f>SUM(Q45:Q$124)</f>
        <v>689336.18749086629</v>
      </c>
      <c r="S45">
        <f t="shared" si="10"/>
        <v>23.608479743528125</v>
      </c>
      <c r="T45">
        <f t="shared" si="11"/>
        <v>23.150146410194793</v>
      </c>
      <c r="V45">
        <f t="shared" si="12"/>
        <v>0.14917110362876698</v>
      </c>
      <c r="W45" s="22">
        <f t="shared" si="13"/>
        <v>14634.368003076122</v>
      </c>
      <c r="X45" s="22">
        <f>SUM(W45:W$124)</f>
        <v>267608.55168375873</v>
      </c>
      <c r="Y45">
        <f t="shared" si="14"/>
        <v>18.286307384610517</v>
      </c>
      <c r="Z45">
        <f t="shared" si="15"/>
        <v>17.827974051277184</v>
      </c>
      <c r="AB45">
        <f t="shared" si="16"/>
        <v>0.26946820320924197</v>
      </c>
      <c r="AC45" s="22">
        <f t="shared" si="17"/>
        <v>26436.064056385108</v>
      </c>
      <c r="AD45" s="22">
        <f>SUM(AC45:AC$124)</f>
        <v>600026.51795977005</v>
      </c>
      <c r="AE45">
        <f t="shared" si="18"/>
        <v>22.697271298782677</v>
      </c>
      <c r="AF45">
        <f t="shared" si="19"/>
        <v>22.238937965449345</v>
      </c>
      <c r="AH45">
        <f t="shared" si="20"/>
        <v>0.24403137023631633</v>
      </c>
      <c r="AI45" s="22">
        <f t="shared" si="21"/>
        <v>23940.594320604541</v>
      </c>
      <c r="AJ45" s="22">
        <f>SUM(AI45:AI$124)</f>
        <v>522936.37822104886</v>
      </c>
      <c r="AK45">
        <f t="shared" si="22"/>
        <v>21.843082557519558</v>
      </c>
      <c r="AL45">
        <f t="shared" si="23"/>
        <v>21.384749224186226</v>
      </c>
      <c r="AN45">
        <f t="shared" si="24"/>
        <v>0.22104855448771127</v>
      </c>
      <c r="AO45" s="22">
        <f t="shared" si="25"/>
        <v>21685.874906253313</v>
      </c>
      <c r="AP45" s="22">
        <f>SUM(AO45:AO$124)</f>
        <v>456303.71068064589</v>
      </c>
      <c r="AQ45">
        <f t="shared" si="26"/>
        <v>21.041517238904053</v>
      </c>
      <c r="AR45">
        <f t="shared" si="27"/>
        <v>20.583183905570721</v>
      </c>
      <c r="AT45">
        <f t="shared" si="28"/>
        <v>0.40160953581485731</v>
      </c>
      <c r="AU45" s="22">
        <f t="shared" si="29"/>
        <v>39399.733579002561</v>
      </c>
      <c r="AV45" s="22">
        <f>SUM(AU45:AU$124)</f>
        <v>1053346.7968480901</v>
      </c>
      <c r="AW45">
        <f t="shared" si="30"/>
        <v>26.734871055307185</v>
      </c>
      <c r="AX45">
        <f t="shared" si="31"/>
        <v>26.276537721973853</v>
      </c>
      <c r="AZ45">
        <f t="shared" si="32"/>
        <v>0.36334694994907885</v>
      </c>
      <c r="BA45" s="22">
        <f t="shared" si="33"/>
        <v>35645.998782599825</v>
      </c>
      <c r="BB45" s="22">
        <f>SUM(BA45:BA$124)</f>
        <v>913311.84480706591</v>
      </c>
      <c r="BC45">
        <f t="shared" si="34"/>
        <v>25.621721259017949</v>
      </c>
      <c r="BD45">
        <f t="shared" si="35"/>
        <v>25.163387925684617</v>
      </c>
    </row>
    <row r="46" spans="1:56" x14ac:dyDescent="0.2">
      <c r="A46">
        <v>42</v>
      </c>
      <c r="B46" s="12">
        <v>1.09E-3</v>
      </c>
      <c r="C46" s="5">
        <f t="shared" si="36"/>
        <v>98003.725367288149</v>
      </c>
      <c r="D46">
        <f t="shared" si="0"/>
        <v>0.12883962113403885</v>
      </c>
      <c r="E46" s="22">
        <f t="shared" si="1"/>
        <v>12626.762846045798</v>
      </c>
      <c r="F46" s="22">
        <f>SUM(E46:E$124)</f>
        <v>221561.02597376044</v>
      </c>
      <c r="G46">
        <f t="shared" si="2"/>
        <v>17.546938092936827</v>
      </c>
      <c r="H46">
        <f t="shared" si="3"/>
        <v>17.088604759603495</v>
      </c>
      <c r="J46">
        <f t="shared" si="4"/>
        <v>0.35448482921861352</v>
      </c>
      <c r="K46" s="22">
        <f t="shared" si="5"/>
        <v>34740.833849611037</v>
      </c>
      <c r="L46" s="22">
        <f>SUM(K46:K$124)</f>
        <v>877665.8460244661</v>
      </c>
      <c r="M46">
        <f t="shared" si="6"/>
        <v>25.263234895966452</v>
      </c>
      <c r="N46">
        <f t="shared" si="7"/>
        <v>24.80490156263312</v>
      </c>
      <c r="P46">
        <f t="shared" si="8"/>
        <v>0.28895922403035801</v>
      </c>
      <c r="Q46" s="22">
        <f t="shared" si="9"/>
        <v>28319.080434215895</v>
      </c>
      <c r="R46" s="22">
        <f>SUM(Q46:Q$124)</f>
        <v>660137.51841181063</v>
      </c>
      <c r="S46">
        <f t="shared" si="10"/>
        <v>23.310697532897791</v>
      </c>
      <c r="T46">
        <f t="shared" si="11"/>
        <v>22.852364199564459</v>
      </c>
      <c r="V46">
        <f t="shared" si="12"/>
        <v>0.14240678150717609</v>
      </c>
      <c r="W46" s="22">
        <f t="shared" si="13"/>
        <v>13956.395105268693</v>
      </c>
      <c r="X46" s="22">
        <f>SUM(W46:W$124)</f>
        <v>252974.18368068259</v>
      </c>
      <c r="Y46">
        <f t="shared" si="14"/>
        <v>18.12604055507013</v>
      </c>
      <c r="Z46">
        <f t="shared" si="15"/>
        <v>17.667707221736798</v>
      </c>
      <c r="AB46">
        <f t="shared" si="16"/>
        <v>0.26098615322929009</v>
      </c>
      <c r="AC46" s="22">
        <f t="shared" si="17"/>
        <v>25577.615285748328</v>
      </c>
      <c r="AD46" s="22">
        <f>SUM(AC46:AC$124)</f>
        <v>573590.45390338486</v>
      </c>
      <c r="AE46">
        <f t="shared" si="18"/>
        <v>22.42548601561716</v>
      </c>
      <c r="AF46">
        <f t="shared" si="19"/>
        <v>21.967152682283828</v>
      </c>
      <c r="AH46">
        <f t="shared" si="20"/>
        <v>0.2357791016776003</v>
      </c>
      <c r="AI46" s="22">
        <f t="shared" si="21"/>
        <v>23107.23032815745</v>
      </c>
      <c r="AJ46" s="22">
        <f>SUM(AI46:AI$124)</f>
        <v>498995.78390044434</v>
      </c>
      <c r="AK46">
        <f t="shared" si="22"/>
        <v>21.594789891040733</v>
      </c>
      <c r="AL46">
        <f t="shared" si="23"/>
        <v>21.136456557707401</v>
      </c>
      <c r="AN46">
        <f t="shared" si="24"/>
        <v>0.21305884769899877</v>
      </c>
      <c r="AO46" s="22">
        <f t="shared" si="25"/>
        <v>20880.560796963549</v>
      </c>
      <c r="AP46" s="22">
        <f>SUM(AO46:AO$124)</f>
        <v>434617.83577439253</v>
      </c>
      <c r="AQ46">
        <f t="shared" si="26"/>
        <v>20.814471411974463</v>
      </c>
      <c r="AR46">
        <f t="shared" si="27"/>
        <v>20.356138078641131</v>
      </c>
      <c r="AT46">
        <f t="shared" si="28"/>
        <v>0.39277216216611965</v>
      </c>
      <c r="AU46" s="22">
        <f t="shared" si="29"/>
        <v>38493.135112844357</v>
      </c>
      <c r="AV46" s="22">
        <f>SUM(AU46:AU$124)</f>
        <v>1013947.0632690873</v>
      </c>
      <c r="AW46">
        <f t="shared" si="30"/>
        <v>26.340984185794582</v>
      </c>
      <c r="AX46">
        <f t="shared" si="31"/>
        <v>25.88265085246125</v>
      </c>
      <c r="AZ46">
        <f t="shared" si="32"/>
        <v>0.35448482921861352</v>
      </c>
      <c r="BA46" s="22">
        <f t="shared" si="33"/>
        <v>34740.833849611037</v>
      </c>
      <c r="BB46" s="22">
        <f>SUM(BA46:BA$124)</f>
        <v>877665.8460244661</v>
      </c>
      <c r="BC46">
        <f t="shared" si="34"/>
        <v>25.263234895966452</v>
      </c>
      <c r="BD46">
        <f t="shared" si="35"/>
        <v>24.80490156263312</v>
      </c>
    </row>
    <row r="47" spans="1:56" x14ac:dyDescent="0.2">
      <c r="A47">
        <v>43</v>
      </c>
      <c r="B47" s="12">
        <v>1.1529999999999999E-3</v>
      </c>
      <c r="C47" s="5">
        <f t="shared" si="36"/>
        <v>97896.901306637796</v>
      </c>
      <c r="D47">
        <f t="shared" si="0"/>
        <v>0.12270440108003698</v>
      </c>
      <c r="E47" s="22">
        <f t="shared" si="1"/>
        <v>12012.38064242248</v>
      </c>
      <c r="F47" s="22">
        <f>SUM(E47:E$124)</f>
        <v>208934.2631277146</v>
      </c>
      <c r="G47">
        <f t="shared" si="2"/>
        <v>17.393243633143797</v>
      </c>
      <c r="H47">
        <f t="shared" si="3"/>
        <v>16.934910299810465</v>
      </c>
      <c r="J47">
        <f t="shared" si="4"/>
        <v>0.3458388577742571</v>
      </c>
      <c r="K47" s="22">
        <f t="shared" si="5"/>
        <v>33856.552527526794</v>
      </c>
      <c r="L47" s="22">
        <f>SUM(K47:K$124)</f>
        <v>842925.0121748551</v>
      </c>
      <c r="M47">
        <f t="shared" si="6"/>
        <v>24.896953447623524</v>
      </c>
      <c r="N47">
        <f t="shared" si="7"/>
        <v>24.438620114290192</v>
      </c>
      <c r="P47">
        <f t="shared" si="8"/>
        <v>0.28054293595180391</v>
      </c>
      <c r="Q47" s="22">
        <f t="shared" si="9"/>
        <v>27464.284113148155</v>
      </c>
      <c r="R47" s="22">
        <f>SUM(Q47:Q$124)</f>
        <v>631818.43797759479</v>
      </c>
      <c r="S47">
        <f t="shared" si="10"/>
        <v>23.005094011357109</v>
      </c>
      <c r="T47">
        <f t="shared" si="11"/>
        <v>22.546760678023777</v>
      </c>
      <c r="V47">
        <f t="shared" si="12"/>
        <v>0.135949194756254</v>
      </c>
      <c r="W47" s="22">
        <f t="shared" si="13"/>
        <v>13309.004901769878</v>
      </c>
      <c r="X47" s="22">
        <f>SUM(W47:W$124)</f>
        <v>239017.78857541384</v>
      </c>
      <c r="Y47">
        <f t="shared" si="14"/>
        <v>17.959102903600886</v>
      </c>
      <c r="Z47">
        <f t="shared" si="15"/>
        <v>17.500769570267554</v>
      </c>
      <c r="AB47">
        <f t="shared" si="16"/>
        <v>0.2527710927160195</v>
      </c>
      <c r="AC47" s="22">
        <f t="shared" si="17"/>
        <v>24745.506716791151</v>
      </c>
      <c r="AD47" s="22">
        <f>SUM(AC47:AC$124)</f>
        <v>548012.83861763671</v>
      </c>
      <c r="AE47">
        <f t="shared" si="18"/>
        <v>22.145953400331084</v>
      </c>
      <c r="AF47">
        <f t="shared" si="19"/>
        <v>21.687620066997752</v>
      </c>
      <c r="AH47">
        <f t="shared" si="20"/>
        <v>0.22780589534067661</v>
      </c>
      <c r="AI47" s="22">
        <f t="shared" si="21"/>
        <v>22301.491253236476</v>
      </c>
      <c r="AJ47" s="22">
        <f>SUM(AI47:AI$124)</f>
        <v>475888.55357228691</v>
      </c>
      <c r="AK47">
        <f t="shared" si="22"/>
        <v>21.33886690215051</v>
      </c>
      <c r="AL47">
        <f t="shared" si="23"/>
        <v>20.880533568817178</v>
      </c>
      <c r="AN47">
        <f t="shared" si="24"/>
        <v>0.20535792549301088</v>
      </c>
      <c r="AO47" s="22">
        <f t="shared" si="25"/>
        <v>20103.904564525164</v>
      </c>
      <c r="AP47" s="22">
        <f>SUM(AO47:AO$124)</f>
        <v>413737.27497742901</v>
      </c>
      <c r="AQ47">
        <f t="shared" si="26"/>
        <v>20.579946231315642</v>
      </c>
      <c r="AR47">
        <f t="shared" si="27"/>
        <v>20.12161289798231</v>
      </c>
      <c r="AT47">
        <f t="shared" si="28"/>
        <v>0.38412925395219527</v>
      </c>
      <c r="AU47" s="22">
        <f t="shared" si="29"/>
        <v>37605.063663150468</v>
      </c>
      <c r="AV47" s="22">
        <f>SUM(AU47:AU$124)</f>
        <v>975453.92815624317</v>
      </c>
      <c r="AW47">
        <f t="shared" si="30"/>
        <v>25.93943030901179</v>
      </c>
      <c r="AX47">
        <f t="shared" si="31"/>
        <v>25.481096975678458</v>
      </c>
      <c r="AZ47">
        <f t="shared" si="32"/>
        <v>0.3458388577742571</v>
      </c>
      <c r="BA47" s="22">
        <f t="shared" si="33"/>
        <v>33856.552527526794</v>
      </c>
      <c r="BB47" s="22">
        <f>SUM(BA47:BA$124)</f>
        <v>842925.0121748551</v>
      </c>
      <c r="BC47">
        <f t="shared" si="34"/>
        <v>24.896953447623524</v>
      </c>
      <c r="BD47">
        <f t="shared" si="35"/>
        <v>24.438620114290192</v>
      </c>
    </row>
    <row r="48" spans="1:56" x14ac:dyDescent="0.2">
      <c r="A48">
        <v>44</v>
      </c>
      <c r="B48" s="12">
        <v>1.217E-3</v>
      </c>
      <c r="C48" s="5">
        <f t="shared" si="36"/>
        <v>97784.026179431239</v>
      </c>
      <c r="D48">
        <f t="shared" si="0"/>
        <v>0.11686133436193999</v>
      </c>
      <c r="E48" s="22">
        <f t="shared" si="1"/>
        <v>11427.171778611208</v>
      </c>
      <c r="F48" s="22">
        <f>SUM(E48:E$124)</f>
        <v>196921.88248529212</v>
      </c>
      <c r="G48">
        <f t="shared" si="2"/>
        <v>17.232775204611904</v>
      </c>
      <c r="H48">
        <f t="shared" si="3"/>
        <v>16.774441871278572</v>
      </c>
      <c r="J48">
        <f t="shared" si="4"/>
        <v>0.33740376368220215</v>
      </c>
      <c r="K48" s="22">
        <f t="shared" si="5"/>
        <v>32992.698460939086</v>
      </c>
      <c r="L48" s="22">
        <f>SUM(K48:K$124)</f>
        <v>809068.45964732824</v>
      </c>
      <c r="M48">
        <f t="shared" si="6"/>
        <v>24.522651901456484</v>
      </c>
      <c r="N48">
        <f t="shared" si="7"/>
        <v>24.064318568123152</v>
      </c>
      <c r="P48">
        <f t="shared" si="8"/>
        <v>0.27237178247747956</v>
      </c>
      <c r="Q48" s="22">
        <f t="shared" si="9"/>
        <v>26633.609508316211</v>
      </c>
      <c r="R48" s="22">
        <f>SUM(Q48:Q$124)</f>
        <v>604354.15386444656</v>
      </c>
      <c r="S48">
        <f t="shared" si="10"/>
        <v>22.691410027459479</v>
      </c>
      <c r="T48">
        <f t="shared" si="11"/>
        <v>22.233076694126147</v>
      </c>
      <c r="V48">
        <f t="shared" si="12"/>
        <v>0.12978443413484866</v>
      </c>
      <c r="W48" s="22">
        <f t="shared" si="13"/>
        <v>12690.844505124711</v>
      </c>
      <c r="X48" s="22">
        <f>SUM(W48:W$124)</f>
        <v>225708.78367364398</v>
      </c>
      <c r="Y48">
        <f t="shared" si="14"/>
        <v>17.785166588598589</v>
      </c>
      <c r="Z48">
        <f t="shared" si="15"/>
        <v>17.326833255265257</v>
      </c>
      <c r="AB48">
        <f t="shared" si="16"/>
        <v>0.24481461764263385</v>
      </c>
      <c r="AC48" s="22">
        <f t="shared" si="17"/>
        <v>23938.958980674757</v>
      </c>
      <c r="AD48" s="22">
        <f>SUM(AC48:AC$124)</f>
        <v>523267.33190084534</v>
      </c>
      <c r="AE48">
        <f t="shared" si="18"/>
        <v>21.858399620604398</v>
      </c>
      <c r="AF48">
        <f t="shared" si="19"/>
        <v>21.400066287271066</v>
      </c>
      <c r="AH48">
        <f t="shared" si="20"/>
        <v>0.22010231433881802</v>
      </c>
      <c r="AI48" s="22">
        <f t="shared" si="21"/>
        <v>21522.490467460386</v>
      </c>
      <c r="AJ48" s="22">
        <f>SUM(AI48:AI$124)</f>
        <v>453587.06231905043</v>
      </c>
      <c r="AK48">
        <f t="shared" si="22"/>
        <v>21.075026749568025</v>
      </c>
      <c r="AL48">
        <f t="shared" si="23"/>
        <v>20.616693416234693</v>
      </c>
      <c r="AN48">
        <f t="shared" si="24"/>
        <v>0.19793534987278152</v>
      </c>
      <c r="AO48" s="22">
        <f t="shared" si="25"/>
        <v>19354.915433794951</v>
      </c>
      <c r="AP48" s="22">
        <f>SUM(AO48:AO$124)</f>
        <v>393633.37041290384</v>
      </c>
      <c r="AQ48">
        <f t="shared" si="26"/>
        <v>20.3376435179662</v>
      </c>
      <c r="AR48">
        <f t="shared" si="27"/>
        <v>19.879310184632867</v>
      </c>
      <c r="AT48">
        <f t="shared" si="28"/>
        <v>0.37567653198258705</v>
      </c>
      <c r="AU48" s="22">
        <f t="shared" si="29"/>
        <v>36735.163838383232</v>
      </c>
      <c r="AV48" s="22">
        <f>SUM(AU48:AU$124)</f>
        <v>937848.86449309252</v>
      </c>
      <c r="AW48">
        <f t="shared" si="30"/>
        <v>25.530003585098168</v>
      </c>
      <c r="AX48">
        <f t="shared" si="31"/>
        <v>25.071670251764836</v>
      </c>
      <c r="AZ48">
        <f t="shared" si="32"/>
        <v>0.33740376368220215</v>
      </c>
      <c r="BA48" s="22">
        <f t="shared" si="33"/>
        <v>32992.698460939086</v>
      </c>
      <c r="BB48" s="22">
        <f>SUM(BA48:BA$124)</f>
        <v>809068.45964732824</v>
      </c>
      <c r="BC48">
        <f t="shared" si="34"/>
        <v>24.522651901456484</v>
      </c>
      <c r="BD48">
        <f t="shared" si="35"/>
        <v>24.064318568123152</v>
      </c>
    </row>
    <row r="49" spans="1:56" x14ac:dyDescent="0.2">
      <c r="A49">
        <v>45</v>
      </c>
      <c r="B49" s="12">
        <v>1.289E-3</v>
      </c>
      <c r="C49" s="5">
        <f t="shared" si="36"/>
        <v>97665.023019570872</v>
      </c>
      <c r="D49">
        <f t="shared" si="0"/>
        <v>0.1112965089161333</v>
      </c>
      <c r="E49" s="22">
        <f t="shared" si="1"/>
        <v>10869.776105292032</v>
      </c>
      <c r="F49" s="22">
        <f>SUM(E49:E$124)</f>
        <v>185494.71070668087</v>
      </c>
      <c r="G49">
        <f t="shared" si="2"/>
        <v>17.065182291691489</v>
      </c>
      <c r="H49">
        <f t="shared" si="3"/>
        <v>16.606848958358157</v>
      </c>
      <c r="J49">
        <f t="shared" si="4"/>
        <v>0.32917440359239231</v>
      </c>
      <c r="K49" s="22">
        <f t="shared" si="5"/>
        <v>32148.825704304509</v>
      </c>
      <c r="L49" s="22">
        <f>SUM(K49:K$124)</f>
        <v>776075.76118638937</v>
      </c>
      <c r="M49">
        <f t="shared" si="6"/>
        <v>24.140096696672753</v>
      </c>
      <c r="N49">
        <f t="shared" si="7"/>
        <v>23.681763363339421</v>
      </c>
      <c r="P49">
        <f t="shared" si="8"/>
        <v>0.26443862376454325</v>
      </c>
      <c r="Q49" s="22">
        <f t="shared" si="9"/>
        <v>25826.404277227757</v>
      </c>
      <c r="R49" s="22">
        <f>SUM(Q49:Q$124)</f>
        <v>577720.5443561303</v>
      </c>
      <c r="S49">
        <f t="shared" si="10"/>
        <v>22.369375858703304</v>
      </c>
      <c r="T49">
        <f t="shared" si="11"/>
        <v>21.911042525369972</v>
      </c>
      <c r="V49">
        <f t="shared" si="12"/>
        <v>0.12389922113112045</v>
      </c>
      <c r="W49" s="22">
        <f t="shared" si="13"/>
        <v>12100.620283877781</v>
      </c>
      <c r="X49" s="22">
        <f>SUM(W49:W$124)</f>
        <v>213017.93916851922</v>
      </c>
      <c r="Y49">
        <f t="shared" si="14"/>
        <v>17.60388593073472</v>
      </c>
      <c r="Z49">
        <f t="shared" si="15"/>
        <v>17.145552597401387</v>
      </c>
      <c r="AB49">
        <f t="shared" si="16"/>
        <v>0.23710858851586819</v>
      </c>
      <c r="AC49" s="22">
        <f t="shared" si="17"/>
        <v>23157.215755540223</v>
      </c>
      <c r="AD49" s="22">
        <f>SUM(AC49:AC$124)</f>
        <v>499328.37292017054</v>
      </c>
      <c r="AE49">
        <f t="shared" si="18"/>
        <v>21.562539218502952</v>
      </c>
      <c r="AF49">
        <f t="shared" si="19"/>
        <v>21.10420588516962</v>
      </c>
      <c r="AH49">
        <f t="shared" si="20"/>
        <v>0.21265924090707056</v>
      </c>
      <c r="AI49" s="22">
        <f t="shared" si="21"/>
        <v>20769.369658513515</v>
      </c>
      <c r="AJ49" s="22">
        <f>SUM(AI49:AI$124)</f>
        <v>432064.57185159001</v>
      </c>
      <c r="AK49">
        <f t="shared" si="22"/>
        <v>20.802969900171409</v>
      </c>
      <c r="AL49">
        <f t="shared" si="23"/>
        <v>20.344636566838076</v>
      </c>
      <c r="AN49">
        <f t="shared" si="24"/>
        <v>0.19078106011834364</v>
      </c>
      <c r="AO49" s="22">
        <f t="shared" si="25"/>
        <v>18632.636628156168</v>
      </c>
      <c r="AP49" s="22">
        <f>SUM(AO49:AO$124)</f>
        <v>374278.45497910888</v>
      </c>
      <c r="AQ49">
        <f t="shared" si="26"/>
        <v>20.087251334764339</v>
      </c>
      <c r="AR49">
        <f t="shared" si="27"/>
        <v>19.628918001431007</v>
      </c>
      <c r="AT49">
        <f t="shared" si="28"/>
        <v>0.36740981122991401</v>
      </c>
      <c r="AU49" s="22">
        <f t="shared" si="29"/>
        <v>35883.087671385743</v>
      </c>
      <c r="AV49" s="22">
        <f>SUM(AU49:AU$124)</f>
        <v>901113.70065470948</v>
      </c>
      <c r="AW49">
        <f t="shared" si="30"/>
        <v>25.112490566782654</v>
      </c>
      <c r="AX49">
        <f t="shared" si="31"/>
        <v>24.654157233449322</v>
      </c>
      <c r="AZ49">
        <f t="shared" si="32"/>
        <v>0.32917440359239231</v>
      </c>
      <c r="BA49" s="22">
        <f t="shared" si="33"/>
        <v>32148.825704304509</v>
      </c>
      <c r="BB49" s="22">
        <f>SUM(BA49:BA$124)</f>
        <v>776075.76118638937</v>
      </c>
      <c r="BC49">
        <f t="shared" si="34"/>
        <v>24.140096696672753</v>
      </c>
      <c r="BD49">
        <f t="shared" si="35"/>
        <v>23.681763363339421</v>
      </c>
    </row>
    <row r="50" spans="1:56" x14ac:dyDescent="0.2">
      <c r="A50">
        <v>46</v>
      </c>
      <c r="B50" s="12">
        <v>1.377E-3</v>
      </c>
      <c r="C50" s="5">
        <f t="shared" si="36"/>
        <v>97539.132804898647</v>
      </c>
      <c r="D50">
        <f t="shared" si="0"/>
        <v>0.10599667515822221</v>
      </c>
      <c r="E50" s="22">
        <f t="shared" si="1"/>
        <v>10338.823775135537</v>
      </c>
      <c r="F50" s="22">
        <f>SUM(E50:E$124)</f>
        <v>174624.93460138884</v>
      </c>
      <c r="G50">
        <f t="shared" si="2"/>
        <v>16.890212890692162</v>
      </c>
      <c r="H50">
        <f t="shared" si="3"/>
        <v>16.43187955735883</v>
      </c>
      <c r="J50">
        <f t="shared" si="4"/>
        <v>0.32114575960233399</v>
      </c>
      <c r="K50" s="22">
        <f t="shared" si="5"/>
        <v>31324.278895582109</v>
      </c>
      <c r="L50" s="22">
        <f>SUM(K50:K$124)</f>
        <v>743926.93548208487</v>
      </c>
      <c r="M50">
        <f t="shared" si="6"/>
        <v>23.749211848161853</v>
      </c>
      <c r="N50">
        <f t="shared" si="7"/>
        <v>23.29087851482852</v>
      </c>
      <c r="P50">
        <f t="shared" si="8"/>
        <v>0.25673652792674101</v>
      </c>
      <c r="Q50" s="22">
        <f t="shared" si="9"/>
        <v>25041.858293314963</v>
      </c>
      <c r="R50" s="22">
        <f>SUM(Q50:Q$124)</f>
        <v>551894.14007890236</v>
      </c>
      <c r="S50">
        <f t="shared" si="10"/>
        <v>22.038865231748115</v>
      </c>
      <c r="T50">
        <f t="shared" si="11"/>
        <v>21.580531898414783</v>
      </c>
      <c r="V50">
        <f t="shared" si="12"/>
        <v>0.11828087936145149</v>
      </c>
      <c r="W50" s="22">
        <f t="shared" si="13"/>
        <v>11537.014400316812</v>
      </c>
      <c r="X50" s="22">
        <f>SUM(W50:W$124)</f>
        <v>200917.31888464146</v>
      </c>
      <c r="Y50">
        <f t="shared" si="14"/>
        <v>17.415018471254069</v>
      </c>
      <c r="Z50">
        <f t="shared" si="15"/>
        <v>16.956685137920736</v>
      </c>
      <c r="AB50">
        <f t="shared" si="16"/>
        <v>0.22964512204926701</v>
      </c>
      <c r="AC50" s="22">
        <f t="shared" si="17"/>
        <v>22399.386057560612</v>
      </c>
      <c r="AD50" s="22">
        <f>SUM(AC50:AC$124)</f>
        <v>476171.15716463031</v>
      </c>
      <c r="AE50">
        <f t="shared" si="18"/>
        <v>21.258223593316082</v>
      </c>
      <c r="AF50">
        <f t="shared" si="19"/>
        <v>20.79989025998275</v>
      </c>
      <c r="AH50">
        <f t="shared" si="20"/>
        <v>0.20546786561069619</v>
      </c>
      <c r="AI50" s="22">
        <f t="shared" si="21"/>
        <v>20041.157430940762</v>
      </c>
      <c r="AJ50" s="22">
        <f>SUM(AI50:AI$124)</f>
        <v>411295.20219307655</v>
      </c>
      <c r="AK50">
        <f t="shared" si="22"/>
        <v>20.522527384476003</v>
      </c>
      <c r="AL50">
        <f t="shared" si="23"/>
        <v>20.064194051142671</v>
      </c>
      <c r="AN50">
        <f t="shared" si="24"/>
        <v>0.1838853591502107</v>
      </c>
      <c r="AO50" s="22">
        <f t="shared" si="25"/>
        <v>17936.018467028887</v>
      </c>
      <c r="AP50" s="22">
        <f>SUM(AO50:AO$124)</f>
        <v>355645.8183509527</v>
      </c>
      <c r="AQ50">
        <f t="shared" si="26"/>
        <v>19.828582302405806</v>
      </c>
      <c r="AR50">
        <f t="shared" si="27"/>
        <v>19.370248969072474</v>
      </c>
      <c r="AT50">
        <f t="shared" si="28"/>
        <v>0.35932499875786211</v>
      </c>
      <c r="AU50" s="22">
        <f t="shared" si="29"/>
        <v>35048.248773963154</v>
      </c>
      <c r="AV50" s="22">
        <f>SUM(AU50:AU$124)</f>
        <v>865230.6129833234</v>
      </c>
      <c r="AW50">
        <f t="shared" si="30"/>
        <v>24.686842945091481</v>
      </c>
      <c r="AX50">
        <f t="shared" si="31"/>
        <v>24.228509611758149</v>
      </c>
      <c r="AZ50">
        <f t="shared" si="32"/>
        <v>0.32114575960233399</v>
      </c>
      <c r="BA50" s="22">
        <f t="shared" si="33"/>
        <v>31324.278895582109</v>
      </c>
      <c r="BB50" s="22">
        <f>SUM(BA50:BA$124)</f>
        <v>743926.93548208487</v>
      </c>
      <c r="BC50">
        <f t="shared" si="34"/>
        <v>23.749211848161853</v>
      </c>
      <c r="BD50">
        <f t="shared" si="35"/>
        <v>23.29087851482852</v>
      </c>
    </row>
    <row r="51" spans="1:56" x14ac:dyDescent="0.2">
      <c r="A51">
        <v>47</v>
      </c>
      <c r="B51" s="12">
        <v>1.487E-3</v>
      </c>
      <c r="C51" s="5">
        <f t="shared" si="36"/>
        <v>97404.82141902631</v>
      </c>
      <c r="D51">
        <f t="shared" si="0"/>
        <v>0.10094921443640208</v>
      </c>
      <c r="E51" s="22">
        <f t="shared" si="1"/>
        <v>9832.9402045687366</v>
      </c>
      <c r="F51" s="22">
        <f>SUM(E51:E$124)</f>
        <v>164286.11082625328</v>
      </c>
      <c r="G51">
        <f t="shared" si="2"/>
        <v>16.707730079546305</v>
      </c>
      <c r="H51">
        <f t="shared" si="3"/>
        <v>16.249396746212973</v>
      </c>
      <c r="J51">
        <f t="shared" si="4"/>
        <v>0.31331293619739897</v>
      </c>
      <c r="K51" s="22">
        <f t="shared" si="5"/>
        <v>30518.190598578432</v>
      </c>
      <c r="L51" s="22">
        <f>SUM(K51:K$124)</f>
        <v>712602.65658650256</v>
      </c>
      <c r="M51">
        <f t="shared" si="6"/>
        <v>23.350095225491394</v>
      </c>
      <c r="N51">
        <f t="shared" si="7"/>
        <v>22.891761892158062</v>
      </c>
      <c r="P51">
        <f t="shared" si="8"/>
        <v>0.24925876497741845</v>
      </c>
      <c r="Q51" s="22">
        <f t="shared" si="9"/>
        <v>24279.005489752493</v>
      </c>
      <c r="R51" s="22">
        <f>SUM(Q51:Q$124)</f>
        <v>526852.28178558731</v>
      </c>
      <c r="S51">
        <f t="shared" si="10"/>
        <v>21.699911967479775</v>
      </c>
      <c r="T51">
        <f t="shared" si="11"/>
        <v>21.241578634146443</v>
      </c>
      <c r="V51">
        <f t="shared" si="12"/>
        <v>0.11291730726630213</v>
      </c>
      <c r="W51" s="22">
        <f t="shared" si="13"/>
        <v>10998.690149391481</v>
      </c>
      <c r="X51" s="22">
        <f>SUM(W51:W$124)</f>
        <v>189380.30448432468</v>
      </c>
      <c r="Y51">
        <f t="shared" si="14"/>
        <v>17.218441642780746</v>
      </c>
      <c r="Z51">
        <f t="shared" si="15"/>
        <v>16.760108309447414</v>
      </c>
      <c r="AB51">
        <f t="shared" si="16"/>
        <v>0.22241658309856371</v>
      </c>
      <c r="AC51" s="22">
        <f t="shared" si="17"/>
        <v>21664.447557345626</v>
      </c>
      <c r="AD51" s="22">
        <f>SUM(AC51:AC$124)</f>
        <v>453771.77110706974</v>
      </c>
      <c r="AE51">
        <f t="shared" si="18"/>
        <v>20.945457755428073</v>
      </c>
      <c r="AF51">
        <f t="shared" si="19"/>
        <v>20.487124422094741</v>
      </c>
      <c r="AH51">
        <f t="shared" si="20"/>
        <v>0.19851967691854708</v>
      </c>
      <c r="AI51" s="22">
        <f t="shared" si="21"/>
        <v>19336.773678413876</v>
      </c>
      <c r="AJ51" s="22">
        <f>SUM(AI51:AI$124)</f>
        <v>391254.04476213577</v>
      </c>
      <c r="AK51">
        <f t="shared" si="22"/>
        <v>20.233677617011281</v>
      </c>
      <c r="AL51">
        <f t="shared" si="23"/>
        <v>19.775344283677949</v>
      </c>
      <c r="AN51">
        <f t="shared" si="24"/>
        <v>0.17723890038574525</v>
      </c>
      <c r="AO51" s="22">
        <f t="shared" si="25"/>
        <v>17263.92344057811</v>
      </c>
      <c r="AP51" s="22">
        <f>SUM(AO51:AO$124)</f>
        <v>337709.79988392384</v>
      </c>
      <c r="AQ51">
        <f t="shared" si="26"/>
        <v>19.561590448794014</v>
      </c>
      <c r="AR51">
        <f t="shared" si="27"/>
        <v>19.103257115460682</v>
      </c>
      <c r="AT51">
        <f t="shared" si="28"/>
        <v>0.35141809169473071</v>
      </c>
      <c r="AU51" s="22">
        <f t="shared" si="29"/>
        <v>34229.816464940261</v>
      </c>
      <c r="AV51" s="22">
        <f>SUM(AU51:AU$124)</f>
        <v>830182.36420936044</v>
      </c>
      <c r="AW51">
        <f t="shared" si="30"/>
        <v>24.253193558886625</v>
      </c>
      <c r="AX51">
        <f t="shared" si="31"/>
        <v>23.794860225553293</v>
      </c>
      <c r="AZ51">
        <f t="shared" si="32"/>
        <v>0.31331293619739897</v>
      </c>
      <c r="BA51" s="22">
        <f t="shared" si="33"/>
        <v>30518.190598578432</v>
      </c>
      <c r="BB51" s="22">
        <f>SUM(BA51:BA$124)</f>
        <v>712602.65658650256</v>
      </c>
      <c r="BC51">
        <f t="shared" si="34"/>
        <v>23.350095225491394</v>
      </c>
      <c r="BD51">
        <f t="shared" si="35"/>
        <v>22.891761892158062</v>
      </c>
    </row>
    <row r="52" spans="1:56" x14ac:dyDescent="0.2">
      <c r="A52">
        <v>48</v>
      </c>
      <c r="B52" s="12">
        <v>1.611E-3</v>
      </c>
      <c r="C52" s="5">
        <f t="shared" si="36"/>
        <v>97259.980449576222</v>
      </c>
      <c r="D52">
        <f t="shared" si="0"/>
        <v>9.6142108987049613E-2</v>
      </c>
      <c r="E52" s="22">
        <f t="shared" si="1"/>
        <v>9350.779640461471</v>
      </c>
      <c r="F52" s="22">
        <f>SUM(E52:E$124)</f>
        <v>154453.17062168455</v>
      </c>
      <c r="G52">
        <f t="shared" si="2"/>
        <v>16.517678371261685</v>
      </c>
      <c r="H52">
        <f t="shared" si="3"/>
        <v>16.059345037928352</v>
      </c>
      <c r="J52">
        <f t="shared" si="4"/>
        <v>0.30567115726575511</v>
      </c>
      <c r="K52" s="22">
        <f t="shared" si="5"/>
        <v>29729.570779666679</v>
      </c>
      <c r="L52" s="22">
        <f>SUM(K52:K$124)</f>
        <v>682084.46598792414</v>
      </c>
      <c r="M52">
        <f t="shared" si="6"/>
        <v>22.942963793289298</v>
      </c>
      <c r="N52">
        <f t="shared" si="7"/>
        <v>22.484630459955966</v>
      </c>
      <c r="P52">
        <f t="shared" si="8"/>
        <v>0.24199880094894996</v>
      </c>
      <c r="Q52" s="22">
        <f t="shared" si="9"/>
        <v>23536.798649115761</v>
      </c>
      <c r="R52" s="22">
        <f>SUM(Q52:Q$124)</f>
        <v>502573.27629583486</v>
      </c>
      <c r="S52">
        <f t="shared" si="10"/>
        <v>21.352660733014162</v>
      </c>
      <c r="T52">
        <f t="shared" si="11"/>
        <v>20.894327399680829</v>
      </c>
      <c r="V52">
        <f t="shared" si="12"/>
        <v>0.10779695204420249</v>
      </c>
      <c r="W52" s="22">
        <f t="shared" si="13"/>
        <v>10484.32944834304</v>
      </c>
      <c r="X52" s="22">
        <f>SUM(W52:W$124)</f>
        <v>178381.61433493314</v>
      </c>
      <c r="Y52">
        <f t="shared" si="14"/>
        <v>17.014117613704407</v>
      </c>
      <c r="Z52">
        <f t="shared" si="15"/>
        <v>16.555784280371075</v>
      </c>
      <c r="AB52">
        <f t="shared" si="16"/>
        <v>0.21541557685090909</v>
      </c>
      <c r="AC52" s="22">
        <f t="shared" si="17"/>
        <v>20951.314793053603</v>
      </c>
      <c r="AD52" s="22">
        <f>SUM(AC52:AC$124)</f>
        <v>432107.32354972407</v>
      </c>
      <c r="AE52">
        <f t="shared" si="18"/>
        <v>20.624353546202695</v>
      </c>
      <c r="AF52">
        <f t="shared" si="19"/>
        <v>20.166020212869363</v>
      </c>
      <c r="AH52">
        <f t="shared" si="20"/>
        <v>0.19180645112903102</v>
      </c>
      <c r="AI52" s="22">
        <f t="shared" si="21"/>
        <v>18655.091686912154</v>
      </c>
      <c r="AJ52" s="22">
        <f>SUM(AI52:AI$124)</f>
        <v>371917.27108372183</v>
      </c>
      <c r="AK52">
        <f t="shared" si="22"/>
        <v>19.93650191194974</v>
      </c>
      <c r="AL52">
        <f t="shared" si="23"/>
        <v>19.478168578616408</v>
      </c>
      <c r="AN52">
        <f t="shared" si="24"/>
        <v>0.17083267507059779</v>
      </c>
      <c r="AO52" s="22">
        <f t="shared" si="25"/>
        <v>16615.18263751515</v>
      </c>
      <c r="AP52" s="22">
        <f>SUM(AO52:AO$124)</f>
        <v>320445.87644334568</v>
      </c>
      <c r="AQ52">
        <f t="shared" si="26"/>
        <v>19.286328861641049</v>
      </c>
      <c r="AR52">
        <f t="shared" si="27"/>
        <v>18.827995528307717</v>
      </c>
      <c r="AT52">
        <f t="shared" si="28"/>
        <v>0.34368517525157044</v>
      </c>
      <c r="AU52" s="22">
        <f t="shared" si="29"/>
        <v>33426.81342577692</v>
      </c>
      <c r="AV52" s="22">
        <f>SUM(AU52:AU$124)</f>
        <v>795952.54774442012</v>
      </c>
      <c r="AW52">
        <f t="shared" si="30"/>
        <v>23.811798558417934</v>
      </c>
      <c r="AX52">
        <f t="shared" si="31"/>
        <v>23.353465225084602</v>
      </c>
      <c r="AZ52">
        <f t="shared" si="32"/>
        <v>0.30567115726575511</v>
      </c>
      <c r="BA52" s="22">
        <f t="shared" si="33"/>
        <v>29729.570779666679</v>
      </c>
      <c r="BB52" s="22">
        <f>SUM(BA52:BA$124)</f>
        <v>682084.46598792414</v>
      </c>
      <c r="BC52">
        <f t="shared" si="34"/>
        <v>22.942963793289298</v>
      </c>
      <c r="BD52">
        <f t="shared" si="35"/>
        <v>22.484630459955966</v>
      </c>
    </row>
    <row r="53" spans="1:56" x14ac:dyDescent="0.2">
      <c r="A53">
        <v>49</v>
      </c>
      <c r="B53" s="12">
        <v>1.745E-3</v>
      </c>
      <c r="C53" s="5">
        <f t="shared" si="36"/>
        <v>97103.294621071953</v>
      </c>
      <c r="D53">
        <f t="shared" si="0"/>
        <v>9.1563913320999626E-2</v>
      </c>
      <c r="E53" s="22">
        <f t="shared" si="1"/>
        <v>8891.157651867321</v>
      </c>
      <c r="F53" s="22">
        <f>SUM(E53:E$124)</f>
        <v>145102.39098122306</v>
      </c>
      <c r="G53">
        <f t="shared" si="2"/>
        <v>16.319853573932374</v>
      </c>
      <c r="H53">
        <f t="shared" si="3"/>
        <v>15.86152024059904</v>
      </c>
      <c r="J53">
        <f t="shared" si="4"/>
        <v>0.2982157631861026</v>
      </c>
      <c r="K53" s="22">
        <f t="shared" si="5"/>
        <v>28957.733113307942</v>
      </c>
      <c r="L53" s="22">
        <f>SUM(K53:K$124)</f>
        <v>652354.89520825748</v>
      </c>
      <c r="M53">
        <f t="shared" si="6"/>
        <v>22.527830222610152</v>
      </c>
      <c r="N53">
        <f t="shared" si="7"/>
        <v>22.06949688927682</v>
      </c>
      <c r="P53">
        <f t="shared" si="8"/>
        <v>0.2349502921834466</v>
      </c>
      <c r="Q53" s="22">
        <f t="shared" si="9"/>
        <v>22814.447443196153</v>
      </c>
      <c r="R53" s="22">
        <f>SUM(Q53:Q$124)</f>
        <v>479036.47764671908</v>
      </c>
      <c r="S53">
        <f t="shared" si="10"/>
        <v>20.997066829667176</v>
      </c>
      <c r="T53">
        <f t="shared" si="11"/>
        <v>20.538733496333844</v>
      </c>
      <c r="V53">
        <f t="shared" si="12"/>
        <v>0.10290878476773505</v>
      </c>
      <c r="W53" s="22">
        <f t="shared" si="13"/>
        <v>9992.7820463978569</v>
      </c>
      <c r="X53" s="22">
        <f>SUM(W53:W$124)</f>
        <v>167897.28488659012</v>
      </c>
      <c r="Y53">
        <f t="shared" si="14"/>
        <v>16.80185599035584</v>
      </c>
      <c r="Z53">
        <f t="shared" si="15"/>
        <v>16.343522657022508</v>
      </c>
      <c r="AB53">
        <f t="shared" si="16"/>
        <v>0.2086349412599604</v>
      </c>
      <c r="AC53" s="22">
        <f t="shared" si="17"/>
        <v>20259.140169415976</v>
      </c>
      <c r="AD53" s="22">
        <f>SUM(AC53:AC$124)</f>
        <v>411156.00875667046</v>
      </c>
      <c r="AE53">
        <f t="shared" si="18"/>
        <v>20.294840023732515</v>
      </c>
      <c r="AF53">
        <f t="shared" si="19"/>
        <v>19.836506690399183</v>
      </c>
      <c r="AH53">
        <f t="shared" si="20"/>
        <v>0.18532024263674499</v>
      </c>
      <c r="AI53" s="22">
        <f t="shared" si="21"/>
        <v>17995.20612000439</v>
      </c>
      <c r="AJ53" s="22">
        <f>SUM(AI53:AI$124)</f>
        <v>353262.17939680972</v>
      </c>
      <c r="AK53">
        <f t="shared" si="22"/>
        <v>19.630904866608081</v>
      </c>
      <c r="AL53">
        <f t="shared" si="23"/>
        <v>19.172571533274748</v>
      </c>
      <c r="AN53">
        <f t="shared" si="24"/>
        <v>0.16465800006804607</v>
      </c>
      <c r="AO53" s="22">
        <f t="shared" si="25"/>
        <v>15988.834292323963</v>
      </c>
      <c r="AP53" s="22">
        <f>SUM(AO53:AO$124)</f>
        <v>303830.69380583055</v>
      </c>
      <c r="AQ53">
        <f t="shared" si="26"/>
        <v>19.002679510644239</v>
      </c>
      <c r="AR53">
        <f t="shared" si="27"/>
        <v>18.544346177310906</v>
      </c>
      <c r="AT53">
        <f t="shared" si="28"/>
        <v>0.33612242078393195</v>
      </c>
      <c r="AU53" s="22">
        <f t="shared" si="29"/>
        <v>32638.594454130063</v>
      </c>
      <c r="AV53" s="22">
        <f>SUM(AU53:AU$124)</f>
        <v>762525.73431864334</v>
      </c>
      <c r="AW53">
        <f t="shared" si="30"/>
        <v>23.362701337837603</v>
      </c>
      <c r="AX53">
        <f t="shared" si="31"/>
        <v>22.904368004504271</v>
      </c>
      <c r="AZ53">
        <f t="shared" si="32"/>
        <v>0.2982157631861026</v>
      </c>
      <c r="BA53" s="22">
        <f t="shared" si="33"/>
        <v>28957.733113307942</v>
      </c>
      <c r="BB53" s="22">
        <f>SUM(BA53:BA$124)</f>
        <v>652354.89520825748</v>
      </c>
      <c r="BC53">
        <f t="shared" si="34"/>
        <v>22.527830222610152</v>
      </c>
      <c r="BD53">
        <f t="shared" si="35"/>
        <v>22.06949688927682</v>
      </c>
    </row>
    <row r="54" spans="1:56" x14ac:dyDescent="0.2">
      <c r="A54">
        <v>50</v>
      </c>
      <c r="B54" s="12">
        <v>1.8940000000000001E-3</v>
      </c>
      <c r="C54" s="5">
        <f t="shared" si="36"/>
        <v>96933.849371958189</v>
      </c>
      <c r="D54">
        <f t="shared" si="0"/>
        <v>8.7203726972380588E-2</v>
      </c>
      <c r="E54" s="22">
        <f t="shared" si="1"/>
        <v>8452.9929350141083</v>
      </c>
      <c r="F54" s="22">
        <f>SUM(E54:E$124)</f>
        <v>136211.23332935569</v>
      </c>
      <c r="G54">
        <f t="shared" si="2"/>
        <v>16.113965121766466</v>
      </c>
      <c r="H54">
        <f t="shared" si="3"/>
        <v>15.655631788433132</v>
      </c>
      <c r="J54">
        <f t="shared" si="4"/>
        <v>0.29094220798644155</v>
      </c>
      <c r="K54" s="22">
        <f t="shared" si="5"/>
        <v>28202.148164902657</v>
      </c>
      <c r="L54" s="22">
        <f>SUM(K54:K$124)</f>
        <v>623397.16209494963</v>
      </c>
      <c r="M54">
        <f t="shared" si="6"/>
        <v>22.104598502562379</v>
      </c>
      <c r="N54">
        <f t="shared" si="7"/>
        <v>21.646265169229046</v>
      </c>
      <c r="P54">
        <f t="shared" si="8"/>
        <v>0.22810707978975397</v>
      </c>
      <c r="Q54" s="22">
        <f t="shared" si="9"/>
        <v>22111.297313017261</v>
      </c>
      <c r="R54" s="22">
        <f>SUM(Q54:Q$124)</f>
        <v>456222.03020352294</v>
      </c>
      <c r="S54">
        <f t="shared" si="10"/>
        <v>20.632983390573742</v>
      </c>
      <c r="T54">
        <f t="shared" si="11"/>
        <v>20.174650057240409</v>
      </c>
      <c r="V54">
        <f t="shared" si="12"/>
        <v>9.8242276627909339E-2</v>
      </c>
      <c r="W54" s="22">
        <f t="shared" si="13"/>
        <v>9523.0020446080125</v>
      </c>
      <c r="X54" s="22">
        <f>SUM(W54:W$124)</f>
        <v>157904.50284019223</v>
      </c>
      <c r="Y54">
        <f t="shared" si="14"/>
        <v>16.58137865565185</v>
      </c>
      <c r="Z54">
        <f t="shared" si="15"/>
        <v>16.123045322318518</v>
      </c>
      <c r="AB54">
        <f t="shared" si="16"/>
        <v>0.20206773971908998</v>
      </c>
      <c r="AC54" s="22">
        <f t="shared" si="17"/>
        <v>19587.203844862321</v>
      </c>
      <c r="AD54" s="22">
        <f>SUM(AC54:AC$124)</f>
        <v>390896.86858725449</v>
      </c>
      <c r="AE54">
        <f t="shared" si="18"/>
        <v>19.956746847753148</v>
      </c>
      <c r="AF54">
        <f t="shared" si="19"/>
        <v>19.498413514419816</v>
      </c>
      <c r="AH54">
        <f t="shared" si="20"/>
        <v>0.17905337452825601</v>
      </c>
      <c r="AI54" s="22">
        <f t="shared" si="21"/>
        <v>17356.332836062782</v>
      </c>
      <c r="AJ54" s="22">
        <f>SUM(AI54:AI$124)</f>
        <v>335266.97327680531</v>
      </c>
      <c r="AK54">
        <f t="shared" si="22"/>
        <v>19.316694168262984</v>
      </c>
      <c r="AL54">
        <f t="shared" si="23"/>
        <v>18.858360834929652</v>
      </c>
      <c r="AN54">
        <f t="shared" si="24"/>
        <v>0.15870650608968292</v>
      </c>
      <c r="AO54" s="22">
        <f t="shared" si="25"/>
        <v>15384.032555647089</v>
      </c>
      <c r="AP54" s="22">
        <f>SUM(AO54:AO$124)</f>
        <v>287841.85951350658</v>
      </c>
      <c r="AQ54">
        <f t="shared" si="26"/>
        <v>18.710429692106125</v>
      </c>
      <c r="AR54">
        <f t="shared" si="27"/>
        <v>18.252096358772793</v>
      </c>
      <c r="AT54">
        <f t="shared" si="28"/>
        <v>0.32872608389626606</v>
      </c>
      <c r="AU54" s="22">
        <f t="shared" si="29"/>
        <v>31864.684701034344</v>
      </c>
      <c r="AV54" s="22">
        <f>SUM(AU54:AU$124)</f>
        <v>729887.13986451342</v>
      </c>
      <c r="AW54">
        <f t="shared" si="30"/>
        <v>22.905832796168259</v>
      </c>
      <c r="AX54">
        <f t="shared" si="31"/>
        <v>22.447499462834926</v>
      </c>
      <c r="AZ54">
        <f t="shared" si="32"/>
        <v>0.29094220798644155</v>
      </c>
      <c r="BA54" s="22">
        <f t="shared" si="33"/>
        <v>28202.148164902657</v>
      </c>
      <c r="BB54" s="22">
        <f>SUM(BA54:BA$124)</f>
        <v>623397.16209494963</v>
      </c>
      <c r="BC54">
        <f t="shared" si="34"/>
        <v>22.104598502562379</v>
      </c>
      <c r="BD54">
        <f t="shared" si="35"/>
        <v>21.646265169229046</v>
      </c>
    </row>
    <row r="55" spans="1:56" x14ac:dyDescent="0.2">
      <c r="A55">
        <v>51</v>
      </c>
      <c r="B55" s="12">
        <v>2.0639999999999999E-3</v>
      </c>
      <c r="C55" s="5">
        <f t="shared" si="36"/>
        <v>96750.256661247709</v>
      </c>
      <c r="D55">
        <f t="shared" si="0"/>
        <v>8.3051168545124371E-2</v>
      </c>
      <c r="E55" s="22">
        <f t="shared" si="1"/>
        <v>8035.2218727573254</v>
      </c>
      <c r="F55" s="22">
        <f>SUM(E55:E$124)</f>
        <v>127758.24039434161</v>
      </c>
      <c r="G55">
        <f t="shared" si="2"/>
        <v>15.899777556546892</v>
      </c>
      <c r="H55">
        <f t="shared" si="3"/>
        <v>15.441444223213558</v>
      </c>
      <c r="J55">
        <f t="shared" si="4"/>
        <v>0.28384605657213807</v>
      </c>
      <c r="K55" s="22">
        <f t="shared" si="5"/>
        <v>27462.178825637395</v>
      </c>
      <c r="L55" s="22">
        <f>SUM(K55:K$124)</f>
        <v>595195.01393004693</v>
      </c>
      <c r="M55">
        <f t="shared" si="6"/>
        <v>21.673262624537312</v>
      </c>
      <c r="N55">
        <f t="shared" si="7"/>
        <v>21.21492929120398</v>
      </c>
      <c r="P55">
        <f t="shared" si="8"/>
        <v>0.22146318426189707</v>
      </c>
      <c r="Q55" s="22">
        <f t="shared" si="9"/>
        <v>21426.619918355736</v>
      </c>
      <c r="R55" s="22">
        <f>SUM(Q55:Q$124)</f>
        <v>434110.73289050569</v>
      </c>
      <c r="S55">
        <f t="shared" si="10"/>
        <v>20.26034598759145</v>
      </c>
      <c r="T55">
        <f t="shared" si="11"/>
        <v>19.802012654258117</v>
      </c>
      <c r="V55">
        <f t="shared" si="12"/>
        <v>9.3787376255760696E-2</v>
      </c>
      <c r="W55" s="22">
        <f t="shared" si="13"/>
        <v>9073.9527243298562</v>
      </c>
      <c r="X55" s="22">
        <f>SUM(W55:W$124)</f>
        <v>148381.50079558423</v>
      </c>
      <c r="Y55">
        <f t="shared" si="14"/>
        <v>16.352465711853565</v>
      </c>
      <c r="Z55">
        <f t="shared" si="15"/>
        <v>15.894132378520231</v>
      </c>
      <c r="AB55">
        <f t="shared" si="16"/>
        <v>0.19570725396522032</v>
      </c>
      <c r="AC55" s="22">
        <f t="shared" si="17"/>
        <v>18934.727051603055</v>
      </c>
      <c r="AD55" s="22">
        <f>SUM(AC55:AC$124)</f>
        <v>371309.66474239214</v>
      </c>
      <c r="AE55">
        <f t="shared" si="18"/>
        <v>19.609982427021901</v>
      </c>
      <c r="AF55">
        <f t="shared" si="19"/>
        <v>19.151649093688569</v>
      </c>
      <c r="AH55">
        <f t="shared" si="20"/>
        <v>0.17299842949589955</v>
      </c>
      <c r="AI55" s="22">
        <f t="shared" si="21"/>
        <v>16737.642455721048</v>
      </c>
      <c r="AJ55" s="22">
        <f>SUM(AI55:AI$124)</f>
        <v>317910.64044074254</v>
      </c>
      <c r="AK55">
        <f t="shared" si="22"/>
        <v>18.993752631636504</v>
      </c>
      <c r="AL55">
        <f t="shared" si="23"/>
        <v>18.535419298303172</v>
      </c>
      <c r="AN55">
        <f t="shared" si="24"/>
        <v>0.15297012635150159</v>
      </c>
      <c r="AO55" s="22">
        <f t="shared" si="25"/>
        <v>14799.898986011271</v>
      </c>
      <c r="AP55" s="22">
        <f>SUM(AO55:AO$124)</f>
        <v>272457.82695785951</v>
      </c>
      <c r="AQ55">
        <f t="shared" si="26"/>
        <v>18.409438281665583</v>
      </c>
      <c r="AR55">
        <f t="shared" si="27"/>
        <v>17.951104948332251</v>
      </c>
      <c r="AT55">
        <f t="shared" si="28"/>
        <v>0.32149250258803524</v>
      </c>
      <c r="AU55" s="22">
        <f t="shared" si="29"/>
        <v>31104.482140059252</v>
      </c>
      <c r="AV55" s="22">
        <f>SUM(AU55:AU$124)</f>
        <v>698022.45516347908</v>
      </c>
      <c r="AW55">
        <f t="shared" si="30"/>
        <v>22.441217700406614</v>
      </c>
      <c r="AX55">
        <f t="shared" si="31"/>
        <v>21.982884367073282</v>
      </c>
      <c r="AZ55">
        <f t="shared" si="32"/>
        <v>0.28384605657213807</v>
      </c>
      <c r="BA55" s="22">
        <f t="shared" si="33"/>
        <v>27462.178825637395</v>
      </c>
      <c r="BB55" s="22">
        <f>SUM(BA55:BA$124)</f>
        <v>595195.01393004693</v>
      </c>
      <c r="BC55">
        <f t="shared" si="34"/>
        <v>21.673262624537312</v>
      </c>
      <c r="BD55">
        <f t="shared" si="35"/>
        <v>21.21492929120398</v>
      </c>
    </row>
    <row r="56" spans="1:56" x14ac:dyDescent="0.2">
      <c r="A56">
        <v>52</v>
      </c>
      <c r="B56" s="12">
        <v>2.2599999999999999E-3</v>
      </c>
      <c r="C56" s="5">
        <f t="shared" si="36"/>
        <v>96550.564131498904</v>
      </c>
      <c r="D56">
        <f t="shared" si="0"/>
        <v>7.9096350995356543E-2</v>
      </c>
      <c r="E56" s="22">
        <f t="shared" si="1"/>
        <v>7636.797309344719</v>
      </c>
      <c r="F56" s="22">
        <f>SUM(E56:E$124)</f>
        <v>119723.01852158428</v>
      </c>
      <c r="G56">
        <f t="shared" si="2"/>
        <v>15.677124018348104</v>
      </c>
      <c r="H56">
        <f t="shared" si="3"/>
        <v>15.218790685014771</v>
      </c>
      <c r="J56">
        <f t="shared" si="4"/>
        <v>0.27692298202159815</v>
      </c>
      <c r="K56" s="22">
        <f t="shared" si="5"/>
        <v>26737.07013516223</v>
      </c>
      <c r="L56" s="22">
        <f>SUM(K56:K$124)</f>
        <v>567732.83510440949</v>
      </c>
      <c r="M56">
        <f t="shared" si="6"/>
        <v>21.233921003101138</v>
      </c>
      <c r="N56">
        <f t="shared" si="7"/>
        <v>20.775587669767805</v>
      </c>
      <c r="P56">
        <f t="shared" si="8"/>
        <v>0.215012800254269</v>
      </c>
      <c r="Q56" s="22">
        <f t="shared" si="9"/>
        <v>20759.607160042964</v>
      </c>
      <c r="R56" s="22">
        <f>SUM(Q56:Q$124)</f>
        <v>412684.11297214997</v>
      </c>
      <c r="S56">
        <f t="shared" si="10"/>
        <v>19.879187009206195</v>
      </c>
      <c r="T56">
        <f t="shared" si="11"/>
        <v>19.420853675872863</v>
      </c>
      <c r="V56">
        <f t="shared" si="12"/>
        <v>8.9534488072325252E-2</v>
      </c>
      <c r="W56" s="22">
        <f t="shared" si="13"/>
        <v>8644.6053326079636</v>
      </c>
      <c r="X56" s="22">
        <f>SUM(W56:W$124)</f>
        <v>139307.54807125434</v>
      </c>
      <c r="Y56">
        <f t="shared" si="14"/>
        <v>16.114969129449786</v>
      </c>
      <c r="Z56">
        <f t="shared" si="15"/>
        <v>15.656635796116452</v>
      </c>
      <c r="AB56">
        <f t="shared" si="16"/>
        <v>0.18954697720602451</v>
      </c>
      <c r="AC56" s="22">
        <f t="shared" si="17"/>
        <v>18300.86757866203</v>
      </c>
      <c r="AD56" s="22">
        <f>SUM(AC56:AC$124)</f>
        <v>352374.93769078911</v>
      </c>
      <c r="AE56">
        <f t="shared" si="18"/>
        <v>19.254548243474648</v>
      </c>
      <c r="AF56">
        <f t="shared" si="19"/>
        <v>18.796214910141316</v>
      </c>
      <c r="AH56">
        <f t="shared" si="20"/>
        <v>0.16714824105884016</v>
      </c>
      <c r="AI56" s="22">
        <f t="shared" si="21"/>
        <v>16138.256967818785</v>
      </c>
      <c r="AJ56" s="22">
        <f>SUM(AI56:AI$124)</f>
        <v>301172.9979850215</v>
      </c>
      <c r="AK56">
        <f t="shared" si="22"/>
        <v>18.66205245000058</v>
      </c>
      <c r="AL56">
        <f t="shared" si="23"/>
        <v>18.203719116667248</v>
      </c>
      <c r="AN56">
        <f t="shared" si="24"/>
        <v>0.14744108564000152</v>
      </c>
      <c r="AO56" s="22">
        <f t="shared" si="25"/>
        <v>14235.519994702789</v>
      </c>
      <c r="AP56" s="22">
        <f>SUM(AO56:AO$124)</f>
        <v>257657.92797184823</v>
      </c>
      <c r="AQ56">
        <f t="shared" si="26"/>
        <v>18.099649894610515</v>
      </c>
      <c r="AR56">
        <f t="shared" si="27"/>
        <v>17.641316561277183</v>
      </c>
      <c r="AT56">
        <f t="shared" si="28"/>
        <v>0.31441809544062127</v>
      </c>
      <c r="AU56" s="22">
        <f t="shared" si="29"/>
        <v>30357.244487943448</v>
      </c>
      <c r="AV56" s="22">
        <f>SUM(AU56:AU$124)</f>
        <v>666917.97302341973</v>
      </c>
      <c r="AW56">
        <f t="shared" si="30"/>
        <v>21.968989092151958</v>
      </c>
      <c r="AX56">
        <f t="shared" si="31"/>
        <v>21.510655758818626</v>
      </c>
      <c r="AZ56">
        <f t="shared" si="32"/>
        <v>0.27692298202159815</v>
      </c>
      <c r="BA56" s="22">
        <f t="shared" si="33"/>
        <v>26737.07013516223</v>
      </c>
      <c r="BB56" s="22">
        <f>SUM(BA56:BA$124)</f>
        <v>567732.83510440949</v>
      </c>
      <c r="BC56">
        <f t="shared" si="34"/>
        <v>21.233921003101138</v>
      </c>
      <c r="BD56">
        <f t="shared" si="35"/>
        <v>20.775587669767805</v>
      </c>
    </row>
    <row r="57" spans="1:56" x14ac:dyDescent="0.2">
      <c r="A57">
        <v>53</v>
      </c>
      <c r="B57" s="12">
        <v>2.5219999999999999E-3</v>
      </c>
      <c r="C57" s="5">
        <f t="shared" si="36"/>
        <v>96332.359856561714</v>
      </c>
      <c r="D57">
        <f t="shared" si="0"/>
        <v>7.5329858090815757E-2</v>
      </c>
      <c r="E57" s="22">
        <f t="shared" si="1"/>
        <v>7256.7029975481901</v>
      </c>
      <c r="F57" s="22">
        <f>SUM(E57:E$124)</f>
        <v>112086.22121223956</v>
      </c>
      <c r="G57">
        <f t="shared" si="2"/>
        <v>15.445887925978221</v>
      </c>
      <c r="H57">
        <f t="shared" si="3"/>
        <v>14.987554592644887</v>
      </c>
      <c r="J57">
        <f t="shared" si="4"/>
        <v>0.27016876294790065</v>
      </c>
      <c r="K57" s="22">
        <f t="shared" si="5"/>
        <v>26025.994494299284</v>
      </c>
      <c r="L57" s="22">
        <f>SUM(K57:K$124)</f>
        <v>540995.76496924728</v>
      </c>
      <c r="M57">
        <f t="shared" si="6"/>
        <v>20.786747076571718</v>
      </c>
      <c r="N57">
        <f t="shared" si="7"/>
        <v>20.328413743238386</v>
      </c>
      <c r="P57">
        <f t="shared" si="8"/>
        <v>0.20875029150899907</v>
      </c>
      <c r="Q57" s="22">
        <f t="shared" si="9"/>
        <v>20109.408201807059</v>
      </c>
      <c r="R57" s="22">
        <f>SUM(Q57:Q$124)</f>
        <v>391924.50581210706</v>
      </c>
      <c r="S57">
        <f t="shared" si="10"/>
        <v>19.489609136130031</v>
      </c>
      <c r="T57">
        <f t="shared" si="11"/>
        <v>19.031275802796699</v>
      </c>
      <c r="V57">
        <f t="shared" si="12"/>
        <v>8.547445162035823E-2</v>
      </c>
      <c r="W57" s="22">
        <f t="shared" si="13"/>
        <v>8233.9556320346237</v>
      </c>
      <c r="X57" s="22">
        <f>SUM(W57:W$124)</f>
        <v>130662.94273864635</v>
      </c>
      <c r="Y57">
        <f t="shared" si="14"/>
        <v>15.868793636717633</v>
      </c>
      <c r="Z57">
        <f t="shared" si="15"/>
        <v>15.4104603033843</v>
      </c>
      <c r="AB57">
        <f t="shared" si="16"/>
        <v>0.183580607463462</v>
      </c>
      <c r="AC57" s="22">
        <f t="shared" si="17"/>
        <v>17684.753140856421</v>
      </c>
      <c r="AD57" s="22">
        <f>SUM(AC57:AC$124)</f>
        <v>334074.07011212711</v>
      </c>
      <c r="AE57">
        <f t="shared" si="18"/>
        <v>18.890513622173685</v>
      </c>
      <c r="AF57">
        <f t="shared" si="19"/>
        <v>18.432180288840353</v>
      </c>
      <c r="AH57">
        <f t="shared" si="20"/>
        <v>0.16149588508100501</v>
      </c>
      <c r="AI57" s="22">
        <f t="shared" si="21"/>
        <v>15557.279716977311</v>
      </c>
      <c r="AJ57" s="22">
        <f>SUM(AI57:AI$124)</f>
        <v>285034.74101720279</v>
      </c>
      <c r="AK57">
        <f t="shared" si="22"/>
        <v>18.321631172199773</v>
      </c>
      <c r="AL57">
        <f t="shared" si="23"/>
        <v>17.863297838866441</v>
      </c>
      <c r="AN57">
        <f t="shared" si="24"/>
        <v>0.14211188977349543</v>
      </c>
      <c r="AO57" s="22">
        <f t="shared" si="25"/>
        <v>13689.973705556395</v>
      </c>
      <c r="AP57" s="22">
        <f>SUM(AO57:AO$124)</f>
        <v>243422.40797714546</v>
      </c>
      <c r="AQ57">
        <f t="shared" si="26"/>
        <v>17.781071988352089</v>
      </c>
      <c r="AR57">
        <f t="shared" si="27"/>
        <v>17.322738655018757</v>
      </c>
      <c r="AT57">
        <f t="shared" si="28"/>
        <v>0.30749935984412835</v>
      </c>
      <c r="AU57" s="22">
        <f t="shared" si="29"/>
        <v>29622.138988166935</v>
      </c>
      <c r="AV57" s="22">
        <f>SUM(AU57:AU$124)</f>
        <v>636560.72853547626</v>
      </c>
      <c r="AW57">
        <f t="shared" si="30"/>
        <v>21.489357294210294</v>
      </c>
      <c r="AX57">
        <f t="shared" si="31"/>
        <v>21.031023960876961</v>
      </c>
      <c r="AZ57">
        <f t="shared" si="32"/>
        <v>0.27016876294790065</v>
      </c>
      <c r="BA57" s="22">
        <f t="shared" si="33"/>
        <v>26025.994494299284</v>
      </c>
      <c r="BB57" s="22">
        <f>SUM(BA57:BA$124)</f>
        <v>540995.76496924728</v>
      </c>
      <c r="BC57">
        <f t="shared" si="34"/>
        <v>20.786747076571718</v>
      </c>
      <c r="BD57">
        <f t="shared" si="35"/>
        <v>20.328413743238386</v>
      </c>
    </row>
    <row r="58" spans="1:56" x14ac:dyDescent="0.2">
      <c r="A58">
        <v>54</v>
      </c>
      <c r="B58" s="12">
        <v>2.7989999999999998E-3</v>
      </c>
      <c r="C58" s="5">
        <f t="shared" si="36"/>
        <v>96089.409645003456</v>
      </c>
      <c r="D58">
        <f t="shared" si="0"/>
        <v>7.1742721991253117E-2</v>
      </c>
      <c r="E58" s="22">
        <f t="shared" si="1"/>
        <v>6893.7158024651189</v>
      </c>
      <c r="F58" s="22">
        <f>SUM(E58:E$124)</f>
        <v>104829.51821469137</v>
      </c>
      <c r="G58">
        <f t="shared" si="2"/>
        <v>15.206533199005021</v>
      </c>
      <c r="H58">
        <f t="shared" si="3"/>
        <v>14.748199865671687</v>
      </c>
      <c r="J58">
        <f t="shared" si="4"/>
        <v>0.26357928092478117</v>
      </c>
      <c r="K58" s="22">
        <f t="shared" si="5"/>
        <v>25327.177498716745</v>
      </c>
      <c r="L58" s="22">
        <f>SUM(K58:K$124)</f>
        <v>514969.77047494793</v>
      </c>
      <c r="M58">
        <f t="shared" si="6"/>
        <v>20.332694809796312</v>
      </c>
      <c r="N58">
        <f t="shared" si="7"/>
        <v>19.87436147646298</v>
      </c>
      <c r="P58">
        <f t="shared" si="8"/>
        <v>0.20267018593106703</v>
      </c>
      <c r="Q58" s="22">
        <f t="shared" si="9"/>
        <v>19474.458518759315</v>
      </c>
      <c r="R58" s="22">
        <f>SUM(Q58:Q$124)</f>
        <v>371815.0976103</v>
      </c>
      <c r="S58">
        <f t="shared" si="10"/>
        <v>19.09244856549612</v>
      </c>
      <c r="T58">
        <f t="shared" si="11"/>
        <v>18.634115232162788</v>
      </c>
      <c r="V58">
        <f t="shared" si="12"/>
        <v>8.1598521833277524E-2</v>
      </c>
      <c r="W58" s="22">
        <f t="shared" si="13"/>
        <v>7840.7537908645627</v>
      </c>
      <c r="X58" s="22">
        <f>SUM(W58:W$124)</f>
        <v>122428.98710661172</v>
      </c>
      <c r="Y58">
        <f t="shared" si="14"/>
        <v>15.614440954549098</v>
      </c>
      <c r="Z58">
        <f t="shared" si="15"/>
        <v>15.156107621215764</v>
      </c>
      <c r="AB58">
        <f t="shared" si="16"/>
        <v>0.17780204112683975</v>
      </c>
      <c r="AC58" s="22">
        <f t="shared" si="17"/>
        <v>17084.893165554658</v>
      </c>
      <c r="AD58" s="22">
        <f>SUM(AC58:AC$124)</f>
        <v>316389.31697127072</v>
      </c>
      <c r="AE58">
        <f t="shared" si="18"/>
        <v>18.518659373835142</v>
      </c>
      <c r="AF58">
        <f t="shared" si="19"/>
        <v>18.06032604050181</v>
      </c>
      <c r="AH58">
        <f t="shared" si="20"/>
        <v>0.15603467157585027</v>
      </c>
      <c r="AI58" s="22">
        <f t="shared" si="21"/>
        <v>14993.279475875453</v>
      </c>
      <c r="AJ58" s="22">
        <f>SUM(AI58:AI$124)</f>
        <v>269477.4613002254</v>
      </c>
      <c r="AK58">
        <f t="shared" si="22"/>
        <v>17.97321671578397</v>
      </c>
      <c r="AL58">
        <f t="shared" si="23"/>
        <v>17.514883382450638</v>
      </c>
      <c r="AN58">
        <f t="shared" si="24"/>
        <v>0.13697531544433295</v>
      </c>
      <c r="AO58" s="22">
        <f t="shared" si="25"/>
        <v>13161.877196984076</v>
      </c>
      <c r="AP58" s="22">
        <f>SUM(AO58:AO$124)</f>
        <v>229732.43427158907</v>
      </c>
      <c r="AQ58">
        <f t="shared" si="26"/>
        <v>17.454382139671548</v>
      </c>
      <c r="AR58">
        <f t="shared" si="27"/>
        <v>16.996048806338216</v>
      </c>
      <c r="AT58">
        <f t="shared" si="28"/>
        <v>0.30073287026320628</v>
      </c>
      <c r="AU58" s="22">
        <f t="shared" si="29"/>
        <v>28897.243964438905</v>
      </c>
      <c r="AV58" s="22">
        <f>SUM(AU58:AU$124)</f>
        <v>606938.58954730944</v>
      </c>
      <c r="AW58">
        <f t="shared" si="30"/>
        <v>21.003338252402589</v>
      </c>
      <c r="AX58">
        <f t="shared" si="31"/>
        <v>20.545004919069257</v>
      </c>
      <c r="AZ58">
        <f t="shared" si="32"/>
        <v>0.26357928092478117</v>
      </c>
      <c r="BA58" s="22">
        <f t="shared" si="33"/>
        <v>25327.177498716745</v>
      </c>
      <c r="BB58" s="22">
        <f>SUM(BA58:BA$124)</f>
        <v>514969.77047494793</v>
      </c>
      <c r="BC58">
        <f t="shared" si="34"/>
        <v>20.332694809796312</v>
      </c>
      <c r="BD58">
        <f t="shared" si="35"/>
        <v>19.87436147646298</v>
      </c>
    </row>
    <row r="59" spans="1:56" x14ac:dyDescent="0.2">
      <c r="A59">
        <v>55</v>
      </c>
      <c r="B59" s="12">
        <v>3.1800000000000001E-3</v>
      </c>
      <c r="C59" s="5">
        <f t="shared" si="36"/>
        <v>95820.455387407084</v>
      </c>
      <c r="D59">
        <f t="shared" si="0"/>
        <v>6.8326401896431521E-2</v>
      </c>
      <c r="E59" s="22">
        <f t="shared" si="1"/>
        <v>6547.0669446990632</v>
      </c>
      <c r="F59" s="22">
        <f>SUM(E59:E$124)</f>
        <v>97935.802412226272</v>
      </c>
      <c r="G59">
        <f t="shared" si="2"/>
        <v>14.958729342384615</v>
      </c>
      <c r="H59">
        <f t="shared" si="3"/>
        <v>14.500396009051281</v>
      </c>
      <c r="J59">
        <f t="shared" si="4"/>
        <v>0.25715051797539623</v>
      </c>
      <c r="K59" s="22">
        <f t="shared" si="5"/>
        <v>24640.279735510077</v>
      </c>
      <c r="L59" s="22">
        <f>SUM(K59:K$124)</f>
        <v>489642.59297623119</v>
      </c>
      <c r="M59">
        <f t="shared" si="6"/>
        <v>19.871632880473673</v>
      </c>
      <c r="N59">
        <f t="shared" si="7"/>
        <v>19.41329954714034</v>
      </c>
      <c r="P59">
        <f t="shared" si="8"/>
        <v>0.19676717080686118</v>
      </c>
      <c r="Q59" s="22">
        <f t="shared" si="9"/>
        <v>18854.31991200515</v>
      </c>
      <c r="R59" s="22">
        <f>SUM(Q59:Q$124)</f>
        <v>352340.63909154071</v>
      </c>
      <c r="S59">
        <f t="shared" si="10"/>
        <v>18.687528414493176</v>
      </c>
      <c r="T59">
        <f t="shared" si="11"/>
        <v>18.229195081159844</v>
      </c>
      <c r="V59">
        <f t="shared" si="12"/>
        <v>7.7898350198832969E-2</v>
      </c>
      <c r="W59" s="22">
        <f t="shared" si="13"/>
        <v>7464.2553899798886</v>
      </c>
      <c r="X59" s="22">
        <f>SUM(W59:W$124)</f>
        <v>114588.23331574716</v>
      </c>
      <c r="Y59">
        <f t="shared" si="14"/>
        <v>15.35159601714216</v>
      </c>
      <c r="Z59">
        <f t="shared" si="15"/>
        <v>14.893262683808826</v>
      </c>
      <c r="AB59">
        <f t="shared" si="16"/>
        <v>0.17220536670880363</v>
      </c>
      <c r="AC59" s="22">
        <f t="shared" si="17"/>
        <v>16500.796658192994</v>
      </c>
      <c r="AD59" s="22">
        <f>SUM(AC59:AC$124)</f>
        <v>299304.42380571598</v>
      </c>
      <c r="AE59">
        <f t="shared" si="18"/>
        <v>18.138786266244001</v>
      </c>
      <c r="AF59">
        <f t="shared" si="19"/>
        <v>17.680452932910669</v>
      </c>
      <c r="AH59">
        <f t="shared" si="20"/>
        <v>0.15075813678826111</v>
      </c>
      <c r="AI59" s="22">
        <f t="shared" si="21"/>
        <v>14445.713320408189</v>
      </c>
      <c r="AJ59" s="22">
        <f>SUM(AI59:AI$124)</f>
        <v>254484.18182434989</v>
      </c>
      <c r="AK59">
        <f t="shared" si="22"/>
        <v>17.616588131015117</v>
      </c>
      <c r="AL59">
        <f t="shared" si="23"/>
        <v>17.158254797681785</v>
      </c>
      <c r="AN59">
        <f t="shared" si="24"/>
        <v>0.13202440042827268</v>
      </c>
      <c r="AO59" s="22">
        <f t="shared" si="25"/>
        <v>12650.638171286471</v>
      </c>
      <c r="AP59" s="22">
        <f>SUM(AO59:AO$124)</f>
        <v>216570.55707460499</v>
      </c>
      <c r="AQ59">
        <f t="shared" si="26"/>
        <v>17.119338498366162</v>
      </c>
      <c r="AR59">
        <f t="shared" si="27"/>
        <v>16.661005165032829</v>
      </c>
      <c r="AT59">
        <f t="shared" si="28"/>
        <v>0.29411527654103309</v>
      </c>
      <c r="AU59" s="22">
        <f t="shared" si="29"/>
        <v>28182.259734554958</v>
      </c>
      <c r="AV59" s="22">
        <f>SUM(AU59:AU$124)</f>
        <v>578041.3455828703</v>
      </c>
      <c r="AW59">
        <f t="shared" si="30"/>
        <v>20.510823157098351</v>
      </c>
      <c r="AX59">
        <f t="shared" si="31"/>
        <v>20.052489823765018</v>
      </c>
      <c r="AZ59">
        <f t="shared" si="32"/>
        <v>0.25715051797539623</v>
      </c>
      <c r="BA59" s="22">
        <f t="shared" si="33"/>
        <v>24640.279735510077</v>
      </c>
      <c r="BB59" s="22">
        <f>SUM(BA59:BA$124)</f>
        <v>489642.59297623119</v>
      </c>
      <c r="BC59">
        <f t="shared" si="34"/>
        <v>19.871632880473673</v>
      </c>
      <c r="BD59">
        <f t="shared" si="35"/>
        <v>19.41329954714034</v>
      </c>
    </row>
    <row r="60" spans="1:56" x14ac:dyDescent="0.2">
      <c r="A60">
        <v>56</v>
      </c>
      <c r="B60" s="12">
        <v>3.6340000000000001E-3</v>
      </c>
      <c r="C60" s="5">
        <f t="shared" si="36"/>
        <v>95515.746339275138</v>
      </c>
      <c r="D60">
        <f t="shared" si="0"/>
        <v>6.5072763710887174E-2</v>
      </c>
      <c r="E60" s="22">
        <f t="shared" si="1"/>
        <v>6215.4735922046875</v>
      </c>
      <c r="F60" s="22">
        <f>SUM(E60:E$124)</f>
        <v>91388.735467527207</v>
      </c>
      <c r="G60">
        <f t="shared" si="2"/>
        <v>14.703422693669712</v>
      </c>
      <c r="H60">
        <f t="shared" si="3"/>
        <v>14.245089360336378</v>
      </c>
      <c r="J60">
        <f t="shared" si="4"/>
        <v>0.25087855412233784</v>
      </c>
      <c r="K60" s="22">
        <f t="shared" si="5"/>
        <v>23962.85233751333</v>
      </c>
      <c r="L60" s="22">
        <f>SUM(K60:K$124)</f>
        <v>465002.31324072118</v>
      </c>
      <c r="M60">
        <f t="shared" si="6"/>
        <v>19.405132022316479</v>
      </c>
      <c r="N60">
        <f t="shared" si="7"/>
        <v>18.946798688983147</v>
      </c>
      <c r="P60">
        <f t="shared" si="8"/>
        <v>0.19103608816200118</v>
      </c>
      <c r="Q60" s="22">
        <f t="shared" si="9"/>
        <v>18246.954538529106</v>
      </c>
      <c r="R60" s="22">
        <f>SUM(Q60:Q$124)</f>
        <v>333486.31917953561</v>
      </c>
      <c r="S60">
        <f t="shared" si="10"/>
        <v>18.276272814478009</v>
      </c>
      <c r="T60">
        <f t="shared" si="11"/>
        <v>17.817939481144677</v>
      </c>
      <c r="V60">
        <f t="shared" si="12"/>
        <v>7.4365966776928819E-2</v>
      </c>
      <c r="W60" s="22">
        <f t="shared" si="13"/>
        <v>7103.120818940095</v>
      </c>
      <c r="X60" s="22">
        <f>SUM(W60:W$124)</f>
        <v>107123.97792576726</v>
      </c>
      <c r="Y60">
        <f t="shared" si="14"/>
        <v>15.081255219554601</v>
      </c>
      <c r="Z60">
        <f t="shared" si="15"/>
        <v>14.622921886221267</v>
      </c>
      <c r="AB60">
        <f t="shared" si="16"/>
        <v>0.16678485879787272</v>
      </c>
      <c r="AC60" s="22">
        <f t="shared" si="17"/>
        <v>15930.580266169432</v>
      </c>
      <c r="AD60" s="22">
        <f>SUM(AC60:AC$124)</f>
        <v>282803.62714752299</v>
      </c>
      <c r="AE60">
        <f t="shared" si="18"/>
        <v>17.752248971626706</v>
      </c>
      <c r="AF60">
        <f t="shared" si="19"/>
        <v>17.293915638293374</v>
      </c>
      <c r="AH60">
        <f t="shared" si="20"/>
        <v>0.14566003554421367</v>
      </c>
      <c r="AI60" s="22">
        <f t="shared" si="21"/>
        <v>13912.827006810912</v>
      </c>
      <c r="AJ60" s="22">
        <f>SUM(AI60:AI$124)</f>
        <v>240038.46850394169</v>
      </c>
      <c r="AK60">
        <f t="shared" si="22"/>
        <v>17.253033361690818</v>
      </c>
      <c r="AL60">
        <f t="shared" si="23"/>
        <v>16.794700028357486</v>
      </c>
      <c r="AN60">
        <f t="shared" si="24"/>
        <v>0.12725243414773268</v>
      </c>
      <c r="AO60" s="22">
        <f t="shared" si="25"/>
        <v>12154.611221110148</v>
      </c>
      <c r="AP60" s="22">
        <f>SUM(AO60:AO$124)</f>
        <v>203919.91890331852</v>
      </c>
      <c r="AQ60">
        <f t="shared" si="26"/>
        <v>16.777165076999754</v>
      </c>
      <c r="AR60">
        <f t="shared" si="27"/>
        <v>16.318831743666422</v>
      </c>
      <c r="AT60">
        <f t="shared" si="28"/>
        <v>0.28764330224061913</v>
      </c>
      <c r="AU60" s="22">
        <f t="shared" si="29"/>
        <v>27474.46469300643</v>
      </c>
      <c r="AV60" s="22">
        <f>SUM(AU60:AU$124)</f>
        <v>549859.08584831527</v>
      </c>
      <c r="AW60">
        <f t="shared" si="30"/>
        <v>20.013459479277163</v>
      </c>
      <c r="AX60">
        <f t="shared" si="31"/>
        <v>19.555126145943831</v>
      </c>
      <c r="AZ60">
        <f t="shared" si="32"/>
        <v>0.25087855412233784</v>
      </c>
      <c r="BA60" s="22">
        <f t="shared" si="33"/>
        <v>23962.85233751333</v>
      </c>
      <c r="BB60" s="22">
        <f>SUM(BA60:BA$124)</f>
        <v>465002.31324072118</v>
      </c>
      <c r="BC60">
        <f t="shared" si="34"/>
        <v>19.405132022316479</v>
      </c>
      <c r="BD60">
        <f t="shared" si="35"/>
        <v>18.946798688983147</v>
      </c>
    </row>
    <row r="61" spans="1:56" x14ac:dyDescent="0.2">
      <c r="A61">
        <v>57</v>
      </c>
      <c r="B61" s="12">
        <v>4.1859999999999996E-3</v>
      </c>
      <c r="C61" s="5">
        <f t="shared" si="36"/>
        <v>95168.642117078212</v>
      </c>
      <c r="D61">
        <f t="shared" si="0"/>
        <v>6.1974060677035397E-2</v>
      </c>
      <c r="E61" s="22">
        <f t="shared" si="1"/>
        <v>5897.9872011148718</v>
      </c>
      <c r="F61" s="22">
        <f>SUM(E61:E$124)</f>
        <v>85173.261875322511</v>
      </c>
      <c r="G61">
        <f t="shared" si="2"/>
        <v>14.441072686495923</v>
      </c>
      <c r="H61">
        <f t="shared" si="3"/>
        <v>13.982739353162589</v>
      </c>
      <c r="J61">
        <f t="shared" si="4"/>
        <v>0.24475956499740278</v>
      </c>
      <c r="K61" s="22">
        <f t="shared" si="5"/>
        <v>23293.435445969568</v>
      </c>
      <c r="L61" s="22">
        <f>SUM(K61:K$124)</f>
        <v>441039.46090320783</v>
      </c>
      <c r="M61">
        <f t="shared" si="6"/>
        <v>18.934066721339736</v>
      </c>
      <c r="N61">
        <f t="shared" si="7"/>
        <v>18.475733388006404</v>
      </c>
      <c r="P61">
        <f t="shared" si="8"/>
        <v>0.18547193025437006</v>
      </c>
      <c r="Q61" s="22">
        <f t="shared" si="9"/>
        <v>17651.111753141835</v>
      </c>
      <c r="R61" s="22">
        <f>SUM(Q61:Q$124)</f>
        <v>315239.36464100651</v>
      </c>
      <c r="S61">
        <f t="shared" si="10"/>
        <v>17.859462284855514</v>
      </c>
      <c r="T61">
        <f t="shared" si="11"/>
        <v>17.401128951522182</v>
      </c>
      <c r="V61">
        <f t="shared" si="12"/>
        <v>7.0993763032867613E-2</v>
      </c>
      <c r="W61" s="22">
        <f t="shared" si="13"/>
        <v>6756.3800266196349</v>
      </c>
      <c r="X61" s="22">
        <f>SUM(W61:W$124)</f>
        <v>100020.85710682718</v>
      </c>
      <c r="Y61">
        <f t="shared" si="14"/>
        <v>14.803912259634959</v>
      </c>
      <c r="Z61">
        <f t="shared" si="15"/>
        <v>14.345578926301625</v>
      </c>
      <c r="AB61">
        <f t="shared" si="16"/>
        <v>0.16153497220132954</v>
      </c>
      <c r="AC61" s="22">
        <f t="shared" si="17"/>
        <v>15373.063958820509</v>
      </c>
      <c r="AD61" s="22">
        <f>SUM(AC61:AC$124)</f>
        <v>266873.04688135366</v>
      </c>
      <c r="AE61">
        <f t="shared" si="18"/>
        <v>17.359782512856295</v>
      </c>
      <c r="AF61">
        <f t="shared" si="19"/>
        <v>16.901449179522963</v>
      </c>
      <c r="AH61">
        <f t="shared" si="20"/>
        <v>0.14073433385914366</v>
      </c>
      <c r="AI61" s="22">
        <f t="shared" si="21"/>
        <v>13393.495452626246</v>
      </c>
      <c r="AJ61" s="22">
        <f>SUM(AI61:AI$124)</f>
        <v>226125.6414971308</v>
      </c>
      <c r="AK61">
        <f t="shared" si="22"/>
        <v>16.883243235266956</v>
      </c>
      <c r="AL61">
        <f t="shared" si="23"/>
        <v>16.424909901933624</v>
      </c>
      <c r="AN61">
        <f t="shared" si="24"/>
        <v>0.12265294857612788</v>
      </c>
      <c r="AO61" s="22">
        <f t="shared" si="25"/>
        <v>11672.714567645911</v>
      </c>
      <c r="AP61" s="22">
        <f>SUM(AO61:AO$124)</f>
        <v>191765.30768220837</v>
      </c>
      <c r="AQ61">
        <f t="shared" si="26"/>
        <v>16.428509972627776</v>
      </c>
      <c r="AR61">
        <f t="shared" si="27"/>
        <v>15.970176639294442</v>
      </c>
      <c r="AT61">
        <f t="shared" si="28"/>
        <v>0.28131374302261047</v>
      </c>
      <c r="AU61" s="22">
        <f t="shared" si="29"/>
        <v>26772.246932334525</v>
      </c>
      <c r="AV61" s="22">
        <f>SUM(AU61:AU$124)</f>
        <v>522384.62115530926</v>
      </c>
      <c r="AW61">
        <f t="shared" si="30"/>
        <v>19.512169541675359</v>
      </c>
      <c r="AX61">
        <f t="shared" si="31"/>
        <v>19.053836208342027</v>
      </c>
      <c r="AZ61">
        <f t="shared" si="32"/>
        <v>0.24475956499740278</v>
      </c>
      <c r="BA61" s="22">
        <f t="shared" si="33"/>
        <v>23293.435445969568</v>
      </c>
      <c r="BB61" s="22">
        <f>SUM(BA61:BA$124)</f>
        <v>441039.46090320783</v>
      </c>
      <c r="BC61">
        <f t="shared" si="34"/>
        <v>18.934066721339736</v>
      </c>
      <c r="BD61">
        <f t="shared" si="35"/>
        <v>18.475733388006404</v>
      </c>
    </row>
    <row r="62" spans="1:56" x14ac:dyDescent="0.2">
      <c r="A62">
        <v>58</v>
      </c>
      <c r="B62" s="12">
        <v>4.8279999999999998E-3</v>
      </c>
      <c r="C62" s="5">
        <f t="shared" si="36"/>
        <v>94770.266181176121</v>
      </c>
      <c r="D62">
        <f t="shared" si="0"/>
        <v>5.9022914930509894E-2</v>
      </c>
      <c r="E62" s="22">
        <f t="shared" si="1"/>
        <v>5593.6173587533367</v>
      </c>
      <c r="F62" s="22">
        <f>SUM(E62:E$124)</f>
        <v>79275.274674207642</v>
      </c>
      <c r="G62">
        <f t="shared" si="2"/>
        <v>14.172452205754009</v>
      </c>
      <c r="H62">
        <f t="shared" si="3"/>
        <v>13.714118872420675</v>
      </c>
      <c r="J62">
        <f t="shared" si="4"/>
        <v>0.23878981950966124</v>
      </c>
      <c r="K62" s="22">
        <f t="shared" si="5"/>
        <v>22630.1747562856</v>
      </c>
      <c r="L62" s="22">
        <f>SUM(K62:K$124)</f>
        <v>417746.02545723831</v>
      </c>
      <c r="M62">
        <f t="shared" si="6"/>
        <v>18.459690654452771</v>
      </c>
      <c r="N62">
        <f t="shared" si="7"/>
        <v>18.001357321119439</v>
      </c>
      <c r="P62">
        <f t="shared" si="8"/>
        <v>0.18006983519841754</v>
      </c>
      <c r="Q62" s="22">
        <f t="shared" si="9"/>
        <v>17065.266212954546</v>
      </c>
      <c r="R62" s="22">
        <f>SUM(Q62:Q$124)</f>
        <v>297588.25288786466</v>
      </c>
      <c r="S62">
        <f t="shared" si="10"/>
        <v>17.438242637079998</v>
      </c>
      <c r="T62">
        <f t="shared" si="11"/>
        <v>16.979909303746666</v>
      </c>
      <c r="V62">
        <f t="shared" si="12"/>
        <v>6.7774475449038279E-2</v>
      </c>
      <c r="W62" s="22">
        <f t="shared" si="13"/>
        <v>6423.0050785949434</v>
      </c>
      <c r="X62" s="22">
        <f>SUM(W62:W$124)</f>
        <v>93264.477080207551</v>
      </c>
      <c r="Y62">
        <f t="shared" si="14"/>
        <v>14.520380404340193</v>
      </c>
      <c r="Z62">
        <f t="shared" si="15"/>
        <v>14.062047071006859</v>
      </c>
      <c r="AB62">
        <f t="shared" si="16"/>
        <v>0.15645033627247412</v>
      </c>
      <c r="AC62" s="22">
        <f t="shared" si="17"/>
        <v>14826.840012676887</v>
      </c>
      <c r="AD62" s="22">
        <f>SUM(AC62:AC$124)</f>
        <v>251499.98292253309</v>
      </c>
      <c r="AE62">
        <f t="shared" si="18"/>
        <v>16.962480387425888</v>
      </c>
      <c r="AF62">
        <f t="shared" si="19"/>
        <v>16.504147054092556</v>
      </c>
      <c r="AH62">
        <f t="shared" si="20"/>
        <v>0.13597520179627406</v>
      </c>
      <c r="AI62" s="22">
        <f t="shared" si="21"/>
        <v>12886.40606827203</v>
      </c>
      <c r="AJ62" s="22">
        <f>SUM(AI62:AI$124)</f>
        <v>212732.14604450454</v>
      </c>
      <c r="AK62">
        <f t="shared" si="22"/>
        <v>16.508260326226885</v>
      </c>
      <c r="AL62">
        <f t="shared" si="23"/>
        <v>16.049926992893553</v>
      </c>
      <c r="AN62">
        <f t="shared" si="24"/>
        <v>0.11821970947096661</v>
      </c>
      <c r="AO62" s="22">
        <f t="shared" si="25"/>
        <v>11203.713334424812</v>
      </c>
      <c r="AP62" s="22">
        <f>SUM(AO62:AO$124)</f>
        <v>180092.59311456245</v>
      </c>
      <c r="AQ62">
        <f t="shared" si="26"/>
        <v>16.074366394327978</v>
      </c>
      <c r="AR62">
        <f t="shared" si="27"/>
        <v>15.616033060994644</v>
      </c>
      <c r="AT62">
        <f t="shared" si="28"/>
        <v>0.27512346505878776</v>
      </c>
      <c r="AU62" s="22">
        <f t="shared" si="29"/>
        <v>26073.524016308824</v>
      </c>
      <c r="AV62" s="22">
        <f>SUM(AU62:AU$124)</f>
        <v>495612.37422297476</v>
      </c>
      <c r="AW62">
        <f t="shared" si="30"/>
        <v>19.008261940847444</v>
      </c>
      <c r="AX62">
        <f t="shared" si="31"/>
        <v>18.549928607514111</v>
      </c>
      <c r="AZ62">
        <f t="shared" si="32"/>
        <v>0.23878981950966124</v>
      </c>
      <c r="BA62" s="22">
        <f t="shared" si="33"/>
        <v>22630.1747562856</v>
      </c>
      <c r="BB62" s="22">
        <f>SUM(BA62:BA$124)</f>
        <v>417746.02545723831</v>
      </c>
      <c r="BC62">
        <f t="shared" si="34"/>
        <v>18.459690654452771</v>
      </c>
      <c r="BD62">
        <f t="shared" si="35"/>
        <v>18.001357321119439</v>
      </c>
    </row>
    <row r="63" spans="1:56" x14ac:dyDescent="0.2">
      <c r="A63">
        <v>59</v>
      </c>
      <c r="B63" s="12">
        <v>5.4330000000000003E-3</v>
      </c>
      <c r="C63" s="5">
        <f t="shared" si="36"/>
        <v>94312.715336053399</v>
      </c>
      <c r="D63">
        <f t="shared" si="0"/>
        <v>5.6212299933818946E-2</v>
      </c>
      <c r="E63" s="22">
        <f t="shared" si="1"/>
        <v>5301.5346420431197</v>
      </c>
      <c r="F63" s="22">
        <f>SUM(E63:E$124)</f>
        <v>73681.657315454286</v>
      </c>
      <c r="G63">
        <f t="shared" si="2"/>
        <v>13.898175205935965</v>
      </c>
      <c r="H63">
        <f t="shared" si="3"/>
        <v>13.439841872602631</v>
      </c>
      <c r="J63">
        <f t="shared" si="4"/>
        <v>0.23296567757040124</v>
      </c>
      <c r="K63" s="22">
        <f t="shared" si="5"/>
        <v>21971.625631768053</v>
      </c>
      <c r="L63" s="22">
        <f>SUM(K63:K$124)</f>
        <v>395115.85070095269</v>
      </c>
      <c r="M63">
        <f t="shared" si="6"/>
        <v>17.983004868318329</v>
      </c>
      <c r="N63">
        <f t="shared" si="7"/>
        <v>17.524671534984996</v>
      </c>
      <c r="P63">
        <f t="shared" si="8"/>
        <v>0.17482508271691022</v>
      </c>
      <c r="Q63" s="22">
        <f t="shared" si="9"/>
        <v>16488.228259881944</v>
      </c>
      <c r="R63" s="22">
        <f>SUM(Q63:Q$124)</f>
        <v>280522.98667491012</v>
      </c>
      <c r="S63">
        <f t="shared" si="10"/>
        <v>17.013531245043467</v>
      </c>
      <c r="T63">
        <f t="shared" si="11"/>
        <v>16.555197911710135</v>
      </c>
      <c r="V63">
        <f t="shared" si="12"/>
        <v>6.4701169879750151E-2</v>
      </c>
      <c r="W63" s="22">
        <f t="shared" si="13"/>
        <v>6102.1430167785084</v>
      </c>
      <c r="X63" s="22">
        <f>SUM(W63:W$124)</f>
        <v>86841.472001612608</v>
      </c>
      <c r="Y63">
        <f t="shared" si="14"/>
        <v>14.23130722482782</v>
      </c>
      <c r="Z63">
        <f t="shared" si="15"/>
        <v>13.772973891494486</v>
      </c>
      <c r="AB63">
        <f t="shared" si="16"/>
        <v>0.15152574941643987</v>
      </c>
      <c r="AC63" s="22">
        <f t="shared" si="17"/>
        <v>14290.804870794853</v>
      </c>
      <c r="AD63" s="22">
        <f>SUM(AC63:AC$124)</f>
        <v>236673.14290985619</v>
      </c>
      <c r="AE63">
        <f t="shared" si="18"/>
        <v>16.561218563240551</v>
      </c>
      <c r="AF63">
        <f t="shared" si="19"/>
        <v>16.102885229907219</v>
      </c>
      <c r="AH63">
        <f t="shared" si="20"/>
        <v>0.13137700656644835</v>
      </c>
      <c r="AI63" s="22">
        <f t="shared" si="21"/>
        <v>12390.522222004261</v>
      </c>
      <c r="AJ63" s="22">
        <f>SUM(AI63:AI$124)</f>
        <v>199845.73997623249</v>
      </c>
      <c r="AK63">
        <f t="shared" si="22"/>
        <v>16.128919862742148</v>
      </c>
      <c r="AL63">
        <f t="shared" si="23"/>
        <v>15.670586529408814</v>
      </c>
      <c r="AN63">
        <f t="shared" si="24"/>
        <v>0.11394670792382323</v>
      </c>
      <c r="AO63" s="22">
        <f t="shared" si="25"/>
        <v>10746.623427899962</v>
      </c>
      <c r="AP63" s="22">
        <f>SUM(AO63:AO$124)</f>
        <v>168888.87978013768</v>
      </c>
      <c r="AQ63">
        <f t="shared" si="26"/>
        <v>15.715529711562704</v>
      </c>
      <c r="AR63">
        <f t="shared" si="27"/>
        <v>15.25719637822937</v>
      </c>
      <c r="AT63">
        <f t="shared" si="28"/>
        <v>0.26906940348047709</v>
      </c>
      <c r="AU63" s="22">
        <f t="shared" si="29"/>
        <v>25376.666056095932</v>
      </c>
      <c r="AV63" s="22">
        <f>SUM(AU63:AU$124)</f>
        <v>469538.85020666593</v>
      </c>
      <c r="AW63">
        <f t="shared" si="30"/>
        <v>18.502779252748777</v>
      </c>
      <c r="AX63">
        <f t="shared" si="31"/>
        <v>18.044445919415445</v>
      </c>
      <c r="AZ63">
        <f t="shared" si="32"/>
        <v>0.23296567757040124</v>
      </c>
      <c r="BA63" s="22">
        <f t="shared" si="33"/>
        <v>21971.625631768053</v>
      </c>
      <c r="BB63" s="22">
        <f>SUM(BA63:BA$124)</f>
        <v>395115.85070095269</v>
      </c>
      <c r="BC63">
        <f t="shared" si="34"/>
        <v>17.983004868318329</v>
      </c>
      <c r="BD63">
        <f t="shared" si="35"/>
        <v>17.524671534984996</v>
      </c>
    </row>
    <row r="64" spans="1:56" x14ac:dyDescent="0.2">
      <c r="A64">
        <v>60</v>
      </c>
      <c r="B64" s="12">
        <v>6.1120000000000002E-3</v>
      </c>
      <c r="C64" s="5">
        <f t="shared" si="36"/>
        <v>93800.314353632624</v>
      </c>
      <c r="D64">
        <f t="shared" si="0"/>
        <v>5.3535523746494243E-2</v>
      </c>
      <c r="E64" s="22">
        <f t="shared" si="1"/>
        <v>5021.6489565075244</v>
      </c>
      <c r="F64" s="22">
        <f>SUM(E64:E$124)</f>
        <v>68380.122673411199</v>
      </c>
      <c r="G64">
        <f t="shared" si="2"/>
        <v>13.617065483001916</v>
      </c>
      <c r="H64">
        <f t="shared" si="3"/>
        <v>13.158732149668582</v>
      </c>
      <c r="J64">
        <f t="shared" si="4"/>
        <v>0.2272835878735622</v>
      </c>
      <c r="K64" s="22">
        <f t="shared" si="5"/>
        <v>21319.27198996162</v>
      </c>
      <c r="L64" s="22">
        <f>SUM(K64:K$124)</f>
        <v>373144.22506918461</v>
      </c>
      <c r="M64">
        <f t="shared" si="6"/>
        <v>17.502672007040534</v>
      </c>
      <c r="N64">
        <f t="shared" si="7"/>
        <v>17.044338673707202</v>
      </c>
      <c r="P64">
        <f t="shared" si="8"/>
        <v>0.1697330900164177</v>
      </c>
      <c r="Q64" s="22">
        <f t="shared" si="9"/>
        <v>15921.017199753403</v>
      </c>
      <c r="R64" s="22">
        <f>SUM(Q64:Q$124)</f>
        <v>264034.75841502816</v>
      </c>
      <c r="S64">
        <f t="shared" si="10"/>
        <v>16.584038262273701</v>
      </c>
      <c r="T64">
        <f t="shared" si="11"/>
        <v>16.125704928940369</v>
      </c>
      <c r="V64">
        <f t="shared" si="12"/>
        <v>6.1767226615513267E-2</v>
      </c>
      <c r="W64" s="22">
        <f t="shared" si="13"/>
        <v>5793.7852732872079</v>
      </c>
      <c r="X64" s="22">
        <f>SUM(W64:W$124)</f>
        <v>80739.328984834094</v>
      </c>
      <c r="Y64">
        <f t="shared" si="14"/>
        <v>13.935505921679626</v>
      </c>
      <c r="Z64">
        <f t="shared" si="15"/>
        <v>13.477172588346292</v>
      </c>
      <c r="AB64">
        <f t="shared" si="16"/>
        <v>0.14675617376894898</v>
      </c>
      <c r="AC64" s="22">
        <f t="shared" si="17"/>
        <v>13765.775232863749</v>
      </c>
      <c r="AD64" s="22">
        <f>SUM(AC64:AC$124)</f>
        <v>222382.33803906135</v>
      </c>
      <c r="AE64">
        <f t="shared" si="18"/>
        <v>16.154726797235252</v>
      </c>
      <c r="AF64">
        <f t="shared" si="19"/>
        <v>15.696393463901918</v>
      </c>
      <c r="AH64">
        <f t="shared" si="20"/>
        <v>0.12693430586130278</v>
      </c>
      <c r="AI64" s="22">
        <f t="shared" si="21"/>
        <v>11906.477792050353</v>
      </c>
      <c r="AJ64" s="22">
        <f>SUM(AI64:AI$124)</f>
        <v>187455.21775422822</v>
      </c>
      <c r="AK64">
        <f t="shared" si="22"/>
        <v>15.7439690417419</v>
      </c>
      <c r="AL64">
        <f t="shared" si="23"/>
        <v>15.285635708408567</v>
      </c>
      <c r="AN64">
        <f t="shared" si="24"/>
        <v>0.10982815221573321</v>
      </c>
      <c r="AO64" s="22">
        <f t="shared" si="25"/>
        <v>10301.915202714388</v>
      </c>
      <c r="AP64" s="22">
        <f>SUM(AO64:AO$124)</f>
        <v>158142.25635223769</v>
      </c>
      <c r="AQ64">
        <f t="shared" si="26"/>
        <v>15.350762769875038</v>
      </c>
      <c r="AR64">
        <f t="shared" si="27"/>
        <v>14.892429436541704</v>
      </c>
      <c r="AT64">
        <f t="shared" si="28"/>
        <v>0.26314856086110222</v>
      </c>
      <c r="AU64" s="22">
        <f t="shared" si="29"/>
        <v>24683.417730477417</v>
      </c>
      <c r="AV64" s="22">
        <f>SUM(AU64:AU$124)</f>
        <v>444162.18415057007</v>
      </c>
      <c r="AW64">
        <f t="shared" si="30"/>
        <v>17.994355117287856</v>
      </c>
      <c r="AX64">
        <f t="shared" si="31"/>
        <v>17.536021783954524</v>
      </c>
      <c r="AZ64">
        <f t="shared" si="32"/>
        <v>0.2272835878735622</v>
      </c>
      <c r="BA64" s="22">
        <f t="shared" si="33"/>
        <v>21319.27198996162</v>
      </c>
      <c r="BB64" s="22">
        <f>SUM(BA64:BA$124)</f>
        <v>373144.22506918461</v>
      </c>
      <c r="BC64">
        <f t="shared" si="34"/>
        <v>17.502672007040534</v>
      </c>
      <c r="BD64">
        <f t="shared" si="35"/>
        <v>17.044338673707202</v>
      </c>
    </row>
    <row r="65" spans="1:56" x14ac:dyDescent="0.2">
      <c r="A65">
        <v>61</v>
      </c>
      <c r="B65" s="12">
        <v>7.0349999999999996E-3</v>
      </c>
      <c r="C65" s="5">
        <f t="shared" si="36"/>
        <v>93227.006832303217</v>
      </c>
      <c r="D65">
        <f t="shared" si="0"/>
        <v>5.0986213091899268E-2</v>
      </c>
      <c r="E65" s="22">
        <f t="shared" si="1"/>
        <v>4753.2920362717605</v>
      </c>
      <c r="F65" s="22">
        <f>SUM(E65:E$124)</f>
        <v>63358.473716903689</v>
      </c>
      <c r="G65">
        <f t="shared" si="2"/>
        <v>13.329387976464169</v>
      </c>
      <c r="H65">
        <f t="shared" si="3"/>
        <v>12.871054643130835</v>
      </c>
      <c r="J65">
        <f t="shared" si="4"/>
        <v>0.22174008573030457</v>
      </c>
      <c r="K65" s="22">
        <f t="shared" si="5"/>
        <v>20672.164487374605</v>
      </c>
      <c r="L65" s="22">
        <f>SUM(K65:K$124)</f>
        <v>351824.95307922305</v>
      </c>
      <c r="M65">
        <f t="shared" si="6"/>
        <v>17.019260527561009</v>
      </c>
      <c r="N65">
        <f t="shared" si="7"/>
        <v>16.560927194227677</v>
      </c>
      <c r="P65">
        <f t="shared" si="8"/>
        <v>0.16478940778292983</v>
      </c>
      <c r="Q65" s="22">
        <f t="shared" si="9"/>
        <v>15362.8232452704</v>
      </c>
      <c r="R65" s="22">
        <f>SUM(Q65:Q$124)</f>
        <v>248113.74121527484</v>
      </c>
      <c r="S65">
        <f t="shared" si="10"/>
        <v>16.150269859523323</v>
      </c>
      <c r="T65">
        <f t="shared" si="11"/>
        <v>15.691936526189989</v>
      </c>
      <c r="V65">
        <f t="shared" si="12"/>
        <v>5.8966326124594994E-2</v>
      </c>
      <c r="W65" s="22">
        <f t="shared" si="13"/>
        <v>5497.2540884934369</v>
      </c>
      <c r="X65" s="22">
        <f>SUM(W65:W$124)</f>
        <v>74945.543711546881</v>
      </c>
      <c r="Y65">
        <f t="shared" si="14"/>
        <v>13.633268993044901</v>
      </c>
      <c r="Z65">
        <f t="shared" si="15"/>
        <v>13.174935659711567</v>
      </c>
      <c r="AB65">
        <f t="shared" si="16"/>
        <v>0.14213673004256563</v>
      </c>
      <c r="AC65" s="22">
        <f t="shared" si="17"/>
        <v>13250.981902799504</v>
      </c>
      <c r="AD65" s="22">
        <f>SUM(AC65:AC$124)</f>
        <v>208616.56280619762</v>
      </c>
      <c r="AE65">
        <f t="shared" si="18"/>
        <v>15.743479565248194</v>
      </c>
      <c r="AF65">
        <f t="shared" si="19"/>
        <v>15.28514623191486</v>
      </c>
      <c r="AH65">
        <f t="shared" si="20"/>
        <v>0.12264184141188678</v>
      </c>
      <c r="AI65" s="22">
        <f t="shared" si="21"/>
        <v>11433.531787232216</v>
      </c>
      <c r="AJ65" s="22">
        <f>SUM(AI65:AI$124)</f>
        <v>175548.7399621779</v>
      </c>
      <c r="AK65">
        <f t="shared" si="22"/>
        <v>15.353850693642411</v>
      </c>
      <c r="AL65">
        <f t="shared" si="23"/>
        <v>14.895517360309077</v>
      </c>
      <c r="AN65">
        <f t="shared" si="24"/>
        <v>0.10585845996697177</v>
      </c>
      <c r="AO65" s="22">
        <f t="shared" si="25"/>
        <v>9868.8673705979745</v>
      </c>
      <c r="AP65" s="22">
        <f>SUM(AO65:AO$124)</f>
        <v>147840.3411495233</v>
      </c>
      <c r="AQ65">
        <f t="shared" si="26"/>
        <v>14.980477049471723</v>
      </c>
      <c r="AR65">
        <f t="shared" si="27"/>
        <v>14.522143716138389</v>
      </c>
      <c r="AT65">
        <f t="shared" si="28"/>
        <v>0.2573580057321293</v>
      </c>
      <c r="AU65" s="22">
        <f t="shared" si="29"/>
        <v>23992.716558737149</v>
      </c>
      <c r="AV65" s="22">
        <f>SUM(AU65:AU$124)</f>
        <v>419478.76642009261</v>
      </c>
      <c r="AW65">
        <f t="shared" si="30"/>
        <v>17.483587796036204</v>
      </c>
      <c r="AX65">
        <f t="shared" si="31"/>
        <v>17.025254462702872</v>
      </c>
      <c r="AZ65">
        <f t="shared" si="32"/>
        <v>0.22174008573030457</v>
      </c>
      <c r="BA65" s="22">
        <f t="shared" si="33"/>
        <v>20672.164487374605</v>
      </c>
      <c r="BB65" s="22">
        <f>SUM(BA65:BA$124)</f>
        <v>351824.95307922305</v>
      </c>
      <c r="BC65">
        <f t="shared" si="34"/>
        <v>17.019260527561009</v>
      </c>
      <c r="BD65">
        <f t="shared" si="35"/>
        <v>16.560927194227677</v>
      </c>
    </row>
    <row r="66" spans="1:56" x14ac:dyDescent="0.2">
      <c r="A66">
        <v>62</v>
      </c>
      <c r="B66" s="12">
        <v>7.9439999999999997E-3</v>
      </c>
      <c r="C66" s="5">
        <f t="shared" si="36"/>
        <v>92571.154839237963</v>
      </c>
      <c r="D66">
        <f t="shared" si="0"/>
        <v>4.855829818276123E-2</v>
      </c>
      <c r="E66" s="22">
        <f t="shared" si="1"/>
        <v>4495.0977398062769</v>
      </c>
      <c r="F66" s="22">
        <f>SUM(E66:E$124)</f>
        <v>58605.181680631918</v>
      </c>
      <c r="G66">
        <f t="shared" si="2"/>
        <v>13.037576727565794</v>
      </c>
      <c r="H66">
        <f t="shared" si="3"/>
        <v>12.57924339423246</v>
      </c>
      <c r="J66">
        <f t="shared" si="4"/>
        <v>0.21633179095639476</v>
      </c>
      <c r="K66" s="22">
        <f t="shared" si="5"/>
        <v>20026.083717274079</v>
      </c>
      <c r="L66" s="22">
        <f>SUM(K66:K$124)</f>
        <v>331152.78859184845</v>
      </c>
      <c r="M66">
        <f t="shared" si="6"/>
        <v>16.53607331653183</v>
      </c>
      <c r="N66">
        <f t="shared" si="7"/>
        <v>16.077739983198498</v>
      </c>
      <c r="P66">
        <f t="shared" si="8"/>
        <v>0.15998971629410663</v>
      </c>
      <c r="Q66" s="22">
        <f t="shared" si="9"/>
        <v>14810.432799747497</v>
      </c>
      <c r="R66" s="22">
        <f>SUM(Q66:Q$124)</f>
        <v>232750.91797000443</v>
      </c>
      <c r="S66">
        <f t="shared" si="10"/>
        <v>15.715335339421856</v>
      </c>
      <c r="T66">
        <f t="shared" si="11"/>
        <v>15.257002006088522</v>
      </c>
      <c r="V66">
        <f t="shared" si="12"/>
        <v>5.6292435441140792E-2</v>
      </c>
      <c r="W66" s="22">
        <f t="shared" si="13"/>
        <v>5211.055757499651</v>
      </c>
      <c r="X66" s="22">
        <f>SUM(W66:W$124)</f>
        <v>69448.289623053453</v>
      </c>
      <c r="Y66">
        <f t="shared" si="14"/>
        <v>13.327105457105274</v>
      </c>
      <c r="Z66">
        <f t="shared" si="15"/>
        <v>12.86877212377194</v>
      </c>
      <c r="AB66">
        <f t="shared" si="16"/>
        <v>0.13766269253517255</v>
      </c>
      <c r="AC66" s="22">
        <f t="shared" si="17"/>
        <v>12743.594426259866</v>
      </c>
      <c r="AD66" s="22">
        <f>SUM(AC66:AC$124)</f>
        <v>195365.58090339808</v>
      </c>
      <c r="AE66">
        <f t="shared" si="18"/>
        <v>15.33049266703132</v>
      </c>
      <c r="AF66">
        <f t="shared" si="19"/>
        <v>14.872159333697986</v>
      </c>
      <c r="AH66">
        <f t="shared" si="20"/>
        <v>0.11849453276510799</v>
      </c>
      <c r="AI66" s="22">
        <f t="shared" si="21"/>
        <v>10969.175740201968</v>
      </c>
      <c r="AJ66" s="22">
        <f>SUM(AI66:AI$124)</f>
        <v>164115.20817494573</v>
      </c>
      <c r="AK66">
        <f t="shared" si="22"/>
        <v>14.961489546882214</v>
      </c>
      <c r="AL66">
        <f t="shared" si="23"/>
        <v>14.503156213548881</v>
      </c>
      <c r="AN66">
        <f t="shared" si="24"/>
        <v>0.10203225057057519</v>
      </c>
      <c r="AO66" s="22">
        <f t="shared" si="25"/>
        <v>9445.2432661646417</v>
      </c>
      <c r="AP66" s="22">
        <f>SUM(AO66:AO$124)</f>
        <v>137971.47377892534</v>
      </c>
      <c r="AQ66">
        <f t="shared" si="26"/>
        <v>14.607508762974442</v>
      </c>
      <c r="AR66">
        <f t="shared" si="27"/>
        <v>14.149175429641108</v>
      </c>
      <c r="AT66">
        <f t="shared" si="28"/>
        <v>0.25169487113166683</v>
      </c>
      <c r="AU66" s="22">
        <f t="shared" si="29"/>
        <v>23299.684887771575</v>
      </c>
      <c r="AV66" s="22">
        <f>SUM(AU66:AU$124)</f>
        <v>395486.04986135551</v>
      </c>
      <c r="AW66">
        <f t="shared" si="30"/>
        <v>16.973879765598003</v>
      </c>
      <c r="AX66">
        <f t="shared" si="31"/>
        <v>16.515546432264671</v>
      </c>
      <c r="AZ66">
        <f t="shared" si="32"/>
        <v>0.21633179095639476</v>
      </c>
      <c r="BA66" s="22">
        <f t="shared" si="33"/>
        <v>20026.083717274079</v>
      </c>
      <c r="BB66" s="22">
        <f>SUM(BA66:BA$124)</f>
        <v>331152.78859184845</v>
      </c>
      <c r="BC66">
        <f t="shared" si="34"/>
        <v>16.53607331653183</v>
      </c>
      <c r="BD66">
        <f t="shared" si="35"/>
        <v>16.077739983198498</v>
      </c>
    </row>
    <row r="67" spans="1:56" x14ac:dyDescent="0.2">
      <c r="A67">
        <v>63</v>
      </c>
      <c r="B67" s="12">
        <v>9.1739999999999999E-3</v>
      </c>
      <c r="C67" s="5">
        <f t="shared" si="36"/>
        <v>91835.769585195056</v>
      </c>
      <c r="D67">
        <f t="shared" si="0"/>
        <v>4.6245998269296387E-2</v>
      </c>
      <c r="E67" s="22">
        <f t="shared" si="1"/>
        <v>4247.0368412964326</v>
      </c>
      <c r="F67" s="22">
        <f>SUM(E67:E$124)</f>
        <v>54110.083940825651</v>
      </c>
      <c r="G67">
        <f t="shared" si="2"/>
        <v>12.740667425976044</v>
      </c>
      <c r="H67">
        <f t="shared" si="3"/>
        <v>12.28233409264271</v>
      </c>
      <c r="J67">
        <f t="shared" si="4"/>
        <v>0.21105540581111676</v>
      </c>
      <c r="K67" s="22">
        <f t="shared" si="5"/>
        <v>19382.435617779556</v>
      </c>
      <c r="L67" s="22">
        <f>SUM(K67:K$124)</f>
        <v>311126.70487457438</v>
      </c>
      <c r="M67">
        <f t="shared" si="6"/>
        <v>16.051992175285601</v>
      </c>
      <c r="N67">
        <f t="shared" si="7"/>
        <v>15.593658841952267</v>
      </c>
      <c r="P67">
        <f t="shared" si="8"/>
        <v>0.15532982164476369</v>
      </c>
      <c r="Q67" s="22">
        <f t="shared" si="9"/>
        <v>14264.833710277962</v>
      </c>
      <c r="R67" s="22">
        <f>SUM(Q67:Q$124)</f>
        <v>217940.48517025693</v>
      </c>
      <c r="S67">
        <f t="shared" si="10"/>
        <v>15.278165143504514</v>
      </c>
      <c r="T67">
        <f t="shared" si="11"/>
        <v>14.819831810171181</v>
      </c>
      <c r="V67">
        <f t="shared" si="12"/>
        <v>5.3739795170540137E-2</v>
      </c>
      <c r="W67" s="22">
        <f t="shared" si="13"/>
        <v>4935.2354468373023</v>
      </c>
      <c r="X67" s="22">
        <f>SUM(W67:W$124)</f>
        <v>64237.233865553826</v>
      </c>
      <c r="Y67">
        <f t="shared" si="14"/>
        <v>13.01604240720058</v>
      </c>
      <c r="Z67">
        <f t="shared" si="15"/>
        <v>12.557709073867246</v>
      </c>
      <c r="AB67">
        <f t="shared" si="16"/>
        <v>0.13332948429556662</v>
      </c>
      <c r="AC67" s="22">
        <f t="shared" si="17"/>
        <v>12244.415798680539</v>
      </c>
      <c r="AD67" s="22">
        <f>SUM(AC67:AC$124)</f>
        <v>182621.98647713821</v>
      </c>
      <c r="AE67">
        <f t="shared" si="18"/>
        <v>14.914716184076141</v>
      </c>
      <c r="AF67">
        <f t="shared" si="19"/>
        <v>14.456382850742807</v>
      </c>
      <c r="AH67">
        <f t="shared" si="20"/>
        <v>0.11448747127063574</v>
      </c>
      <c r="AI67" s="22">
        <f t="shared" si="21"/>
        <v>10514.045032001743</v>
      </c>
      <c r="AJ67" s="22">
        <f>SUM(AI67:AI$124)</f>
        <v>153146.03243474374</v>
      </c>
      <c r="AK67">
        <f t="shared" si="22"/>
        <v>14.565852815791741</v>
      </c>
      <c r="AL67">
        <f t="shared" si="23"/>
        <v>14.107519482458407</v>
      </c>
      <c r="AN67">
        <f t="shared" si="24"/>
        <v>9.8344337899349571E-2</v>
      </c>
      <c r="AO67" s="22">
        <f t="shared" si="25"/>
        <v>9031.527955333233</v>
      </c>
      <c r="AP67" s="22">
        <f>SUM(AO67:AO$124)</f>
        <v>128526.23051276075</v>
      </c>
      <c r="AQ67">
        <f t="shared" si="26"/>
        <v>14.230840135623382</v>
      </c>
      <c r="AR67">
        <f t="shared" si="27"/>
        <v>13.772506802290048</v>
      </c>
      <c r="AT67">
        <f t="shared" si="28"/>
        <v>0.24615635318500426</v>
      </c>
      <c r="AU67" s="22">
        <f t="shared" si="29"/>
        <v>22605.958133029944</v>
      </c>
      <c r="AV67" s="22">
        <f>SUM(AU67:AU$124)</f>
        <v>372186.36497358396</v>
      </c>
      <c r="AW67">
        <f t="shared" si="30"/>
        <v>16.464082733559355</v>
      </c>
      <c r="AX67">
        <f t="shared" si="31"/>
        <v>16.005749400226023</v>
      </c>
      <c r="AZ67">
        <f t="shared" si="32"/>
        <v>0.21105540581111676</v>
      </c>
      <c r="BA67" s="22">
        <f t="shared" si="33"/>
        <v>19382.435617779556</v>
      </c>
      <c r="BB67" s="22">
        <f>SUM(BA67:BA$124)</f>
        <v>311126.70487457438</v>
      </c>
      <c r="BC67">
        <f t="shared" si="34"/>
        <v>16.051992175285601</v>
      </c>
      <c r="BD67">
        <f t="shared" si="35"/>
        <v>15.593658841952267</v>
      </c>
    </row>
    <row r="68" spans="1:56" x14ac:dyDescent="0.2">
      <c r="A68">
        <v>64</v>
      </c>
      <c r="B68" s="12">
        <v>1.0348E-2</v>
      </c>
      <c r="C68" s="5">
        <f t="shared" si="36"/>
        <v>90993.26823502047</v>
      </c>
      <c r="D68">
        <f t="shared" si="0"/>
        <v>4.4043807875520369E-2</v>
      </c>
      <c r="E68" s="22">
        <f t="shared" si="1"/>
        <v>4007.690024108932</v>
      </c>
      <c r="F68" s="22">
        <f>SUM(E68:E$124)</f>
        <v>49863.047099529205</v>
      </c>
      <c r="G68">
        <f t="shared" si="2"/>
        <v>12.441842258151123</v>
      </c>
      <c r="H68">
        <f t="shared" si="3"/>
        <v>11.983508924817789</v>
      </c>
      <c r="J68">
        <f t="shared" si="4"/>
        <v>0.20590771298645544</v>
      </c>
      <c r="K68" s="22">
        <f t="shared" si="5"/>
        <v>18736.215759436149</v>
      </c>
      <c r="L68" s="22">
        <f>SUM(K68:K$124)</f>
        <v>291744.26925679483</v>
      </c>
      <c r="M68">
        <f t="shared" si="6"/>
        <v>15.571141633008962</v>
      </c>
      <c r="N68">
        <f t="shared" si="7"/>
        <v>15.112808299675628</v>
      </c>
      <c r="P68">
        <f t="shared" si="8"/>
        <v>0.15080565208229488</v>
      </c>
      <c r="Q68" s="22">
        <f t="shared" si="9"/>
        <v>13722.299151281431</v>
      </c>
      <c r="R68" s="22">
        <f>SUM(Q68:Q$124)</f>
        <v>203675.65145997898</v>
      </c>
      <c r="S68">
        <f t="shared" si="10"/>
        <v>14.842676814909629</v>
      </c>
      <c r="T68">
        <f t="shared" si="11"/>
        <v>14.384343481576295</v>
      </c>
      <c r="V68">
        <f t="shared" si="12"/>
        <v>5.1302907084047847E-2</v>
      </c>
      <c r="W68" s="22">
        <f t="shared" si="13"/>
        <v>4668.2191855350975</v>
      </c>
      <c r="X68" s="22">
        <f>SUM(W68:W$124)</f>
        <v>59301.998418716532</v>
      </c>
      <c r="Y68">
        <f t="shared" si="14"/>
        <v>12.703344907726093</v>
      </c>
      <c r="Z68">
        <f t="shared" si="15"/>
        <v>12.245011574392759</v>
      </c>
      <c r="AB68">
        <f t="shared" si="16"/>
        <v>0.12913267244122673</v>
      </c>
      <c r="AC68" s="22">
        <f t="shared" si="17"/>
        <v>11750.20390134958</v>
      </c>
      <c r="AD68" s="22">
        <f>SUM(AC68:AC$124)</f>
        <v>170377.57067845771</v>
      </c>
      <c r="AE68">
        <f t="shared" si="18"/>
        <v>14.499967158773206</v>
      </c>
      <c r="AF68">
        <f t="shared" si="19"/>
        <v>14.041633825439872</v>
      </c>
      <c r="AH68">
        <f t="shared" si="20"/>
        <v>0.11061591427114567</v>
      </c>
      <c r="AI68" s="22">
        <f t="shared" si="21"/>
        <v>10065.303558336387</v>
      </c>
      <c r="AJ68" s="22">
        <f>SUM(AI68:AI$124)</f>
        <v>142631.98740274197</v>
      </c>
      <c r="AK68">
        <f t="shared" si="22"/>
        <v>14.170659292695635</v>
      </c>
      <c r="AL68">
        <f t="shared" si="23"/>
        <v>13.712325959362301</v>
      </c>
      <c r="AN68">
        <f t="shared" si="24"/>
        <v>9.4789723276481511E-2</v>
      </c>
      <c r="AO68" s="22">
        <f t="shared" si="25"/>
        <v>8625.2267160202464</v>
      </c>
      <c r="AP68" s="22">
        <f>SUM(AO68:AO$124)</f>
        <v>119494.70255742752</v>
      </c>
      <c r="AQ68">
        <f t="shared" si="26"/>
        <v>13.854094099982499</v>
      </c>
      <c r="AR68">
        <f t="shared" si="27"/>
        <v>13.395760766649165</v>
      </c>
      <c r="AT68">
        <f t="shared" si="28"/>
        <v>0.24073970971638561</v>
      </c>
      <c r="AU68" s="22">
        <f t="shared" si="29"/>
        <v>21905.692981044042</v>
      </c>
      <c r="AV68" s="22">
        <f>SUM(AU68:AU$124)</f>
        <v>349580.40684055397</v>
      </c>
      <c r="AW68">
        <f t="shared" si="30"/>
        <v>15.958427206254614</v>
      </c>
      <c r="AX68">
        <f t="shared" si="31"/>
        <v>15.50009387292128</v>
      </c>
      <c r="AZ68">
        <f t="shared" si="32"/>
        <v>0.20590771298645544</v>
      </c>
      <c r="BA68" s="22">
        <f t="shared" si="33"/>
        <v>18736.215759436149</v>
      </c>
      <c r="BB68" s="22">
        <f>SUM(BA68:BA$124)</f>
        <v>291744.26925679483</v>
      </c>
      <c r="BC68">
        <f t="shared" si="34"/>
        <v>15.571141633008962</v>
      </c>
      <c r="BD68">
        <f t="shared" si="35"/>
        <v>15.112808299675628</v>
      </c>
    </row>
    <row r="69" spans="1:56" x14ac:dyDescent="0.2">
      <c r="A69">
        <v>65</v>
      </c>
      <c r="B69" s="12">
        <v>1.1624000000000001E-2</v>
      </c>
      <c r="C69" s="5">
        <f t="shared" si="36"/>
        <v>90051.669895324478</v>
      </c>
      <c r="D69">
        <f t="shared" ref="D69:D124" si="37">(1+D$1)^(-$A69)</f>
        <v>4.1946483690971779E-2</v>
      </c>
      <c r="E69" s="22">
        <f t="shared" ref="E69:E124" si="38">D69*$C69</f>
        <v>3777.3509026090028</v>
      </c>
      <c r="F69" s="22">
        <f>SUM(E69:E$124)</f>
        <v>45855.357075420274</v>
      </c>
      <c r="G69">
        <f t="shared" ref="G69:G124" si="39">F69/E69</f>
        <v>12.13955448082627</v>
      </c>
      <c r="H69">
        <f t="shared" ref="H69:H124" si="40">G69-(12-1)/(2*12)</f>
        <v>11.681221147492936</v>
      </c>
      <c r="J69">
        <f t="shared" ref="J69:J124" si="41">(1+J$1)^(-$A69)</f>
        <v>0.20088557364532242</v>
      </c>
      <c r="K69" s="22">
        <f t="shared" ref="K69:K124" si="42">J69*$C69</f>
        <v>18090.081364641468</v>
      </c>
      <c r="L69" s="22">
        <f>SUM(K69:K$124)</f>
        <v>273008.05349735869</v>
      </c>
      <c r="M69">
        <f t="shared" ref="M69:M124" si="43">L69/K69</f>
        <v>15.091587925689216</v>
      </c>
      <c r="N69">
        <f t="shared" ref="N69:N124" si="44">M69-(12-1)/(2*12)</f>
        <v>14.633254592355883</v>
      </c>
      <c r="P69">
        <f t="shared" ref="P69:P124" si="45">(1+P$1)^(-$A69)</f>
        <v>0.14641325444882999</v>
      </c>
      <c r="Q69" s="22">
        <f t="shared" ref="Q69:Q124" si="46">P69*$C69</f>
        <v>13184.758057926187</v>
      </c>
      <c r="R69" s="22">
        <f>SUM(Q69:Q$124)</f>
        <v>189953.35230869756</v>
      </c>
      <c r="S69">
        <f t="shared" ref="S69:S124" si="47">R69/Q69</f>
        <v>14.407041181503113</v>
      </c>
      <c r="T69">
        <f t="shared" ref="T69:T124" si="48">S69-(12-1)/(2*12)</f>
        <v>13.948707848169779</v>
      </c>
      <c r="V69">
        <f t="shared" ref="V69:V124" si="49">(1+V$1)^(-$A69)</f>
        <v>4.8976522275940668E-2</v>
      </c>
      <c r="W69" s="22">
        <f t="shared" ref="W69:W124" si="50">V69*$C69</f>
        <v>4410.4176166140151</v>
      </c>
      <c r="X69" s="22">
        <f>SUM(W69:W$124)</f>
        <v>54633.779233181434</v>
      </c>
      <c r="Y69">
        <f t="shared" ref="Y69:Y124" si="51">X69/W69</f>
        <v>12.387439009715619</v>
      </c>
      <c r="Z69">
        <f t="shared" ref="Z69:Z124" si="52">Y69-(12-1)/(2*12)</f>
        <v>11.929105676382285</v>
      </c>
      <c r="AB69">
        <f t="shared" ref="AB69:AB124" si="53">(1+AB$1)^(-$A69)</f>
        <v>0.12506796362346415</v>
      </c>
      <c r="AC69" s="22">
        <f t="shared" ref="AC69:AC124" si="54">AB69*$C69</f>
        <v>11262.578974700644</v>
      </c>
      <c r="AD69" s="22">
        <f>SUM(AC69:AC$124)</f>
        <v>158627.36677710811</v>
      </c>
      <c r="AE69">
        <f t="shared" ref="AE69:AE124" si="55">AD69/AC69</f>
        <v>14.084462105298966</v>
      </c>
      <c r="AF69">
        <f t="shared" ref="AF69:AF124" si="56">AE69-(12-1)/(2*12)</f>
        <v>13.626128771965632</v>
      </c>
      <c r="AH69">
        <f t="shared" ref="AH69:AH124" si="57">(1+AH$1)^(-$A69)</f>
        <v>0.10687527948902965</v>
      </c>
      <c r="AI69" s="22">
        <f t="shared" ref="AI69:AI124" si="58">AH69*$C69</f>
        <v>9624.2973885166411</v>
      </c>
      <c r="AJ69" s="22">
        <f>SUM(AI69:AI$124)</f>
        <v>132566.6838444056</v>
      </c>
      <c r="AK69">
        <f t="shared" ref="AK69:AK124" si="59">AJ69/AI69</f>
        <v>13.774167452740945</v>
      </c>
      <c r="AL69">
        <f t="shared" ref="AL69:AL124" si="60">AK69-(12-1)/(2*12)</f>
        <v>13.315834119407612</v>
      </c>
      <c r="AN69">
        <f t="shared" ref="AN69:AN124" si="61">(1+AN$1)^(-$A69)</f>
        <v>9.1363588700223139E-2</v>
      </c>
      <c r="AO69" s="22">
        <f t="shared" ref="AO69:AO124" si="62">AN69*$C69</f>
        <v>8227.4437300846912</v>
      </c>
      <c r="AP69" s="22">
        <f>SUM(AO69:AO$124)</f>
        <v>110869.47584140729</v>
      </c>
      <c r="AQ69">
        <f t="shared" ref="AQ69:AQ124" si="63">AP69/AO69</f>
        <v>13.475567804371483</v>
      </c>
      <c r="AR69">
        <f t="shared" ref="AR69:AR124" si="64">AQ69-(12-1)/(2*12)</f>
        <v>13.017234471038149</v>
      </c>
      <c r="AT69">
        <f t="shared" ref="AT69:AT124" si="65">(1+AT$1)^(-$A69)</f>
        <v>0.23544225889133066</v>
      </c>
      <c r="AU69" s="22">
        <f t="shared" ref="AU69:AU124" si="66">AT69*$C69</f>
        <v>21201.968577091633</v>
      </c>
      <c r="AV69" s="22">
        <f>SUM(AU69:AU$124)</f>
        <v>327674.71385950997</v>
      </c>
      <c r="AW69">
        <f t="shared" ref="AW69:AW124" si="67">AV69/AU69</f>
        <v>15.454919323555499</v>
      </c>
      <c r="AX69">
        <f t="shared" ref="AX69:AX124" si="68">AW69-(12-1)/(2*12)</f>
        <v>14.996585990222165</v>
      </c>
      <c r="AZ69">
        <f t="shared" ref="AZ69:AZ124" si="69">(1+AZ$1)^(-$A69)</f>
        <v>0.20088557364532242</v>
      </c>
      <c r="BA69" s="22">
        <f t="shared" ref="BA69:BA124" si="70">AZ69*$C69</f>
        <v>18090.081364641468</v>
      </c>
      <c r="BB69" s="22">
        <f>SUM(BA69:BA$124)</f>
        <v>273008.05349735869</v>
      </c>
      <c r="BC69">
        <f t="shared" ref="BC69:BC124" si="71">BB69/BA69</f>
        <v>15.091587925689216</v>
      </c>
      <c r="BD69">
        <f t="shared" ref="BD69:BD124" si="72">BC69-(12-1)/(2*12)</f>
        <v>14.633254592355883</v>
      </c>
    </row>
    <row r="70" spans="1:56" x14ac:dyDescent="0.2">
      <c r="A70">
        <v>66</v>
      </c>
      <c r="B70" s="12">
        <v>1.3266E-2</v>
      </c>
      <c r="C70" s="5">
        <f t="shared" ref="C70:C124" si="73">C69*(1-B69)</f>
        <v>89004.909284461231</v>
      </c>
      <c r="D70">
        <f t="shared" si="37"/>
        <v>3.9949032086639788E-2</v>
      </c>
      <c r="E70" s="22">
        <f t="shared" si="38"/>
        <v>3555.6599768734054</v>
      </c>
      <c r="F70" s="22">
        <f>SUM(E70:E$124)</f>
        <v>42078.006172811271</v>
      </c>
      <c r="G70">
        <f t="shared" si="39"/>
        <v>11.834091686633005</v>
      </c>
      <c r="H70">
        <f t="shared" si="40"/>
        <v>11.375758353299672</v>
      </c>
      <c r="J70">
        <f t="shared" si="41"/>
        <v>0.19598592550763161</v>
      </c>
      <c r="K70" s="22">
        <f t="shared" si="42"/>
        <v>17443.709520837929</v>
      </c>
      <c r="L70" s="22">
        <f>SUM(K70:K$124)</f>
        <v>254917.97213271732</v>
      </c>
      <c r="M70">
        <f t="shared" si="43"/>
        <v>14.613747828590993</v>
      </c>
      <c r="N70">
        <f t="shared" si="44"/>
        <v>14.155414495257659</v>
      </c>
      <c r="P70">
        <f t="shared" si="45"/>
        <v>0.14214879072701941</v>
      </c>
      <c r="Q70" s="22">
        <f t="shared" si="46"/>
        <v>12651.940223554227</v>
      </c>
      <c r="R70" s="22">
        <f>SUM(Q70:Q$124)</f>
        <v>176768.59425077136</v>
      </c>
      <c r="S70">
        <f t="shared" si="47"/>
        <v>13.97165898094268</v>
      </c>
      <c r="T70">
        <f t="shared" si="48"/>
        <v>13.513325647609346</v>
      </c>
      <c r="V70">
        <f t="shared" si="49"/>
        <v>4.6755629857699904E-2</v>
      </c>
      <c r="W70" s="22">
        <f t="shared" si="50"/>
        <v>4161.4805940224269</v>
      </c>
      <c r="X70" s="22">
        <f>SUM(W70:W$124)</f>
        <v>50223.361616567418</v>
      </c>
      <c r="Y70">
        <f t="shared" si="51"/>
        <v>12.068628095661079</v>
      </c>
      <c r="Z70">
        <f t="shared" si="52"/>
        <v>11.610294762327745</v>
      </c>
      <c r="AB70">
        <f t="shared" si="53"/>
        <v>0.12113119963531636</v>
      </c>
      <c r="AC70" s="22">
        <f t="shared" si="54"/>
        <v>10781.271435059296</v>
      </c>
      <c r="AD70" s="22">
        <f>SUM(AC70:AC$124)</f>
        <v>147364.78780240746</v>
      </c>
      <c r="AE70">
        <f t="shared" si="55"/>
        <v>13.668590823453002</v>
      </c>
      <c r="AF70">
        <f t="shared" si="56"/>
        <v>13.210257490119668</v>
      </c>
      <c r="AH70">
        <f t="shared" si="57"/>
        <v>0.10326113960292721</v>
      </c>
      <c r="AI70" s="22">
        <f t="shared" si="58"/>
        <v>9190.748362968623</v>
      </c>
      <c r="AJ70" s="22">
        <f>SUM(AI70:AI$124)</f>
        <v>122942.38645588901</v>
      </c>
      <c r="AK70">
        <f t="shared" si="59"/>
        <v>13.376754710339872</v>
      </c>
      <c r="AL70">
        <f t="shared" si="60"/>
        <v>12.918421377006538</v>
      </c>
      <c r="AN70">
        <f t="shared" si="61"/>
        <v>8.8061290313468071E-2</v>
      </c>
      <c r="AO70" s="22">
        <f t="shared" si="62"/>
        <v>7837.8871558228302</v>
      </c>
      <c r="AP70" s="22">
        <f>SUM(AO70:AO$124)</f>
        <v>102642.03211132259</v>
      </c>
      <c r="AQ70">
        <f t="shared" si="63"/>
        <v>13.095625143705851</v>
      </c>
      <c r="AR70">
        <f t="shared" si="64"/>
        <v>12.637291810372517</v>
      </c>
      <c r="AT70">
        <f t="shared" si="65"/>
        <v>0.23026137788883197</v>
      </c>
      <c r="AU70" s="22">
        <f t="shared" si="66"/>
        <v>20494.393050710536</v>
      </c>
      <c r="AV70" s="22">
        <f>SUM(AU70:AU$124)</f>
        <v>306472.74528241839</v>
      </c>
      <c r="AW70">
        <f t="shared" si="67"/>
        <v>14.953980072700569</v>
      </c>
      <c r="AX70">
        <f t="shared" si="68"/>
        <v>14.495646739367235</v>
      </c>
      <c r="AZ70">
        <f t="shared" si="69"/>
        <v>0.19598592550763161</v>
      </c>
      <c r="BA70" s="22">
        <f t="shared" si="70"/>
        <v>17443.709520837929</v>
      </c>
      <c r="BB70" s="22">
        <f>SUM(BA70:BA$124)</f>
        <v>254917.97213271732</v>
      </c>
      <c r="BC70">
        <f t="shared" si="71"/>
        <v>14.613747828590993</v>
      </c>
      <c r="BD70">
        <f t="shared" si="72"/>
        <v>14.155414495257659</v>
      </c>
    </row>
    <row r="71" spans="1:56" x14ac:dyDescent="0.2">
      <c r="A71">
        <v>67</v>
      </c>
      <c r="B71" s="12">
        <v>1.4732E-2</v>
      </c>
      <c r="C71" s="5">
        <f t="shared" si="73"/>
        <v>87824.170157893575</v>
      </c>
      <c r="D71">
        <f t="shared" si="37"/>
        <v>3.8046697225371226E-2</v>
      </c>
      <c r="E71" s="22">
        <f t="shared" si="38"/>
        <v>3341.4196110668599</v>
      </c>
      <c r="F71" s="22">
        <f>SUM(E71:E$124)</f>
        <v>38522.346195937855</v>
      </c>
      <c r="G71">
        <f t="shared" si="39"/>
        <v>11.528736489230788</v>
      </c>
      <c r="H71">
        <f t="shared" si="40"/>
        <v>11.070403155897454</v>
      </c>
      <c r="J71">
        <f t="shared" si="41"/>
        <v>0.19120578098305524</v>
      </c>
      <c r="K71" s="22">
        <f t="shared" si="42"/>
        <v>16792.489044228776</v>
      </c>
      <c r="L71" s="22">
        <f>SUM(K71:K$124)</f>
        <v>237474.26261187939</v>
      </c>
      <c r="M71">
        <f t="shared" si="43"/>
        <v>14.141695253539217</v>
      </c>
      <c r="N71">
        <f t="shared" si="44"/>
        <v>13.683361920205883</v>
      </c>
      <c r="P71">
        <f t="shared" si="45"/>
        <v>0.1380085346864266</v>
      </c>
      <c r="Q71" s="22">
        <f t="shared" si="46"/>
        <v>12120.485033542287</v>
      </c>
      <c r="R71" s="22">
        <f>SUM(Q71:Q$124)</f>
        <v>164116.65402721713</v>
      </c>
      <c r="S71">
        <f t="shared" si="47"/>
        <v>13.540436176690944</v>
      </c>
      <c r="T71">
        <f t="shared" si="48"/>
        <v>13.08210284335761</v>
      </c>
      <c r="V71">
        <f t="shared" si="49"/>
        <v>4.4635446164868642E-2</v>
      </c>
      <c r="W71" s="22">
        <f t="shared" si="50"/>
        <v>3920.0710190569216</v>
      </c>
      <c r="X71" s="22">
        <f>SUM(W71:W$124)</f>
        <v>46061.881022545</v>
      </c>
      <c r="Y71">
        <f t="shared" si="51"/>
        <v>11.750266971853593</v>
      </c>
      <c r="Z71">
        <f t="shared" si="52"/>
        <v>11.291933638520259</v>
      </c>
      <c r="AB71">
        <f t="shared" si="53"/>
        <v>0.11731835315769142</v>
      </c>
      <c r="AC71" s="22">
        <f t="shared" si="54"/>
        <v>10303.387010364942</v>
      </c>
      <c r="AD71" s="22">
        <f>SUM(AC71:AC$124)</f>
        <v>136583.51636734814</v>
      </c>
      <c r="AE71">
        <f t="shared" si="55"/>
        <v>13.256176462162262</v>
      </c>
      <c r="AF71">
        <f t="shared" si="56"/>
        <v>12.797843128828928</v>
      </c>
      <c r="AH71">
        <f t="shared" si="57"/>
        <v>9.9769217007659144E-2</v>
      </c>
      <c r="AI71" s="22">
        <f t="shared" si="58"/>
        <v>8762.148691000466</v>
      </c>
      <c r="AJ71" s="22">
        <f>SUM(AI71:AI$124)</f>
        <v>113751.63809292037</v>
      </c>
      <c r="AK71">
        <f t="shared" si="59"/>
        <v>12.982162492831671</v>
      </c>
      <c r="AL71">
        <f t="shared" si="60"/>
        <v>12.523829159498337</v>
      </c>
      <c r="AN71">
        <f t="shared" si="61"/>
        <v>8.4878352109366811E-2</v>
      </c>
      <c r="AO71" s="22">
        <f t="shared" si="62"/>
        <v>7454.3708383746362</v>
      </c>
      <c r="AP71" s="22">
        <f>SUM(AO71:AO$124)</f>
        <v>94804.144955499767</v>
      </c>
      <c r="AQ71">
        <f t="shared" si="63"/>
        <v>12.717927107604298</v>
      </c>
      <c r="AR71">
        <f t="shared" si="64"/>
        <v>12.259593774270964</v>
      </c>
      <c r="AT71">
        <f t="shared" si="65"/>
        <v>0.22519450160276969</v>
      </c>
      <c r="AU71" s="22">
        <f t="shared" si="66"/>
        <v>19777.520227383684</v>
      </c>
      <c r="AV71" s="22">
        <f>SUM(AU71:AU$124)</f>
        <v>285978.35223170789</v>
      </c>
      <c r="AW71">
        <f t="shared" si="67"/>
        <v>14.459767905368954</v>
      </c>
      <c r="AX71">
        <f t="shared" si="68"/>
        <v>14.00143457203562</v>
      </c>
      <c r="AZ71">
        <f t="shared" si="69"/>
        <v>0.19120578098305524</v>
      </c>
      <c r="BA71" s="22">
        <f t="shared" si="70"/>
        <v>16792.489044228776</v>
      </c>
      <c r="BB71" s="22">
        <f>SUM(BA71:BA$124)</f>
        <v>237474.26261187939</v>
      </c>
      <c r="BC71">
        <f t="shared" si="71"/>
        <v>14.141695253539217</v>
      </c>
      <c r="BD71">
        <f t="shared" si="72"/>
        <v>13.683361920205883</v>
      </c>
    </row>
    <row r="72" spans="1:56" x14ac:dyDescent="0.2">
      <c r="A72">
        <v>68</v>
      </c>
      <c r="B72" s="12">
        <v>1.5882E-2</v>
      </c>
      <c r="C72" s="5">
        <f t="shared" si="73"/>
        <v>86530.344483127497</v>
      </c>
      <c r="D72">
        <f t="shared" si="37"/>
        <v>3.6234949738448791E-2</v>
      </c>
      <c r="E72" s="22">
        <f t="shared" si="38"/>
        <v>3135.4226831967844</v>
      </c>
      <c r="F72" s="22">
        <f>SUM(E72:E$124)</f>
        <v>35180.926584870998</v>
      </c>
      <c r="G72">
        <f t="shared" si="39"/>
        <v>11.220473326741887</v>
      </c>
      <c r="H72">
        <f t="shared" si="40"/>
        <v>10.762139993408553</v>
      </c>
      <c r="J72">
        <f t="shared" si="41"/>
        <v>0.18654222534932219</v>
      </c>
      <c r="K72" s="22">
        <f t="shared" si="42"/>
        <v>16141.563020126048</v>
      </c>
      <c r="L72" s="22">
        <f>SUM(K72:K$124)</f>
        <v>220681.77356765058</v>
      </c>
      <c r="M72">
        <f t="shared" si="43"/>
        <v>13.671648358495043</v>
      </c>
      <c r="N72">
        <f t="shared" si="44"/>
        <v>13.213315025161709</v>
      </c>
      <c r="P72">
        <f t="shared" si="45"/>
        <v>0.13398886862759865</v>
      </c>
      <c r="Q72" s="22">
        <f t="shared" si="46"/>
        <v>11594.102959250626</v>
      </c>
      <c r="R72" s="22">
        <f>SUM(Q72:Q$124)</f>
        <v>151996.16899367486</v>
      </c>
      <c r="S72">
        <f t="shared" si="47"/>
        <v>13.109782578944683</v>
      </c>
      <c r="T72">
        <f t="shared" si="48"/>
        <v>12.651449245611349</v>
      </c>
      <c r="V72">
        <f t="shared" si="49"/>
        <v>4.2611404453335215E-2</v>
      </c>
      <c r="W72" s="22">
        <f t="shared" si="50"/>
        <v>3687.1795062569695</v>
      </c>
      <c r="X72" s="22">
        <f>SUM(W72:W$124)</f>
        <v>42141.81000348807</v>
      </c>
      <c r="Y72">
        <f t="shared" si="51"/>
        <v>11.42928081802782</v>
      </c>
      <c r="Z72">
        <f t="shared" si="52"/>
        <v>10.970947484694486</v>
      </c>
      <c r="AB72">
        <f t="shared" si="53"/>
        <v>0.11362552363941056</v>
      </c>
      <c r="AC72" s="22">
        <f t="shared" si="54"/>
        <v>9832.0557025939434</v>
      </c>
      <c r="AD72" s="22">
        <f>SUM(AC72:AC$124)</f>
        <v>126280.12935698328</v>
      </c>
      <c r="AE72">
        <f t="shared" si="55"/>
        <v>12.843715818622488</v>
      </c>
      <c r="AF72">
        <f t="shared" si="56"/>
        <v>12.385382485289155</v>
      </c>
      <c r="AH72">
        <f t="shared" si="57"/>
        <v>9.6395378751361491E-2</v>
      </c>
      <c r="AI72" s="22">
        <f t="shared" si="58"/>
        <v>8341.1253299368582</v>
      </c>
      <c r="AJ72" s="22">
        <f>SUM(AI72:AI$124)</f>
        <v>104989.48940191991</v>
      </c>
      <c r="AK72">
        <f t="shared" si="59"/>
        <v>12.586969413480169</v>
      </c>
      <c r="AL72">
        <f t="shared" si="60"/>
        <v>12.128636080146835</v>
      </c>
      <c r="AN72">
        <f t="shared" si="61"/>
        <v>8.1810459864449916E-2</v>
      </c>
      <c r="AO72" s="22">
        <f t="shared" si="62"/>
        <v>7079.0872743939271</v>
      </c>
      <c r="AP72" s="22">
        <f>SUM(AO72:AO$124)</f>
        <v>87349.774117125125</v>
      </c>
      <c r="AQ72">
        <f t="shared" si="63"/>
        <v>12.339129428885807</v>
      </c>
      <c r="AR72">
        <f t="shared" si="64"/>
        <v>11.880796095552473</v>
      </c>
      <c r="AT72">
        <f t="shared" si="65"/>
        <v>0.22023912137190188</v>
      </c>
      <c r="AU72" s="22">
        <f t="shared" si="66"/>
        <v>19057.367040971996</v>
      </c>
      <c r="AV72" s="22">
        <f>SUM(AU72:AU$124)</f>
        <v>266200.83200432413</v>
      </c>
      <c r="AW72">
        <f t="shared" si="67"/>
        <v>13.968395079551708</v>
      </c>
      <c r="AX72">
        <f t="shared" si="68"/>
        <v>13.510061746218375</v>
      </c>
      <c r="AZ72">
        <f t="shared" si="69"/>
        <v>0.18654222534932219</v>
      </c>
      <c r="BA72" s="22">
        <f t="shared" si="70"/>
        <v>16141.563020126048</v>
      </c>
      <c r="BB72" s="22">
        <f>SUM(BA72:BA$124)</f>
        <v>220681.77356765058</v>
      </c>
      <c r="BC72">
        <f t="shared" si="71"/>
        <v>13.671648358495043</v>
      </c>
      <c r="BD72">
        <f t="shared" si="72"/>
        <v>13.213315025161709</v>
      </c>
    </row>
    <row r="73" spans="1:56" x14ac:dyDescent="0.2">
      <c r="A73">
        <v>69</v>
      </c>
      <c r="B73" s="12">
        <v>1.7377E-2</v>
      </c>
      <c r="C73" s="5">
        <f t="shared" si="73"/>
        <v>85156.069552046465</v>
      </c>
      <c r="D73">
        <f t="shared" si="37"/>
        <v>3.4509475941379798E-2</v>
      </c>
      <c r="E73" s="22">
        <f t="shared" si="38"/>
        <v>2938.6913334688124</v>
      </c>
      <c r="F73" s="22">
        <f>SUM(E73:E$124)</f>
        <v>32045.503901674219</v>
      </c>
      <c r="G73">
        <f t="shared" si="39"/>
        <v>10.904685203480664</v>
      </c>
      <c r="H73">
        <f t="shared" si="40"/>
        <v>10.44635187014733</v>
      </c>
      <c r="J73">
        <f t="shared" si="41"/>
        <v>0.1819924149749485</v>
      </c>
      <c r="K73" s="22">
        <f t="shared" si="42"/>
        <v>15497.758747551617</v>
      </c>
      <c r="L73" s="22">
        <f>SUM(K73:K$124)</f>
        <v>204540.21054752456</v>
      </c>
      <c r="M73">
        <f t="shared" si="43"/>
        <v>13.198051013656309</v>
      </c>
      <c r="N73">
        <f t="shared" si="44"/>
        <v>12.739717680322975</v>
      </c>
      <c r="P73">
        <f t="shared" si="45"/>
        <v>0.13008628022096957</v>
      </c>
      <c r="Q73" s="22">
        <f t="shared" si="46"/>
        <v>11077.636326263892</v>
      </c>
      <c r="R73" s="22">
        <f>SUM(Q73:Q$124)</f>
        <v>140402.06603442424</v>
      </c>
      <c r="S73">
        <f t="shared" si="47"/>
        <v>12.674370407118886</v>
      </c>
      <c r="T73">
        <f t="shared" si="48"/>
        <v>12.216037073785552</v>
      </c>
      <c r="V73">
        <f t="shared" si="49"/>
        <v>4.0679145062849843E-2</v>
      </c>
      <c r="W73" s="22">
        <f t="shared" si="50"/>
        <v>3464.0761062898287</v>
      </c>
      <c r="X73" s="22">
        <f>SUM(W73:W$124)</f>
        <v>38454.63049723109</v>
      </c>
      <c r="Y73">
        <f t="shared" si="51"/>
        <v>11.100977379627382</v>
      </c>
      <c r="Z73">
        <f t="shared" si="52"/>
        <v>10.642644046294048</v>
      </c>
      <c r="AB73">
        <f t="shared" si="53"/>
        <v>0.11004893330693517</v>
      </c>
      <c r="AC73" s="22">
        <f t="shared" si="54"/>
        <v>9371.3346188138948</v>
      </c>
      <c r="AD73" s="22">
        <f>SUM(AC73:AC$124)</f>
        <v>116448.07365438934</v>
      </c>
      <c r="AE73">
        <f t="shared" si="55"/>
        <v>12.425986093870574</v>
      </c>
      <c r="AF73">
        <f t="shared" si="56"/>
        <v>11.96765276053724</v>
      </c>
      <c r="AH73">
        <f t="shared" si="57"/>
        <v>9.3135631643827543E-2</v>
      </c>
      <c r="AI73" s="22">
        <f t="shared" si="58"/>
        <v>7931.0643260355582</v>
      </c>
      <c r="AJ73" s="22">
        <f>SUM(AI73:AI$124)</f>
        <v>96648.364071983058</v>
      </c>
      <c r="AK73">
        <f t="shared" si="59"/>
        <v>12.186052224379569</v>
      </c>
      <c r="AL73">
        <f t="shared" si="60"/>
        <v>11.727718891046235</v>
      </c>
      <c r="AN73">
        <f t="shared" si="61"/>
        <v>7.8853455291036059E-2</v>
      </c>
      <c r="AO73" s="22">
        <f t="shared" si="62"/>
        <v>6714.8503231826526</v>
      </c>
      <c r="AP73" s="22">
        <f>SUM(AO73:AO$124)</f>
        <v>80270.686842731215</v>
      </c>
      <c r="AQ73">
        <f t="shared" si="63"/>
        <v>11.954203441527367</v>
      </c>
      <c r="AR73">
        <f t="shared" si="64"/>
        <v>11.495870108194033</v>
      </c>
      <c r="AT73">
        <f t="shared" si="65"/>
        <v>0.21539278373780135</v>
      </c>
      <c r="AU73" s="22">
        <f t="shared" si="66"/>
        <v>18342.002872985115</v>
      </c>
      <c r="AV73" s="22">
        <f>SUM(AU73:AU$124)</f>
        <v>247143.46496335193</v>
      </c>
      <c r="AW73">
        <f t="shared" si="67"/>
        <v>13.474180910055106</v>
      </c>
      <c r="AX73">
        <f t="shared" si="68"/>
        <v>13.015847576721772</v>
      </c>
      <c r="AZ73">
        <f t="shared" si="69"/>
        <v>0.1819924149749485</v>
      </c>
      <c r="BA73" s="22">
        <f t="shared" si="70"/>
        <v>15497.758747551617</v>
      </c>
      <c r="BB73" s="22">
        <f>SUM(BA73:BA$124)</f>
        <v>204540.21054752456</v>
      </c>
      <c r="BC73">
        <f t="shared" si="71"/>
        <v>13.198051013656309</v>
      </c>
      <c r="BD73">
        <f t="shared" si="72"/>
        <v>12.739717680322975</v>
      </c>
    </row>
    <row r="74" spans="1:56" x14ac:dyDescent="0.2">
      <c r="A74">
        <v>70</v>
      </c>
      <c r="B74" s="12">
        <v>1.8577E-2</v>
      </c>
      <c r="C74" s="5">
        <f t="shared" si="73"/>
        <v>83676.312531440562</v>
      </c>
      <c r="D74">
        <f t="shared" si="37"/>
        <v>3.2866167563218862E-2</v>
      </c>
      <c r="E74" s="22">
        <f t="shared" si="38"/>
        <v>2750.1197087305959</v>
      </c>
      <c r="F74" s="22">
        <f>SUM(E74:E$124)</f>
        <v>29106.812568205409</v>
      </c>
      <c r="G74">
        <f t="shared" si="39"/>
        <v>10.583834760284152</v>
      </c>
      <c r="H74">
        <f t="shared" si="40"/>
        <v>10.125501426950818</v>
      </c>
      <c r="J74">
        <f t="shared" si="41"/>
        <v>0.17755357558531562</v>
      </c>
      <c r="K74" s="22">
        <f t="shared" si="42"/>
        <v>14857.028481751624</v>
      </c>
      <c r="L74" s="22">
        <f>SUM(K74:K$124)</f>
        <v>189042.45179997291</v>
      </c>
      <c r="M74">
        <f t="shared" si="43"/>
        <v>12.724109133408961</v>
      </c>
      <c r="N74">
        <f t="shared" si="44"/>
        <v>12.265775800075627</v>
      </c>
      <c r="P74">
        <f t="shared" si="45"/>
        <v>0.12629735943783454</v>
      </c>
      <c r="Q74" s="22">
        <f t="shared" si="46"/>
        <v>10568.097320215928</v>
      </c>
      <c r="R74" s="22">
        <f>SUM(Q74:Q$124)</f>
        <v>129324.42970816027</v>
      </c>
      <c r="S74">
        <f t="shared" si="47"/>
        <v>12.237248180973216</v>
      </c>
      <c r="T74">
        <f t="shared" si="48"/>
        <v>11.778914847639882</v>
      </c>
      <c r="V74">
        <f t="shared" si="49"/>
        <v>3.883450602658696E-2</v>
      </c>
      <c r="W74" s="22">
        <f t="shared" si="50"/>
        <v>3249.5282632848025</v>
      </c>
      <c r="X74" s="22">
        <f>SUM(W74:W$124)</f>
        <v>34990.554390941259</v>
      </c>
      <c r="Y74">
        <f t="shared" si="51"/>
        <v>10.767887384235543</v>
      </c>
      <c r="Z74">
        <f t="shared" si="52"/>
        <v>10.309554050902209</v>
      </c>
      <c r="AB74">
        <f t="shared" si="53"/>
        <v>0.10658492329969509</v>
      </c>
      <c r="AC74" s="22">
        <f t="shared" si="54"/>
        <v>8918.633353164907</v>
      </c>
      <c r="AD74" s="22">
        <f>SUM(AC74:AC$124)</f>
        <v>107076.73903557543</v>
      </c>
      <c r="AE74">
        <f t="shared" si="55"/>
        <v>12.005958177165978</v>
      </c>
      <c r="AF74">
        <f t="shared" si="56"/>
        <v>11.547624843832644</v>
      </c>
      <c r="AH74">
        <f t="shared" si="57"/>
        <v>8.9986117530268139E-2</v>
      </c>
      <c r="AI74" s="22">
        <f t="shared" si="58"/>
        <v>7529.7064939536594</v>
      </c>
      <c r="AJ74" s="22">
        <f>SUM(AI74:AI$124)</f>
        <v>88717.299745947501</v>
      </c>
      <c r="AK74">
        <f t="shared" si="59"/>
        <v>11.782305169157301</v>
      </c>
      <c r="AL74">
        <f t="shared" si="60"/>
        <v>11.323971835823967</v>
      </c>
      <c r="AN74">
        <f t="shared" si="61"/>
        <v>7.6003330400998603E-2</v>
      </c>
      <c r="AO74" s="22">
        <f t="shared" si="62"/>
        <v>6359.6784280642969</v>
      </c>
      <c r="AP74" s="22">
        <f>SUM(AO74:AO$124)</f>
        <v>73555.836519548553</v>
      </c>
      <c r="AQ74">
        <f t="shared" si="63"/>
        <v>11.565967894690681</v>
      </c>
      <c r="AR74">
        <f t="shared" si="64"/>
        <v>11.107634561357347</v>
      </c>
      <c r="AT74">
        <f t="shared" si="65"/>
        <v>0.21065308923012357</v>
      </c>
      <c r="AU74" s="22">
        <f t="shared" si="66"/>
        <v>17626.673730133258</v>
      </c>
      <c r="AV74" s="22">
        <f>SUM(AU74:AU$124)</f>
        <v>228801.46209036681</v>
      </c>
      <c r="AW74">
        <f t="shared" si="67"/>
        <v>12.980410575094764</v>
      </c>
      <c r="AX74">
        <f t="shared" si="68"/>
        <v>12.52207724176143</v>
      </c>
      <c r="AZ74">
        <f t="shared" si="69"/>
        <v>0.17755357558531562</v>
      </c>
      <c r="BA74" s="22">
        <f t="shared" si="70"/>
        <v>14857.028481751624</v>
      </c>
      <c r="BB74" s="22">
        <f>SUM(BA74:BA$124)</f>
        <v>189042.45179997291</v>
      </c>
      <c r="BC74">
        <f t="shared" si="71"/>
        <v>12.724109133408961</v>
      </c>
      <c r="BD74">
        <f t="shared" si="72"/>
        <v>12.265775800075627</v>
      </c>
    </row>
    <row r="75" spans="1:56" x14ac:dyDescent="0.2">
      <c r="A75">
        <v>71</v>
      </c>
      <c r="B75" s="12">
        <v>2.0316000000000001E-2</v>
      </c>
      <c r="C75" s="5">
        <f t="shared" si="73"/>
        <v>82121.857673544</v>
      </c>
      <c r="D75">
        <f t="shared" si="37"/>
        <v>3.1301111964970339E-2</v>
      </c>
      <c r="E75" s="22">
        <f t="shared" si="38"/>
        <v>2570.5054618109593</v>
      </c>
      <c r="F75" s="22">
        <f>SUM(E75:E$124)</f>
        <v>26356.692859474813</v>
      </c>
      <c r="G75">
        <f t="shared" si="39"/>
        <v>10.253505876974923</v>
      </c>
      <c r="H75">
        <f t="shared" si="40"/>
        <v>9.7951725436415895</v>
      </c>
      <c r="J75">
        <f t="shared" si="41"/>
        <v>0.17322300057103962</v>
      </c>
      <c r="K75" s="22">
        <f t="shared" si="42"/>
        <v>14225.394598679146</v>
      </c>
      <c r="L75" s="22">
        <f>SUM(K75:K$124)</f>
        <v>174185.42331822129</v>
      </c>
      <c r="M75">
        <f t="shared" si="43"/>
        <v>12.244681306372669</v>
      </c>
      <c r="N75">
        <f t="shared" si="44"/>
        <v>11.786347973039335</v>
      </c>
      <c r="P75">
        <f t="shared" si="45"/>
        <v>0.12261879557071313</v>
      </c>
      <c r="Q75" s="22">
        <f t="shared" si="46"/>
        <v>10069.683277959492</v>
      </c>
      <c r="R75" s="22">
        <f>SUM(Q75:Q$124)</f>
        <v>118756.33238794435</v>
      </c>
      <c r="S75">
        <f t="shared" si="47"/>
        <v>11.793452595264643</v>
      </c>
      <c r="T75">
        <f t="shared" si="48"/>
        <v>11.335119261931309</v>
      </c>
      <c r="V75">
        <f t="shared" si="49"/>
        <v>3.7073514106526928E-2</v>
      </c>
      <c r="W75" s="22">
        <f t="shared" si="50"/>
        <v>3044.5458489143302</v>
      </c>
      <c r="X75" s="22">
        <f>SUM(W75:W$124)</f>
        <v>31741.026127656442</v>
      </c>
      <c r="Y75">
        <f t="shared" si="51"/>
        <v>10.425537240299775</v>
      </c>
      <c r="Z75">
        <f t="shared" si="52"/>
        <v>9.9672039069664411</v>
      </c>
      <c r="AB75">
        <f t="shared" si="53"/>
        <v>0.10322994992706545</v>
      </c>
      <c r="AC75" s="22">
        <f t="shared" si="54"/>
        <v>8477.4352555575424</v>
      </c>
      <c r="AD75" s="22">
        <f>SUM(AC75:AC$124)</f>
        <v>98158.105682410518</v>
      </c>
      <c r="AE75">
        <f t="shared" si="55"/>
        <v>11.578750261532358</v>
      </c>
      <c r="AF75">
        <f t="shared" si="56"/>
        <v>11.120416928199024</v>
      </c>
      <c r="AH75">
        <f t="shared" si="57"/>
        <v>8.6943108724896773E-2</v>
      </c>
      <c r="AI75" s="22">
        <f t="shared" si="58"/>
        <v>7139.9296004014341</v>
      </c>
      <c r="AJ75" s="22">
        <f>SUM(AI75:AI$124)</f>
        <v>81187.593251993836</v>
      </c>
      <c r="AK75">
        <f t="shared" si="59"/>
        <v>11.370923495860401</v>
      </c>
      <c r="AL75">
        <f t="shared" si="60"/>
        <v>10.912590162527067</v>
      </c>
      <c r="AN75">
        <f t="shared" si="61"/>
        <v>7.3256222073251664E-2</v>
      </c>
      <c r="AO75" s="22">
        <f t="shared" si="62"/>
        <v>6015.9370428011052</v>
      </c>
      <c r="AP75" s="22">
        <f>SUM(AO75:AO$124)</f>
        <v>67196.158091484249</v>
      </c>
      <c r="AQ75">
        <f t="shared" si="63"/>
        <v>11.169691041214216</v>
      </c>
      <c r="AR75">
        <f t="shared" si="64"/>
        <v>10.711357707880882</v>
      </c>
      <c r="AT75">
        <f t="shared" si="65"/>
        <v>0.20601769117860499</v>
      </c>
      <c r="AU75" s="22">
        <f t="shared" si="66"/>
        <v>16918.55551320154</v>
      </c>
      <c r="AV75" s="22">
        <f>SUM(AU75:AU$124)</f>
        <v>211174.78836023354</v>
      </c>
      <c r="AW75">
        <f t="shared" si="67"/>
        <v>12.481845048500386</v>
      </c>
      <c r="AX75">
        <f t="shared" si="68"/>
        <v>12.023511715167052</v>
      </c>
      <c r="AZ75">
        <f t="shared" si="69"/>
        <v>0.17322300057103962</v>
      </c>
      <c r="BA75" s="22">
        <f t="shared" si="70"/>
        <v>14225.394598679146</v>
      </c>
      <c r="BB75" s="22">
        <f>SUM(BA75:BA$124)</f>
        <v>174185.42331822129</v>
      </c>
      <c r="BC75">
        <f t="shared" si="71"/>
        <v>12.244681306372669</v>
      </c>
      <c r="BD75">
        <f t="shared" si="72"/>
        <v>11.786347973039335</v>
      </c>
    </row>
    <row r="76" spans="1:56" x14ac:dyDescent="0.2">
      <c r="A76">
        <v>72</v>
      </c>
      <c r="B76" s="12">
        <v>2.2297000000000001E-2</v>
      </c>
      <c r="C76" s="5">
        <f t="shared" si="73"/>
        <v>80453.470013048282</v>
      </c>
      <c r="D76">
        <f t="shared" si="37"/>
        <v>2.9810582823781274E-2</v>
      </c>
      <c r="E76" s="22">
        <f t="shared" si="38"/>
        <v>2398.3648312845789</v>
      </c>
      <c r="F76" s="22">
        <f>SUM(E76:E$124)</f>
        <v>23786.187397663853</v>
      </c>
      <c r="G76">
        <f t="shared" si="39"/>
        <v>9.9176685245688105</v>
      </c>
      <c r="H76">
        <f t="shared" si="40"/>
        <v>9.4593351912354766</v>
      </c>
      <c r="J76">
        <f t="shared" si="41"/>
        <v>0.16899804933759965</v>
      </c>
      <c r="K76" s="22">
        <f t="shared" si="42"/>
        <v>13596.479494646228</v>
      </c>
      <c r="L76" s="22">
        <f>SUM(K76:K$124)</f>
        <v>159960.02871954214</v>
      </c>
      <c r="M76">
        <f t="shared" si="43"/>
        <v>11.764812265007883</v>
      </c>
      <c r="N76">
        <f t="shared" si="44"/>
        <v>11.306478931674549</v>
      </c>
      <c r="P76">
        <f t="shared" si="45"/>
        <v>0.1190473743404982</v>
      </c>
      <c r="Q76" s="22">
        <f t="shared" si="46"/>
        <v>9577.7743616354055</v>
      </c>
      <c r="R76" s="22">
        <f>SUM(Q76:Q$124)</f>
        <v>108686.64910998485</v>
      </c>
      <c r="S76">
        <f t="shared" si="47"/>
        <v>11.347798038063887</v>
      </c>
      <c r="T76">
        <f t="shared" si="48"/>
        <v>10.889464704730553</v>
      </c>
      <c r="V76">
        <f t="shared" si="49"/>
        <v>3.5392376235347897E-2</v>
      </c>
      <c r="W76" s="22">
        <f t="shared" si="50"/>
        <v>2847.4394801410845</v>
      </c>
      <c r="X76" s="22">
        <f>SUM(W76:W$124)</f>
        <v>28696.48027874211</v>
      </c>
      <c r="Y76">
        <f t="shared" si="51"/>
        <v>10.07799480160339</v>
      </c>
      <c r="Z76">
        <f t="shared" si="52"/>
        <v>9.6196614682700563</v>
      </c>
      <c r="AB76">
        <f t="shared" si="53"/>
        <v>9.9980581043162653E-2</v>
      </c>
      <c r="AC76" s="22">
        <f t="shared" si="54"/>
        <v>8043.7846788432298</v>
      </c>
      <c r="AD76" s="22">
        <f>SUM(AC76:AC$124)</f>
        <v>89680.670426852972</v>
      </c>
      <c r="AE76">
        <f t="shared" si="55"/>
        <v>11.149064029862853</v>
      </c>
      <c r="AF76">
        <f t="shared" si="56"/>
        <v>10.690730696529519</v>
      </c>
      <c r="AH76">
        <f t="shared" si="57"/>
        <v>8.400300359893409E-2</v>
      </c>
      <c r="AI76" s="22">
        <f t="shared" si="58"/>
        <v>6758.333131052831</v>
      </c>
      <c r="AJ76" s="22">
        <f>SUM(AI76:AI$124)</f>
        <v>74047.663651592404</v>
      </c>
      <c r="AK76">
        <f t="shared" si="59"/>
        <v>10.95649803223847</v>
      </c>
      <c r="AL76">
        <f t="shared" si="60"/>
        <v>10.498164698905136</v>
      </c>
      <c r="AN76">
        <f t="shared" si="61"/>
        <v>7.0608406817591951E-2</v>
      </c>
      <c r="AO76" s="22">
        <f t="shared" si="62"/>
        <v>5680.6913405682481</v>
      </c>
      <c r="AP76" s="22">
        <f>SUM(AO76:AO$124)</f>
        <v>61180.221048683088</v>
      </c>
      <c r="AQ76">
        <f t="shared" si="63"/>
        <v>10.769854825902781</v>
      </c>
      <c r="AR76">
        <f t="shared" si="64"/>
        <v>10.311521492569447</v>
      </c>
      <c r="AT76">
        <f t="shared" si="65"/>
        <v>0.20148429455120295</v>
      </c>
      <c r="AU76" s="22">
        <f t="shared" si="66"/>
        <v>16210.110649775394</v>
      </c>
      <c r="AV76" s="22">
        <f>SUM(AU76:AU$124)</f>
        <v>194256.23284703199</v>
      </c>
      <c r="AW76">
        <f t="shared" si="67"/>
        <v>11.983646320743874</v>
      </c>
      <c r="AX76">
        <f t="shared" si="68"/>
        <v>11.52531298741054</v>
      </c>
      <c r="AZ76">
        <f t="shared" si="69"/>
        <v>0.16899804933759965</v>
      </c>
      <c r="BA76" s="22">
        <f t="shared" si="70"/>
        <v>13596.479494646228</v>
      </c>
      <c r="BB76" s="22">
        <f>SUM(BA76:BA$124)</f>
        <v>159960.02871954214</v>
      </c>
      <c r="BC76">
        <f t="shared" si="71"/>
        <v>11.764812265007883</v>
      </c>
      <c r="BD76">
        <f t="shared" si="72"/>
        <v>11.306478931674549</v>
      </c>
    </row>
    <row r="77" spans="1:56" x14ac:dyDescent="0.2">
      <c r="A77">
        <v>73</v>
      </c>
      <c r="B77" s="12">
        <v>2.4424999999999999E-2</v>
      </c>
      <c r="C77" s="5">
        <f t="shared" si="73"/>
        <v>78659.598992167346</v>
      </c>
      <c r="D77">
        <f t="shared" si="37"/>
        <v>2.8391031260744073E-2</v>
      </c>
      <c r="E77" s="22">
        <f t="shared" si="38"/>
        <v>2233.2271339442159</v>
      </c>
      <c r="F77" s="22">
        <f>SUM(E77:E$124)</f>
        <v>21387.822566379273</v>
      </c>
      <c r="G77">
        <f t="shared" si="39"/>
        <v>9.5770923795848528</v>
      </c>
      <c r="H77">
        <f t="shared" si="40"/>
        <v>9.1187590462515189</v>
      </c>
      <c r="J77">
        <f t="shared" si="41"/>
        <v>0.16487614569521922</v>
      </c>
      <c r="K77" s="22">
        <f t="shared" si="42"/>
        <v>12969.091503760103</v>
      </c>
      <c r="L77" s="22">
        <f>SUM(K77:K$124)</f>
        <v>146363.54922489589</v>
      </c>
      <c r="M77">
        <f t="shared" si="43"/>
        <v>11.285566855817233</v>
      </c>
      <c r="N77">
        <f t="shared" si="44"/>
        <v>10.827233522483899</v>
      </c>
      <c r="P77">
        <f t="shared" si="45"/>
        <v>0.11557997508786232</v>
      </c>
      <c r="Q77" s="22">
        <f t="shared" si="46"/>
        <v>9091.4744919359418</v>
      </c>
      <c r="R77" s="22">
        <f>SUM(Q77:Q$124)</f>
        <v>99108.874748349437</v>
      </c>
      <c r="S77">
        <f t="shared" si="47"/>
        <v>10.901298225745245</v>
      </c>
      <c r="T77">
        <f t="shared" si="48"/>
        <v>10.442964892411911</v>
      </c>
      <c r="V77">
        <f t="shared" si="49"/>
        <v>3.3787471346394177E-2</v>
      </c>
      <c r="W77" s="22">
        <f t="shared" si="50"/>
        <v>2657.7089470667106</v>
      </c>
      <c r="X77" s="22">
        <f>SUM(W77:W$124)</f>
        <v>25849.040798601029</v>
      </c>
      <c r="Y77">
        <f t="shared" si="51"/>
        <v>9.7260615490384605</v>
      </c>
      <c r="Z77">
        <f t="shared" si="52"/>
        <v>9.2677282157051266</v>
      </c>
      <c r="AB77">
        <f t="shared" si="53"/>
        <v>9.6833492535750756E-2</v>
      </c>
      <c r="AC77" s="22">
        <f t="shared" si="54"/>
        <v>7616.883691873184</v>
      </c>
      <c r="AD77" s="22">
        <f>SUM(AC77:AC$124)</f>
        <v>81636.885748009765</v>
      </c>
      <c r="AE77">
        <f t="shared" si="55"/>
        <v>10.717885299353073</v>
      </c>
      <c r="AF77">
        <f t="shared" si="56"/>
        <v>10.259551966019739</v>
      </c>
      <c r="AH77">
        <f t="shared" si="57"/>
        <v>8.1162322317810731E-2</v>
      </c>
      <c r="AI77" s="22">
        <f t="shared" si="58"/>
        <v>6384.1957267920261</v>
      </c>
      <c r="AJ77" s="22">
        <f>SUM(AI77:AI$124)</f>
        <v>67289.330520539574</v>
      </c>
      <c r="AK77">
        <f t="shared" si="59"/>
        <v>10.539985520517801</v>
      </c>
      <c r="AL77">
        <f t="shared" si="60"/>
        <v>10.081652187184467</v>
      </c>
      <c r="AN77">
        <f t="shared" si="61"/>
        <v>6.8056295727799462E-2</v>
      </c>
      <c r="AO77" s="22">
        <f t="shared" si="62"/>
        <v>5353.2809308410579</v>
      </c>
      <c r="AP77" s="22">
        <f>SUM(AO77:AO$124)</f>
        <v>55499.529708114846</v>
      </c>
      <c r="AQ77">
        <f t="shared" si="63"/>
        <v>10.367385987231437</v>
      </c>
      <c r="AR77">
        <f t="shared" si="64"/>
        <v>9.9090526538981027</v>
      </c>
      <c r="AT77">
        <f t="shared" si="65"/>
        <v>0.19705065481780243</v>
      </c>
      <c r="AU77" s="22">
        <f t="shared" si="66"/>
        <v>15499.925489112327</v>
      </c>
      <c r="AV77" s="22">
        <f>SUM(AU77:AU$124)</f>
        <v>178046.12219725657</v>
      </c>
      <c r="AW77">
        <f t="shared" si="67"/>
        <v>11.486901812677887</v>
      </c>
      <c r="AX77">
        <f t="shared" si="68"/>
        <v>11.028568479344553</v>
      </c>
      <c r="AZ77">
        <f t="shared" si="69"/>
        <v>0.16487614569521922</v>
      </c>
      <c r="BA77" s="22">
        <f t="shared" si="70"/>
        <v>12969.091503760103</v>
      </c>
      <c r="BB77" s="22">
        <f>SUM(BA77:BA$124)</f>
        <v>146363.54922489589</v>
      </c>
      <c r="BC77">
        <f t="shared" si="71"/>
        <v>11.285566855817233</v>
      </c>
      <c r="BD77">
        <f t="shared" si="72"/>
        <v>10.827233522483899</v>
      </c>
    </row>
    <row r="78" spans="1:56" x14ac:dyDescent="0.2">
      <c r="A78">
        <v>74</v>
      </c>
      <c r="B78" s="12">
        <v>2.6657E-2</v>
      </c>
      <c r="C78" s="5">
        <f t="shared" si="73"/>
        <v>76738.338286783663</v>
      </c>
      <c r="D78">
        <f t="shared" si="37"/>
        <v>2.7039077391184833E-2</v>
      </c>
      <c r="E78" s="22">
        <f t="shared" si="38"/>
        <v>2074.9338678072654</v>
      </c>
      <c r="F78" s="22">
        <f>SUM(E78:E$124)</f>
        <v>19154.595432435057</v>
      </c>
      <c r="G78">
        <f t="shared" si="39"/>
        <v>9.2314245430275435</v>
      </c>
      <c r="H78">
        <f t="shared" si="40"/>
        <v>8.7730912096942095</v>
      </c>
      <c r="J78">
        <f t="shared" si="41"/>
        <v>0.16085477628801872</v>
      </c>
      <c r="K78" s="22">
        <f t="shared" si="42"/>
        <v>12343.728237834888</v>
      </c>
      <c r="L78" s="22">
        <f>SUM(K78:K$124)</f>
        <v>133394.45772113578</v>
      </c>
      <c r="M78">
        <f t="shared" si="43"/>
        <v>10.806658665107927</v>
      </c>
      <c r="N78">
        <f t="shared" si="44"/>
        <v>10.348325331774593</v>
      </c>
      <c r="P78">
        <f t="shared" si="45"/>
        <v>0.11221356804646829</v>
      </c>
      <c r="Q78" s="22">
        <f t="shared" si="46"/>
        <v>8611.0827451169007</v>
      </c>
      <c r="R78" s="22">
        <f>SUM(Q78:Q$124)</f>
        <v>90017.400256413501</v>
      </c>
      <c r="S78">
        <f t="shared" si="47"/>
        <v>10.453668013753532</v>
      </c>
      <c r="T78">
        <f t="shared" si="48"/>
        <v>9.9953346804201981</v>
      </c>
      <c r="V78">
        <f t="shared" si="49"/>
        <v>3.2255342574123311E-2</v>
      </c>
      <c r="W78" s="22">
        <f t="shared" si="50"/>
        <v>2475.2213900091701</v>
      </c>
      <c r="X78" s="22">
        <f>SUM(W78:W$124)</f>
        <v>23191.331851534316</v>
      </c>
      <c r="Y78">
        <f t="shared" si="51"/>
        <v>9.3693969942011517</v>
      </c>
      <c r="Z78">
        <f t="shared" si="52"/>
        <v>8.9110636608678178</v>
      </c>
      <c r="AB78">
        <f t="shared" si="53"/>
        <v>9.3785464925666598E-2</v>
      </c>
      <c r="AC78" s="22">
        <f t="shared" si="54"/>
        <v>7196.9407338490873</v>
      </c>
      <c r="AD78" s="22">
        <f>SUM(AC78:AC$124)</f>
        <v>74020.002056136596</v>
      </c>
      <c r="AE78">
        <f t="shared" si="55"/>
        <v>10.284925886356302</v>
      </c>
      <c r="AF78">
        <f t="shared" si="56"/>
        <v>9.8265925530229676</v>
      </c>
      <c r="AH78">
        <f t="shared" si="57"/>
        <v>7.841770272252245E-2</v>
      </c>
      <c r="AI78" s="22">
        <f t="shared" si="58"/>
        <v>6017.6441991933643</v>
      </c>
      <c r="AJ78" s="22">
        <f>SUM(AI78:AI$124)</f>
        <v>60905.134793747529</v>
      </c>
      <c r="AK78">
        <f t="shared" si="59"/>
        <v>10.121092703006862</v>
      </c>
      <c r="AL78">
        <f t="shared" si="60"/>
        <v>9.6627593696735286</v>
      </c>
      <c r="AN78">
        <f t="shared" si="61"/>
        <v>6.5596429617156088E-2</v>
      </c>
      <c r="AO78" s="22">
        <f t="shared" si="62"/>
        <v>5033.7610063665188</v>
      </c>
      <c r="AP78" s="22">
        <f>SUM(AO78:AO$124)</f>
        <v>50146.24877727378</v>
      </c>
      <c r="AQ78">
        <f t="shared" si="63"/>
        <v>9.9619844314918051</v>
      </c>
      <c r="AR78">
        <f t="shared" si="64"/>
        <v>9.5036510981584712</v>
      </c>
      <c r="AT78">
        <f t="shared" si="65"/>
        <v>0.19271457683892659</v>
      </c>
      <c r="AU78" s="22">
        <f t="shared" si="66"/>
        <v>14788.596390259912</v>
      </c>
      <c r="AV78" s="22">
        <f>SUM(AU78:AU$124)</f>
        <v>162546.19670814424</v>
      </c>
      <c r="AW78">
        <f t="shared" si="67"/>
        <v>10.991320096828165</v>
      </c>
      <c r="AX78">
        <f t="shared" si="68"/>
        <v>10.532986763494831</v>
      </c>
      <c r="AZ78">
        <f t="shared" si="69"/>
        <v>0.16085477628801872</v>
      </c>
      <c r="BA78" s="22">
        <f t="shared" si="70"/>
        <v>12343.728237834888</v>
      </c>
      <c r="BB78" s="22">
        <f>SUM(BA78:BA$124)</f>
        <v>133394.45772113578</v>
      </c>
      <c r="BC78">
        <f t="shared" si="71"/>
        <v>10.806658665107927</v>
      </c>
      <c r="BD78">
        <f t="shared" si="72"/>
        <v>10.348325331774593</v>
      </c>
    </row>
    <row r="79" spans="1:56" x14ac:dyDescent="0.2">
      <c r="A79">
        <v>75</v>
      </c>
      <c r="B79" s="12">
        <v>2.9758E-2</v>
      </c>
      <c r="C79" s="5">
        <f t="shared" si="73"/>
        <v>74692.724403072862</v>
      </c>
      <c r="D79">
        <f t="shared" si="37"/>
        <v>2.5751502277318886E-2</v>
      </c>
      <c r="E79" s="22">
        <f t="shared" si="38"/>
        <v>1923.4498625648828</v>
      </c>
      <c r="F79" s="22">
        <f>SUM(E79:E$124)</f>
        <v>17079.661564627793</v>
      </c>
      <c r="G79">
        <f t="shared" si="39"/>
        <v>8.8797019860202635</v>
      </c>
      <c r="H79">
        <f t="shared" si="40"/>
        <v>8.4213686526869296</v>
      </c>
      <c r="J79">
        <f t="shared" si="41"/>
        <v>0.15693148906148169</v>
      </c>
      <c r="K79" s="22">
        <f t="shared" si="42"/>
        <v>11721.640462633095</v>
      </c>
      <c r="L79" s="22">
        <f>SUM(K79:K$124)</f>
        <v>121050.72948330091</v>
      </c>
      <c r="M79">
        <f t="shared" si="43"/>
        <v>10.32711503728452</v>
      </c>
      <c r="N79">
        <f t="shared" si="44"/>
        <v>9.8687817039511856</v>
      </c>
      <c r="P79">
        <f t="shared" si="45"/>
        <v>0.10894521169560026</v>
      </c>
      <c r="Q79" s="22">
        <f t="shared" si="46"/>
        <v>8137.4146722139003</v>
      </c>
      <c r="R79" s="22">
        <f>SUM(Q79:Q$124)</f>
        <v>81406.317511296598</v>
      </c>
      <c r="S79">
        <f t="shared" si="47"/>
        <v>10.003953441044052</v>
      </c>
      <c r="T79">
        <f t="shared" si="48"/>
        <v>9.5456201077107181</v>
      </c>
      <c r="V79">
        <f t="shared" si="49"/>
        <v>3.0792689808232271E-2</v>
      </c>
      <c r="W79" s="22">
        <f t="shared" si="50"/>
        <v>2299.9898934756034</v>
      </c>
      <c r="X79" s="22">
        <f>SUM(W79:W$124)</f>
        <v>20716.110461525146</v>
      </c>
      <c r="Y79">
        <f t="shared" si="51"/>
        <v>9.0070441267114578</v>
      </c>
      <c r="Z79">
        <f t="shared" si="52"/>
        <v>8.5487107933781239</v>
      </c>
      <c r="AB79">
        <f t="shared" si="53"/>
        <v>9.0833380073284842E-2</v>
      </c>
      <c r="AC79" s="22">
        <f t="shared" si="54"/>
        <v>6784.5926244134353</v>
      </c>
      <c r="AD79" s="22">
        <f>SUM(AC79:AC$124)</f>
        <v>66823.061322287496</v>
      </c>
      <c r="AE79">
        <f t="shared" si="55"/>
        <v>9.8492370907921263</v>
      </c>
      <c r="AF79">
        <f t="shared" si="56"/>
        <v>9.3909037574587924</v>
      </c>
      <c r="AH79">
        <f t="shared" si="57"/>
        <v>7.5765896350263234E-2</v>
      </c>
      <c r="AI79" s="22">
        <f t="shared" si="58"/>
        <v>5659.1612152419957</v>
      </c>
      <c r="AJ79" s="22">
        <f>SUM(AI79:AI$124)</f>
        <v>54887.490594554161</v>
      </c>
      <c r="AK79">
        <f t="shared" si="59"/>
        <v>9.6988738272244248</v>
      </c>
      <c r="AL79">
        <f t="shared" si="60"/>
        <v>9.2405404938910909</v>
      </c>
      <c r="AN79">
        <f t="shared" si="61"/>
        <v>6.3225474329789005E-2</v>
      </c>
      <c r="AO79" s="22">
        <f t="shared" si="62"/>
        <v>4722.4829293684879</v>
      </c>
      <c r="AP79" s="22">
        <f>SUM(AO79:AO$124)</f>
        <v>45112.487770907261</v>
      </c>
      <c r="AQ79">
        <f t="shared" si="63"/>
        <v>9.5527053132069035</v>
      </c>
      <c r="AR79">
        <f t="shared" si="64"/>
        <v>9.0943719798735696</v>
      </c>
      <c r="AT79">
        <f t="shared" si="65"/>
        <v>0.18847391377890133</v>
      </c>
      <c r="AU79" s="22">
        <f t="shared" si="66"/>
        <v>14077.630099055994</v>
      </c>
      <c r="AV79" s="22">
        <f>SUM(AU79:AU$124)</f>
        <v>147757.60031788432</v>
      </c>
      <c r="AW79">
        <f t="shared" si="67"/>
        <v>10.495914388870931</v>
      </c>
      <c r="AX79">
        <f t="shared" si="68"/>
        <v>10.037581055537597</v>
      </c>
      <c r="AZ79">
        <f t="shared" si="69"/>
        <v>0.15693148906148169</v>
      </c>
      <c r="BA79" s="22">
        <f t="shared" si="70"/>
        <v>11721.640462633095</v>
      </c>
      <c r="BB79" s="22">
        <f>SUM(BA79:BA$124)</f>
        <v>121050.72948330091</v>
      </c>
      <c r="BC79">
        <f t="shared" si="71"/>
        <v>10.32711503728452</v>
      </c>
      <c r="BD79">
        <f t="shared" si="72"/>
        <v>9.8687817039511856</v>
      </c>
    </row>
    <row r="80" spans="1:56" x14ac:dyDescent="0.2">
      <c r="A80">
        <v>76</v>
      </c>
      <c r="B80" s="12">
        <v>3.2674000000000002E-2</v>
      </c>
      <c r="C80" s="5">
        <f t="shared" si="73"/>
        <v>72470.018310286221</v>
      </c>
      <c r="D80">
        <f t="shared" si="37"/>
        <v>2.4525240264113228E-2</v>
      </c>
      <c r="E80" s="22">
        <f t="shared" si="38"/>
        <v>1777.3446110044545</v>
      </c>
      <c r="F80" s="22">
        <f>SUM(E80:E$124)</f>
        <v>15156.211702062907</v>
      </c>
      <c r="G80">
        <f t="shared" si="39"/>
        <v>8.5274468486431978</v>
      </c>
      <c r="H80">
        <f t="shared" si="40"/>
        <v>8.0691135153098639</v>
      </c>
      <c r="J80">
        <f t="shared" si="41"/>
        <v>0.15310389176729922</v>
      </c>
      <c r="K80" s="22">
        <f t="shared" si="42"/>
        <v>11095.441839752253</v>
      </c>
      <c r="L80" s="22">
        <f>SUM(K80:K$124)</f>
        <v>109329.08902066782</v>
      </c>
      <c r="M80">
        <f t="shared" si="43"/>
        <v>9.8535137761678353</v>
      </c>
      <c r="N80">
        <f t="shared" si="44"/>
        <v>9.3951804428345014</v>
      </c>
      <c r="P80">
        <f t="shared" si="45"/>
        <v>0.10577205018990318</v>
      </c>
      <c r="Q80" s="22">
        <f t="shared" si="46"/>
        <v>7665.3024139787967</v>
      </c>
      <c r="R80" s="22">
        <f>SUM(Q80:Q$124)</f>
        <v>73268.902839082701</v>
      </c>
      <c r="S80">
        <f t="shared" si="47"/>
        <v>9.5585143132078088</v>
      </c>
      <c r="T80">
        <f t="shared" si="48"/>
        <v>9.1001809798744748</v>
      </c>
      <c r="V80">
        <f t="shared" si="49"/>
        <v>2.9396362585424603E-2</v>
      </c>
      <c r="W80" s="22">
        <f t="shared" si="50"/>
        <v>2130.3549348215338</v>
      </c>
      <c r="X80" s="22">
        <f>SUM(W80:W$124)</f>
        <v>18416.120568049544</v>
      </c>
      <c r="Y80">
        <f t="shared" si="51"/>
        <v>8.6446254880022231</v>
      </c>
      <c r="Z80">
        <f t="shared" si="52"/>
        <v>8.1862921546688892</v>
      </c>
      <c r="AB80">
        <f t="shared" si="53"/>
        <v>8.7974217988653611E-2</v>
      </c>
      <c r="AC80" s="22">
        <f t="shared" si="54"/>
        <v>6375.4931884708385</v>
      </c>
      <c r="AD80" s="22">
        <f>SUM(AC80:AC$124)</f>
        <v>60038.46869787405</v>
      </c>
      <c r="AE80">
        <f t="shared" si="55"/>
        <v>9.417070479574031</v>
      </c>
      <c r="AF80">
        <f t="shared" si="56"/>
        <v>8.9587371462406971</v>
      </c>
      <c r="AH80">
        <f t="shared" si="57"/>
        <v>7.3203764589626324E-2</v>
      </c>
      <c r="AI80" s="22">
        <f t="shared" si="58"/>
        <v>5305.0781601921017</v>
      </c>
      <c r="AJ80" s="22">
        <f>SUM(AI80:AI$124)</f>
        <v>49228.329379312177</v>
      </c>
      <c r="AK80">
        <f t="shared" si="59"/>
        <v>9.2794729677516337</v>
      </c>
      <c r="AL80">
        <f t="shared" si="60"/>
        <v>8.8211396344182997</v>
      </c>
      <c r="AN80">
        <f t="shared" si="61"/>
        <v>6.0940216221483365E-2</v>
      </c>
      <c r="AO80" s="22">
        <f t="shared" si="62"/>
        <v>4416.3385854037006</v>
      </c>
      <c r="AP80" s="22">
        <f>SUM(AO80:AO$124)</f>
        <v>40390.004841538779</v>
      </c>
      <c r="AQ80">
        <f t="shared" si="63"/>
        <v>9.1455861140335788</v>
      </c>
      <c r="AR80">
        <f t="shared" si="64"/>
        <v>8.6872527807002449</v>
      </c>
      <c r="AT80">
        <f t="shared" si="65"/>
        <v>0.18432656604293529</v>
      </c>
      <c r="AU80" s="22">
        <f t="shared" si="66"/>
        <v>13358.149616203704</v>
      </c>
      <c r="AV80" s="22">
        <f>SUM(AU80:AU$124)</f>
        <v>133679.97021882836</v>
      </c>
      <c r="AW80">
        <f t="shared" si="67"/>
        <v>10.007371833646172</v>
      </c>
      <c r="AX80">
        <f t="shared" si="68"/>
        <v>9.5490385003128377</v>
      </c>
      <c r="AZ80">
        <f t="shared" si="69"/>
        <v>0.15310389176729922</v>
      </c>
      <c r="BA80" s="22">
        <f t="shared" si="70"/>
        <v>11095.441839752253</v>
      </c>
      <c r="BB80" s="22">
        <f>SUM(BA80:BA$124)</f>
        <v>109329.08902066782</v>
      </c>
      <c r="BC80">
        <f t="shared" si="71"/>
        <v>9.8535137761678353</v>
      </c>
      <c r="BD80">
        <f t="shared" si="72"/>
        <v>9.3951804428345014</v>
      </c>
    </row>
    <row r="81" spans="1:56" x14ac:dyDescent="0.2">
      <c r="A81">
        <v>77</v>
      </c>
      <c r="B81" s="12">
        <v>3.6900000000000002E-2</v>
      </c>
      <c r="C81" s="5">
        <f t="shared" si="73"/>
        <v>70102.132932015928</v>
      </c>
      <c r="D81">
        <f t="shared" si="37"/>
        <v>2.3357371680107829E-2</v>
      </c>
      <c r="E81" s="22">
        <f t="shared" si="38"/>
        <v>1637.4015744614233</v>
      </c>
      <c r="F81" s="22">
        <f>SUM(E81:E$124)</f>
        <v>13378.867091058453</v>
      </c>
      <c r="G81">
        <f t="shared" si="39"/>
        <v>8.1707916370234663</v>
      </c>
      <c r="H81">
        <f t="shared" si="40"/>
        <v>7.7124583036901333</v>
      </c>
      <c r="J81">
        <f t="shared" si="41"/>
        <v>0.14936965050468218</v>
      </c>
      <c r="K81" s="22">
        <f t="shared" si="42"/>
        <v>10471.13109568799</v>
      </c>
      <c r="L81" s="22">
        <f>SUM(K81:K$124)</f>
        <v>98233.647180915563</v>
      </c>
      <c r="M81">
        <f t="shared" si="43"/>
        <v>9.3813787911955533</v>
      </c>
      <c r="N81">
        <f t="shared" si="44"/>
        <v>8.9230454578622194</v>
      </c>
      <c r="P81">
        <f t="shared" si="45"/>
        <v>0.10269131086398368</v>
      </c>
      <c r="Q81" s="22">
        <f t="shared" si="46"/>
        <v>7198.8799251499559</v>
      </c>
      <c r="R81" s="22">
        <f>SUM(Q81:Q$124)</f>
        <v>65603.600425103898</v>
      </c>
      <c r="S81">
        <f t="shared" si="47"/>
        <v>9.1130288471560164</v>
      </c>
      <c r="T81">
        <f t="shared" si="48"/>
        <v>8.6546955138226824</v>
      </c>
      <c r="V81">
        <f t="shared" si="49"/>
        <v>2.8063353303507971E-2</v>
      </c>
      <c r="W81" s="22">
        <f t="shared" si="50"/>
        <v>1967.3009238006441</v>
      </c>
      <c r="X81" s="22">
        <f>SUM(W81:W$124)</f>
        <v>16285.765633228008</v>
      </c>
      <c r="Y81">
        <f t="shared" si="51"/>
        <v>8.2782280210418495</v>
      </c>
      <c r="Z81">
        <f t="shared" si="52"/>
        <v>7.8198946877085165</v>
      </c>
      <c r="AB81">
        <f t="shared" si="53"/>
        <v>8.5205053742037407E-2</v>
      </c>
      <c r="AC81" s="22">
        <f t="shared" si="54"/>
        <v>5973.0560039038673</v>
      </c>
      <c r="AD81" s="22">
        <f>SUM(AC81:AC$124)</f>
        <v>53662.975509403208</v>
      </c>
      <c r="AE81">
        <f t="shared" si="55"/>
        <v>8.9841741772268975</v>
      </c>
      <c r="AF81">
        <f t="shared" si="56"/>
        <v>8.5258408438935636</v>
      </c>
      <c r="AH81">
        <f t="shared" si="57"/>
        <v>7.0728274965822541E-2</v>
      </c>
      <c r="AI81" s="22">
        <f t="shared" si="58"/>
        <v>4958.2029337062659</v>
      </c>
      <c r="AJ81" s="22">
        <f>SUM(AI81:AI$124)</f>
        <v>43923.251219120066</v>
      </c>
      <c r="AK81">
        <f t="shared" si="59"/>
        <v>8.8587038099078672</v>
      </c>
      <c r="AL81">
        <f t="shared" si="60"/>
        <v>8.4003704765745333</v>
      </c>
      <c r="AN81">
        <f t="shared" si="61"/>
        <v>5.8737557803839387E-2</v>
      </c>
      <c r="AO81" s="22">
        <f t="shared" si="62"/>
        <v>4117.6280852667178</v>
      </c>
      <c r="AP81" s="22">
        <f>SUM(AO81:AO$124)</f>
        <v>35973.666256135075</v>
      </c>
      <c r="AQ81">
        <f t="shared" si="63"/>
        <v>8.7365020616729385</v>
      </c>
      <c r="AR81">
        <f t="shared" si="64"/>
        <v>8.2781687283396046</v>
      </c>
      <c r="AT81">
        <f t="shared" si="65"/>
        <v>0.18027048023758951</v>
      </c>
      <c r="AU81" s="22">
        <f t="shared" si="66"/>
        <v>12637.34516933385</v>
      </c>
      <c r="AV81" s="22">
        <f>SUM(AU81:AU$124)</f>
        <v>120321.82060262474</v>
      </c>
      <c r="AW81">
        <f t="shared" si="67"/>
        <v>9.5211311387300839</v>
      </c>
      <c r="AX81">
        <f t="shared" si="68"/>
        <v>9.06279780539675</v>
      </c>
      <c r="AZ81">
        <f t="shared" si="69"/>
        <v>0.14936965050468218</v>
      </c>
      <c r="BA81" s="22">
        <f t="shared" si="70"/>
        <v>10471.13109568799</v>
      </c>
      <c r="BB81" s="22">
        <f>SUM(BA81:BA$124)</f>
        <v>98233.647180915563</v>
      </c>
      <c r="BC81">
        <f t="shared" si="71"/>
        <v>9.3813787911955533</v>
      </c>
      <c r="BD81">
        <f t="shared" si="72"/>
        <v>8.9230454578622194</v>
      </c>
    </row>
    <row r="82" spans="1:56" x14ac:dyDescent="0.2">
      <c r="A82">
        <v>78</v>
      </c>
      <c r="B82" s="12">
        <v>4.19E-2</v>
      </c>
      <c r="C82" s="5">
        <f t="shared" si="73"/>
        <v>67515.364226824531</v>
      </c>
      <c r="D82">
        <f t="shared" si="37"/>
        <v>2.2245115885816989E-2</v>
      </c>
      <c r="E82" s="22">
        <f t="shared" si="38"/>
        <v>1501.8871012988543</v>
      </c>
      <c r="F82" s="22">
        <f>SUM(E82:E$124)</f>
        <v>11741.465516597031</v>
      </c>
      <c r="G82">
        <f t="shared" si="39"/>
        <v>7.8178083468743003</v>
      </c>
      <c r="H82">
        <f t="shared" si="40"/>
        <v>7.3594750135409672</v>
      </c>
      <c r="J82">
        <f t="shared" si="41"/>
        <v>0.14572648829725093</v>
      </c>
      <c r="K82" s="22">
        <f t="shared" si="42"/>
        <v>9838.7769348849797</v>
      </c>
      <c r="L82" s="22">
        <f>SUM(K82:K$124)</f>
        <v>87762.516085227573</v>
      </c>
      <c r="M82">
        <f t="shared" si="43"/>
        <v>8.9200636081148801</v>
      </c>
      <c r="N82">
        <f t="shared" si="44"/>
        <v>8.4617302747815462</v>
      </c>
      <c r="P82">
        <f t="shared" si="45"/>
        <v>9.9700301809692873E-2</v>
      </c>
      <c r="Q82" s="22">
        <f t="shared" si="46"/>
        <v>6731.3021902057471</v>
      </c>
      <c r="R82" s="22">
        <f>SUM(Q82:Q$124)</f>
        <v>58404.720499953968</v>
      </c>
      <c r="S82">
        <f t="shared" si="47"/>
        <v>8.6765857258547445</v>
      </c>
      <c r="T82">
        <f t="shared" si="48"/>
        <v>8.2182523925214106</v>
      </c>
      <c r="V82">
        <f t="shared" si="49"/>
        <v>2.6790790743205697E-2</v>
      </c>
      <c r="W82" s="22">
        <f t="shared" si="50"/>
        <v>1808.7899949521716</v>
      </c>
      <c r="X82" s="22">
        <f>SUM(W82:W$124)</f>
        <v>14318.464709427362</v>
      </c>
      <c r="Y82">
        <f t="shared" si="51"/>
        <v>7.9160459475042453</v>
      </c>
      <c r="Z82">
        <f t="shared" si="52"/>
        <v>7.4577126141709122</v>
      </c>
      <c r="AB82">
        <f t="shared" si="53"/>
        <v>8.2523054471706936E-2</v>
      </c>
      <c r="AC82" s="22">
        <f t="shared" si="54"/>
        <v>5571.5740797673743</v>
      </c>
      <c r="AD82" s="22">
        <f>SUM(AC82:AC$124)</f>
        <v>47689.91950549934</v>
      </c>
      <c r="AE82">
        <f t="shared" si="55"/>
        <v>8.5595055944209033</v>
      </c>
      <c r="AF82">
        <f t="shared" si="56"/>
        <v>8.1011722610875694</v>
      </c>
      <c r="AH82">
        <f t="shared" si="57"/>
        <v>6.8336497551519354E-2</v>
      </c>
      <c r="AI82" s="22">
        <f t="shared" si="58"/>
        <v>4613.7635221763321</v>
      </c>
      <c r="AJ82" s="22">
        <f>SUM(AI82:AI$124)</f>
        <v>38965.048285413795</v>
      </c>
      <c r="AK82">
        <f t="shared" si="59"/>
        <v>8.4453934620025368</v>
      </c>
      <c r="AL82">
        <f t="shared" si="60"/>
        <v>7.9870601286692038</v>
      </c>
      <c r="AN82">
        <f t="shared" si="61"/>
        <v>5.6614513545869272E-2</v>
      </c>
      <c r="AO82" s="22">
        <f t="shared" si="62"/>
        <v>3822.3495025738553</v>
      </c>
      <c r="AP82" s="22">
        <f>SUM(AO82:AO$124)</f>
        <v>31856.038170868382</v>
      </c>
      <c r="AQ82">
        <f t="shared" si="63"/>
        <v>8.3341510632184423</v>
      </c>
      <c r="AR82">
        <f t="shared" si="64"/>
        <v>7.8758177298851093</v>
      </c>
      <c r="AT82">
        <f t="shared" si="65"/>
        <v>0.17630364815412175</v>
      </c>
      <c r="AU82" s="22">
        <f t="shared" si="66"/>
        <v>11903.20501964345</v>
      </c>
      <c r="AV82" s="22">
        <f>SUM(AU82:AU$124)</f>
        <v>107684.47543329088</v>
      </c>
      <c r="AW82">
        <f t="shared" si="67"/>
        <v>9.0466790461546189</v>
      </c>
      <c r="AX82">
        <f t="shared" si="68"/>
        <v>8.588345712821285</v>
      </c>
      <c r="AZ82">
        <f t="shared" si="69"/>
        <v>0.14572648829725093</v>
      </c>
      <c r="BA82" s="22">
        <f t="shared" si="70"/>
        <v>9838.7769348849797</v>
      </c>
      <c r="BB82" s="22">
        <f>SUM(BA82:BA$124)</f>
        <v>87762.516085227573</v>
      </c>
      <c r="BC82">
        <f t="shared" si="71"/>
        <v>8.9200636081148801</v>
      </c>
      <c r="BD82">
        <f t="shared" si="72"/>
        <v>8.4617302747815462</v>
      </c>
    </row>
    <row r="83" spans="1:56" x14ac:dyDescent="0.2">
      <c r="A83">
        <v>79</v>
      </c>
      <c r="B83" s="12">
        <v>4.7615999999999999E-2</v>
      </c>
      <c r="C83" s="5">
        <f t="shared" si="73"/>
        <v>64686.47046572058</v>
      </c>
      <c r="D83">
        <f t="shared" si="37"/>
        <v>2.1185824653159029E-2</v>
      </c>
      <c r="E83" s="22">
        <f t="shared" si="38"/>
        <v>1370.4362207185065</v>
      </c>
      <c r="F83" s="22">
        <f>SUM(E83:E$124)</f>
        <v>10239.578415298174</v>
      </c>
      <c r="G83">
        <f t="shared" si="39"/>
        <v>7.471765749105538</v>
      </c>
      <c r="H83">
        <f t="shared" si="40"/>
        <v>7.013432415772205</v>
      </c>
      <c r="J83">
        <f t="shared" si="41"/>
        <v>0.14217218370463502</v>
      </c>
      <c r="K83" s="22">
        <f t="shared" si="42"/>
        <v>9196.6167622568737</v>
      </c>
      <c r="L83" s="22">
        <f>SUM(K83:K$124)</f>
        <v>77923.73915034259</v>
      </c>
      <c r="M83">
        <f t="shared" si="43"/>
        <v>8.4730875673914561</v>
      </c>
      <c r="N83">
        <f t="shared" si="44"/>
        <v>8.0147542340581222</v>
      </c>
      <c r="P83">
        <f t="shared" si="45"/>
        <v>9.679640952397367E-2</v>
      </c>
      <c r="Q83" s="22">
        <f t="shared" si="46"/>
        <v>6261.4180858603168</v>
      </c>
      <c r="R83" s="22">
        <f>SUM(Q83:Q$124)</f>
        <v>51673.418309748216</v>
      </c>
      <c r="S83">
        <f t="shared" si="47"/>
        <v>8.2526701780924618</v>
      </c>
      <c r="T83">
        <f t="shared" si="48"/>
        <v>7.7943368447591288</v>
      </c>
      <c r="V83">
        <f t="shared" si="49"/>
        <v>2.5575933883728585E-2</v>
      </c>
      <c r="W83" s="22">
        <f t="shared" si="50"/>
        <v>1654.4168918030314</v>
      </c>
      <c r="X83" s="22">
        <f>SUM(W83:W$124)</f>
        <v>12509.674714475192</v>
      </c>
      <c r="Y83">
        <f t="shared" si="51"/>
        <v>7.5613799499120118</v>
      </c>
      <c r="Z83">
        <f t="shared" si="52"/>
        <v>7.1030466165786788</v>
      </c>
      <c r="AB83">
        <f t="shared" si="53"/>
        <v>7.9925476485914693E-2</v>
      </c>
      <c r="AC83" s="22">
        <f t="shared" si="54"/>
        <v>5170.0969741647659</v>
      </c>
      <c r="AD83" s="22">
        <f>SUM(AC83:AC$124)</f>
        <v>42118.345425731968</v>
      </c>
      <c r="AE83">
        <f t="shared" si="55"/>
        <v>8.146529095334083</v>
      </c>
      <c r="AF83">
        <f t="shared" si="56"/>
        <v>7.6881957620007499</v>
      </c>
      <c r="AH83">
        <f t="shared" si="57"/>
        <v>6.6025601499052525E-2</v>
      </c>
      <c r="AI83" s="22">
        <f t="shared" si="58"/>
        <v>4270.9631213498978</v>
      </c>
      <c r="AJ83" s="22">
        <f>SUM(AI83:AI$124)</f>
        <v>34351.284763237461</v>
      </c>
      <c r="AK83">
        <f t="shared" si="59"/>
        <v>8.0429832305319131</v>
      </c>
      <c r="AL83">
        <f t="shared" si="60"/>
        <v>7.5846498971985801</v>
      </c>
      <c r="AN83">
        <f t="shared" si="61"/>
        <v>5.4568205827343889E-2</v>
      </c>
      <c r="AO83" s="22">
        <f t="shared" si="62"/>
        <v>3529.8246346178421</v>
      </c>
      <c r="AP83" s="22">
        <f>SUM(AO83:AO$124)</f>
        <v>28033.688668294526</v>
      </c>
      <c r="AQ83">
        <f t="shared" si="63"/>
        <v>7.9419494082967681</v>
      </c>
      <c r="AR83">
        <f t="shared" si="64"/>
        <v>7.4836160749634351</v>
      </c>
      <c r="AT83">
        <f t="shared" si="65"/>
        <v>0.17242410577420222</v>
      </c>
      <c r="AU83" s="22">
        <f t="shared" si="66"/>
        <v>11153.506825741213</v>
      </c>
      <c r="AV83" s="22">
        <f>SUM(AU83:AU$124)</f>
        <v>95781.270413647435</v>
      </c>
      <c r="AW83">
        <f t="shared" si="67"/>
        <v>8.5875475677832149</v>
      </c>
      <c r="AX83">
        <f t="shared" si="68"/>
        <v>8.129214234449881</v>
      </c>
      <c r="AZ83">
        <f t="shared" si="69"/>
        <v>0.14217218370463502</v>
      </c>
      <c r="BA83" s="22">
        <f t="shared" si="70"/>
        <v>9196.6167622568737</v>
      </c>
      <c r="BB83" s="22">
        <f>SUM(BA83:BA$124)</f>
        <v>77923.73915034259</v>
      </c>
      <c r="BC83">
        <f t="shared" si="71"/>
        <v>8.4730875673914561</v>
      </c>
      <c r="BD83">
        <f t="shared" si="72"/>
        <v>8.0147542340581222</v>
      </c>
    </row>
    <row r="84" spans="1:56" x14ac:dyDescent="0.2">
      <c r="A84">
        <v>80</v>
      </c>
      <c r="B84" s="12">
        <v>5.4005999999999998E-2</v>
      </c>
      <c r="C84" s="5">
        <f t="shared" si="73"/>
        <v>61606.359488024827</v>
      </c>
      <c r="D84">
        <f t="shared" si="37"/>
        <v>2.0176975860151457E-2</v>
      </c>
      <c r="E84" s="22">
        <f t="shared" si="38"/>
        <v>1243.0300282216897</v>
      </c>
      <c r="F84" s="22">
        <f>SUM(E84:E$124)</f>
        <v>8869.1421945796665</v>
      </c>
      <c r="G84">
        <f t="shared" si="39"/>
        <v>7.1350989060723551</v>
      </c>
      <c r="H84">
        <f t="shared" si="40"/>
        <v>6.676765572739022</v>
      </c>
      <c r="J84">
        <f t="shared" si="41"/>
        <v>0.13870456946793663</v>
      </c>
      <c r="K84" s="22">
        <f t="shared" si="42"/>
        <v>8545.0835692734163</v>
      </c>
      <c r="L84" s="22">
        <f>SUM(K84:K$124)</f>
        <v>68727.122388085743</v>
      </c>
      <c r="M84">
        <f t="shared" si="43"/>
        <v>8.0428847571738338</v>
      </c>
      <c r="N84">
        <f t="shared" si="44"/>
        <v>7.5845514238405007</v>
      </c>
      <c r="P84">
        <f t="shared" si="45"/>
        <v>9.3977096625217166E-2</v>
      </c>
      <c r="Q84" s="22">
        <f t="shared" si="46"/>
        <v>5789.5867983339731</v>
      </c>
      <c r="R84" s="22">
        <f>SUM(Q84:Q$124)</f>
        <v>45412.000223887902</v>
      </c>
      <c r="S84">
        <f t="shared" si="47"/>
        <v>7.8437376976463637</v>
      </c>
      <c r="T84">
        <f t="shared" si="48"/>
        <v>7.3854043643130307</v>
      </c>
      <c r="V84">
        <f t="shared" si="49"/>
        <v>2.4416165998786234E-2</v>
      </c>
      <c r="W84" s="22">
        <f t="shared" si="50"/>
        <v>1504.1910998405135</v>
      </c>
      <c r="X84" s="22">
        <f>SUM(W84:W$124)</f>
        <v>10855.257822672158</v>
      </c>
      <c r="Y84">
        <f t="shared" si="51"/>
        <v>7.2166746790505014</v>
      </c>
      <c r="Z84">
        <f t="shared" si="52"/>
        <v>6.7583413457171684</v>
      </c>
      <c r="AB84">
        <f t="shared" si="53"/>
        <v>7.740966245609171E-2</v>
      </c>
      <c r="AC84" s="22">
        <f t="shared" si="54"/>
        <v>4768.9274931166447</v>
      </c>
      <c r="AD84" s="22">
        <f>SUM(AC84:AC$124)</f>
        <v>36948.248451567197</v>
      </c>
      <c r="AE84">
        <f t="shared" si="55"/>
        <v>7.7477060628196615</v>
      </c>
      <c r="AF84">
        <f t="shared" si="56"/>
        <v>7.2893727294863284</v>
      </c>
      <c r="AH84">
        <f t="shared" si="57"/>
        <v>6.3792851689905838E-2</v>
      </c>
      <c r="AI84" s="22">
        <f t="shared" si="58"/>
        <v>3930.0453539745913</v>
      </c>
      <c r="AJ84" s="22">
        <f>SUM(AI84:AI$124)</f>
        <v>30080.321641887571</v>
      </c>
      <c r="AK84">
        <f t="shared" si="59"/>
        <v>7.65393753318045</v>
      </c>
      <c r="AL84">
        <f t="shared" si="60"/>
        <v>7.195604199847117</v>
      </c>
      <c r="AN84">
        <f t="shared" si="61"/>
        <v>5.2595861038403732E-2</v>
      </c>
      <c r="AO84" s="22">
        <f t="shared" si="62"/>
        <v>3240.2395227140992</v>
      </c>
      <c r="AP84" s="22">
        <f>SUM(AO84:AO$124)</f>
        <v>24503.864033676688</v>
      </c>
      <c r="AQ84">
        <f t="shared" si="63"/>
        <v>7.5623619371050959</v>
      </c>
      <c r="AR84">
        <f t="shared" si="64"/>
        <v>7.1040286037717628</v>
      </c>
      <c r="AT84">
        <f t="shared" si="65"/>
        <v>0.16862993229750833</v>
      </c>
      <c r="AU84" s="22">
        <f t="shared" si="66"/>
        <v>10388.676229561586</v>
      </c>
      <c r="AV84" s="22">
        <f>SUM(AU84:AU$124)</f>
        <v>84627.763587906229</v>
      </c>
      <c r="AW84">
        <f t="shared" si="67"/>
        <v>8.1461546897662451</v>
      </c>
      <c r="AX84">
        <f t="shared" si="68"/>
        <v>7.6878213564329121</v>
      </c>
      <c r="AZ84">
        <f t="shared" si="69"/>
        <v>0.13870456946793663</v>
      </c>
      <c r="BA84" s="22">
        <f t="shared" si="70"/>
        <v>8545.0835692734163</v>
      </c>
      <c r="BB84" s="22">
        <f>SUM(BA84:BA$124)</f>
        <v>68727.122388085743</v>
      </c>
      <c r="BC84">
        <f t="shared" si="71"/>
        <v>8.0428847571738338</v>
      </c>
      <c r="BD84">
        <f t="shared" si="72"/>
        <v>7.5845514238405007</v>
      </c>
    </row>
    <row r="85" spans="1:56" x14ac:dyDescent="0.2">
      <c r="A85">
        <v>81</v>
      </c>
      <c r="B85" s="12">
        <v>6.1022E-2</v>
      </c>
      <c r="C85" s="5">
        <f t="shared" si="73"/>
        <v>58279.246437514557</v>
      </c>
      <c r="D85">
        <f t="shared" si="37"/>
        <v>1.9216167485858526E-2</v>
      </c>
      <c r="E85" s="22">
        <f t="shared" si="38"/>
        <v>1119.9037604929035</v>
      </c>
      <c r="F85" s="22">
        <f>SUM(E85:E$124)</f>
        <v>7626.1121663579752</v>
      </c>
      <c r="G85">
        <f t="shared" si="39"/>
        <v>6.8096138573563607</v>
      </c>
      <c r="H85">
        <f t="shared" si="40"/>
        <v>6.3512805240230277</v>
      </c>
      <c r="J85">
        <f t="shared" si="41"/>
        <v>0.13532153118823087</v>
      </c>
      <c r="K85" s="22">
        <f t="shared" si="42"/>
        <v>7886.4368644207188</v>
      </c>
      <c r="L85" s="22">
        <f>SUM(K85:K$124)</f>
        <v>60182.038818812332</v>
      </c>
      <c r="M85">
        <f t="shared" si="43"/>
        <v>7.6310810386780261</v>
      </c>
      <c r="N85">
        <f t="shared" si="44"/>
        <v>7.1727477053446931</v>
      </c>
      <c r="P85">
        <f t="shared" si="45"/>
        <v>9.1239899636133173E-2</v>
      </c>
      <c r="Q85" s="22">
        <f t="shared" si="46"/>
        <v>5317.3925958282998</v>
      </c>
      <c r="R85" s="22">
        <f>SUM(Q85:Q$124)</f>
        <v>39622.413425553917</v>
      </c>
      <c r="S85">
        <f t="shared" si="47"/>
        <v>7.4514741410365737</v>
      </c>
      <c r="T85">
        <f t="shared" si="48"/>
        <v>6.9931408077032406</v>
      </c>
      <c r="V85">
        <f t="shared" si="49"/>
        <v>2.3308989020320987E-2</v>
      </c>
      <c r="W85" s="22">
        <f t="shared" si="50"/>
        <v>1358.4303153246078</v>
      </c>
      <c r="X85" s="22">
        <f>SUM(W85:W$124)</f>
        <v>9351.0667228316452</v>
      </c>
      <c r="Y85">
        <f t="shared" si="51"/>
        <v>6.883729417211315</v>
      </c>
      <c r="Z85">
        <f t="shared" si="52"/>
        <v>6.425396083877982</v>
      </c>
      <c r="AB85">
        <f t="shared" si="53"/>
        <v>7.4973038698393918E-2</v>
      </c>
      <c r="AC85" s="22">
        <f t="shared" si="54"/>
        <v>4369.3721984730146</v>
      </c>
      <c r="AD85" s="22">
        <f>SUM(AC85:AC$124)</f>
        <v>32179.320958450553</v>
      </c>
      <c r="AE85">
        <f t="shared" si="55"/>
        <v>7.3647470384181082</v>
      </c>
      <c r="AF85">
        <f t="shared" si="56"/>
        <v>6.9064137050847751</v>
      </c>
      <c r="AH85">
        <f t="shared" si="57"/>
        <v>6.1635605497493563E-2</v>
      </c>
      <c r="AI85" s="22">
        <f t="shared" si="58"/>
        <v>3592.0766421138546</v>
      </c>
      <c r="AJ85" s="22">
        <f>SUM(AI85:AI$124)</f>
        <v>26150.27628791298</v>
      </c>
      <c r="AK85">
        <f t="shared" si="59"/>
        <v>7.2799884003934121</v>
      </c>
      <c r="AL85">
        <f t="shared" si="60"/>
        <v>6.8216550670600791</v>
      </c>
      <c r="AN85">
        <f t="shared" si="61"/>
        <v>5.0694805820148167E-2</v>
      </c>
      <c r="AO85" s="22">
        <f t="shared" si="62"/>
        <v>2954.4550814943623</v>
      </c>
      <c r="AP85" s="22">
        <f>SUM(AO85:AO$124)</f>
        <v>21263.624510962585</v>
      </c>
      <c r="AQ85">
        <f t="shared" si="63"/>
        <v>7.1971392099173332</v>
      </c>
      <c r="AR85">
        <f t="shared" si="64"/>
        <v>6.7388058765840002</v>
      </c>
      <c r="AT85">
        <f t="shared" si="65"/>
        <v>0.16491924919071718</v>
      </c>
      <c r="AU85" s="22">
        <f t="shared" si="66"/>
        <v>9611.3695658756806</v>
      </c>
      <c r="AV85" s="22">
        <f>SUM(AU85:AU$124)</f>
        <v>74239.087358344652</v>
      </c>
      <c r="AW85">
        <f t="shared" si="67"/>
        <v>7.7240903962244865</v>
      </c>
      <c r="AX85">
        <f t="shared" si="68"/>
        <v>7.2657570628911534</v>
      </c>
      <c r="AZ85">
        <f t="shared" si="69"/>
        <v>0.13532153118823087</v>
      </c>
      <c r="BA85" s="22">
        <f t="shared" si="70"/>
        <v>7886.4368644207188</v>
      </c>
      <c r="BB85" s="22">
        <f>SUM(BA85:BA$124)</f>
        <v>60182.038818812332</v>
      </c>
      <c r="BC85">
        <f t="shared" si="71"/>
        <v>7.6310810386780261</v>
      </c>
      <c r="BD85">
        <f t="shared" si="72"/>
        <v>7.1727477053446931</v>
      </c>
    </row>
    <row r="86" spans="1:56" x14ac:dyDescent="0.2">
      <c r="A86">
        <v>82</v>
      </c>
      <c r="B86" s="12">
        <v>6.8611000000000005E-2</v>
      </c>
      <c r="C86" s="5">
        <f t="shared" si="73"/>
        <v>54722.930261404545</v>
      </c>
      <c r="D86">
        <f t="shared" si="37"/>
        <v>1.8301111891293836E-2</v>
      </c>
      <c r="E86" s="22">
        <f t="shared" si="38"/>
        <v>1001.490469733434</v>
      </c>
      <c r="F86" s="22">
        <f>SUM(E86:E$124)</f>
        <v>6506.2084058650717</v>
      </c>
      <c r="G86">
        <f t="shared" si="39"/>
        <v>6.4965255311883539</v>
      </c>
      <c r="H86">
        <f t="shared" si="40"/>
        <v>6.0381921978550208</v>
      </c>
      <c r="J86">
        <f t="shared" si="41"/>
        <v>0.13202100603729841</v>
      </c>
      <c r="K86" s="22">
        <f t="shared" si="42"/>
        <v>7224.5763064195489</v>
      </c>
      <c r="L86" s="22">
        <f>SUM(K86:K$124)</f>
        <v>52295.601954391619</v>
      </c>
      <c r="M86">
        <f t="shared" si="43"/>
        <v>7.2385700885909756</v>
      </c>
      <c r="N86">
        <f t="shared" si="44"/>
        <v>6.7802367552576426</v>
      </c>
      <c r="P86">
        <f t="shared" si="45"/>
        <v>8.8582426831197242E-2</v>
      </c>
      <c r="Q86" s="22">
        <f t="shared" si="46"/>
        <v>4847.4899658695776</v>
      </c>
      <c r="R86" s="22">
        <f>SUM(Q86:Q$124)</f>
        <v>34305.020829725625</v>
      </c>
      <c r="S86">
        <f t="shared" si="47"/>
        <v>7.0768626797088672</v>
      </c>
      <c r="T86">
        <f t="shared" si="48"/>
        <v>6.6185293463755341</v>
      </c>
      <c r="V86">
        <f t="shared" si="49"/>
        <v>2.2252018157824328E-2</v>
      </c>
      <c r="W86" s="22">
        <f t="shared" si="50"/>
        <v>1217.6956378261284</v>
      </c>
      <c r="X86" s="22">
        <f>SUM(W86:W$124)</f>
        <v>7992.6364075070433</v>
      </c>
      <c r="Y86">
        <f t="shared" si="51"/>
        <v>6.5637390487624385</v>
      </c>
      <c r="Z86">
        <f t="shared" si="52"/>
        <v>6.1054057154291055</v>
      </c>
      <c r="AB86">
        <f t="shared" si="53"/>
        <v>7.2613112540817357E-2</v>
      </c>
      <c r="AC86" s="22">
        <f t="shared" si="54"/>
        <v>3973.6022936346681</v>
      </c>
      <c r="AD86" s="22">
        <f>SUM(AC86:AC$124)</f>
        <v>27809.948759977538</v>
      </c>
      <c r="AE86">
        <f t="shared" si="55"/>
        <v>6.998674428119398</v>
      </c>
      <c r="AF86">
        <f t="shared" si="56"/>
        <v>6.540341094786065</v>
      </c>
      <c r="AH86">
        <f t="shared" si="57"/>
        <v>5.9551309659414069E-2</v>
      </c>
      <c r="AI86" s="22">
        <f t="shared" si="58"/>
        <v>3258.822165467423</v>
      </c>
      <c r="AJ86" s="22">
        <f>SUM(AI86:AI$124)</f>
        <v>22558.19964579913</v>
      </c>
      <c r="AK86">
        <f t="shared" si="59"/>
        <v>6.9221941242576328</v>
      </c>
      <c r="AL86">
        <f t="shared" si="60"/>
        <v>6.4638607909242998</v>
      </c>
      <c r="AN86">
        <f t="shared" si="61"/>
        <v>4.8862463441106667E-2</v>
      </c>
      <c r="AO86" s="22">
        <f t="shared" si="62"/>
        <v>2673.8971792881093</v>
      </c>
      <c r="AP86" s="22">
        <f>SUM(AO86:AO$124)</f>
        <v>18309.169429468224</v>
      </c>
      <c r="AQ86">
        <f t="shared" si="63"/>
        <v>6.8473722816607347</v>
      </c>
      <c r="AR86">
        <f t="shared" si="64"/>
        <v>6.3890389483274017</v>
      </c>
      <c r="AT86">
        <f t="shared" si="65"/>
        <v>0.16129021925742518</v>
      </c>
      <c r="AU86" s="22">
        <f t="shared" si="66"/>
        <v>8826.273420270727</v>
      </c>
      <c r="AV86" s="22">
        <f>SUM(AU86:AU$124)</f>
        <v>64627.717792468968</v>
      </c>
      <c r="AW86">
        <f t="shared" si="67"/>
        <v>7.3221975702727153</v>
      </c>
      <c r="AX86">
        <f t="shared" si="68"/>
        <v>6.8638642369393823</v>
      </c>
      <c r="AZ86">
        <f t="shared" si="69"/>
        <v>0.13202100603729841</v>
      </c>
      <c r="BA86" s="22">
        <f t="shared" si="70"/>
        <v>7224.5763064195489</v>
      </c>
      <c r="BB86" s="22">
        <f>SUM(BA86:BA$124)</f>
        <v>52295.601954391619</v>
      </c>
      <c r="BC86">
        <f t="shared" si="71"/>
        <v>7.2385700885909756</v>
      </c>
      <c r="BD86">
        <f t="shared" si="72"/>
        <v>6.7802367552576426</v>
      </c>
    </row>
    <row r="87" spans="1:56" x14ac:dyDescent="0.2">
      <c r="A87">
        <v>83</v>
      </c>
      <c r="B87" s="12">
        <v>7.4950000000000003E-2</v>
      </c>
      <c r="C87" s="5">
        <f t="shared" si="73"/>
        <v>50968.335293239317</v>
      </c>
      <c r="D87">
        <f t="shared" si="37"/>
        <v>1.7429630372660796E-2</v>
      </c>
      <c r="E87" s="22">
        <f t="shared" si="38"/>
        <v>888.35924487100317</v>
      </c>
      <c r="F87" s="22">
        <f>SUM(E87:E$124)</f>
        <v>5504.7179361316366</v>
      </c>
      <c r="G87">
        <f t="shared" si="39"/>
        <v>6.1964998596158756</v>
      </c>
      <c r="H87">
        <f t="shared" si="40"/>
        <v>5.7381665262825425</v>
      </c>
      <c r="J87">
        <f t="shared" si="41"/>
        <v>0.12880098149980332</v>
      </c>
      <c r="K87" s="22">
        <f t="shared" si="42"/>
        <v>6564.7716111802902</v>
      </c>
      <c r="L87" s="22">
        <f>SUM(K87:K$124)</f>
        <v>45071.02564797207</v>
      </c>
      <c r="M87">
        <f t="shared" si="43"/>
        <v>6.8655892874038127</v>
      </c>
      <c r="N87">
        <f t="shared" si="44"/>
        <v>6.4072559540704797</v>
      </c>
      <c r="P87">
        <f t="shared" si="45"/>
        <v>8.6002356146793454E-2</v>
      </c>
      <c r="Q87" s="22">
        <f t="shared" si="46"/>
        <v>4383.3969240983506</v>
      </c>
      <c r="R87" s="22">
        <f>SUM(Q87:Q$124)</f>
        <v>29457.530863856031</v>
      </c>
      <c r="S87">
        <f t="shared" si="47"/>
        <v>6.720251753134435</v>
      </c>
      <c r="T87">
        <f t="shared" si="48"/>
        <v>6.261918419801102</v>
      </c>
      <c r="V87">
        <f t="shared" si="49"/>
        <v>2.1242976761646135E-2</v>
      </c>
      <c r="W87" s="22">
        <f t="shared" si="50"/>
        <v>1082.7191622140713</v>
      </c>
      <c r="X87" s="22">
        <f>SUM(W87:W$124)</f>
        <v>6774.9407696809139</v>
      </c>
      <c r="Y87">
        <f t="shared" si="51"/>
        <v>6.2573389352662048</v>
      </c>
      <c r="Z87">
        <f t="shared" si="52"/>
        <v>5.7990056019328717</v>
      </c>
      <c r="AB87">
        <f t="shared" si="53"/>
        <v>7.0327469773188711E-2</v>
      </c>
      <c r="AC87" s="22">
        <f t="shared" si="54"/>
        <v>3584.4740597250357</v>
      </c>
      <c r="AD87" s="22">
        <f>SUM(AC87:AC$124)</f>
        <v>23836.346466342871</v>
      </c>
      <c r="AE87">
        <f t="shared" si="55"/>
        <v>6.6498867251312603</v>
      </c>
      <c r="AF87">
        <f t="shared" si="56"/>
        <v>6.1915533917979273</v>
      </c>
      <c r="AH87">
        <f t="shared" si="57"/>
        <v>5.7537497255472546E-2</v>
      </c>
      <c r="AI87" s="22">
        <f t="shared" si="58"/>
        <v>2932.5904520507615</v>
      </c>
      <c r="AJ87" s="22">
        <f>SUM(AI87:AI$124)</f>
        <v>19299.377480331703</v>
      </c>
      <c r="AK87">
        <f t="shared" si="59"/>
        <v>6.5809999029477986</v>
      </c>
      <c r="AL87">
        <f t="shared" si="60"/>
        <v>6.1226665696144655</v>
      </c>
      <c r="AN87">
        <f t="shared" si="61"/>
        <v>4.7096350304681116E-2</v>
      </c>
      <c r="AO87" s="22">
        <f t="shared" si="62"/>
        <v>2400.4225734168408</v>
      </c>
      <c r="AP87" s="22">
        <f>SUM(AO87:AO$124)</f>
        <v>15635.272250180111</v>
      </c>
      <c r="AQ87">
        <f t="shared" si="63"/>
        <v>6.5135499154735692</v>
      </c>
      <c r="AR87">
        <f t="shared" si="64"/>
        <v>6.0552165821402362</v>
      </c>
      <c r="AT87">
        <f t="shared" si="65"/>
        <v>0.15774104572853317</v>
      </c>
      <c r="AU87" s="22">
        <f t="shared" si="66"/>
        <v>8039.7985081980742</v>
      </c>
      <c r="AV87" s="22">
        <f>SUM(AU87:AU$124)</f>
        <v>55801.444372198246</v>
      </c>
      <c r="AW87">
        <f t="shared" si="67"/>
        <v>6.9406520966039471</v>
      </c>
      <c r="AX87">
        <f t="shared" si="68"/>
        <v>6.4823187632706141</v>
      </c>
      <c r="AZ87">
        <f t="shared" si="69"/>
        <v>0.12880098149980332</v>
      </c>
      <c r="BA87" s="22">
        <f t="shared" si="70"/>
        <v>6564.7716111802902</v>
      </c>
      <c r="BB87" s="22">
        <f>SUM(BA87:BA$124)</f>
        <v>45071.02564797207</v>
      </c>
      <c r="BC87">
        <f t="shared" si="71"/>
        <v>6.8655892874038127</v>
      </c>
      <c r="BD87">
        <f t="shared" si="72"/>
        <v>6.4072559540704797</v>
      </c>
    </row>
    <row r="88" spans="1:56" x14ac:dyDescent="0.2">
      <c r="A88">
        <v>84</v>
      </c>
      <c r="B88" s="12">
        <v>8.3141999999999994E-2</v>
      </c>
      <c r="C88" s="5">
        <f t="shared" si="73"/>
        <v>47148.258563011033</v>
      </c>
      <c r="D88">
        <f t="shared" si="37"/>
        <v>1.6599647973962663E-2</v>
      </c>
      <c r="E88" s="22">
        <f t="shared" si="38"/>
        <v>782.64449473135392</v>
      </c>
      <c r="F88" s="22">
        <f>SUM(E88:E$124)</f>
        <v>4616.3586912606343</v>
      </c>
      <c r="G88">
        <f t="shared" si="39"/>
        <v>5.8984107373619477</v>
      </c>
      <c r="H88">
        <f t="shared" si="40"/>
        <v>5.4400774040286146</v>
      </c>
      <c r="J88">
        <f t="shared" si="41"/>
        <v>0.1256594941461496</v>
      </c>
      <c r="K88" s="22">
        <f t="shared" si="42"/>
        <v>5924.6263208998325</v>
      </c>
      <c r="L88" s="22">
        <f>SUM(K88:K$124)</f>
        <v>38506.254036791783</v>
      </c>
      <c r="M88">
        <f t="shared" si="43"/>
        <v>6.4993557316781878</v>
      </c>
      <c r="N88">
        <f t="shared" si="44"/>
        <v>6.0410223983448548</v>
      </c>
      <c r="P88">
        <f t="shared" si="45"/>
        <v>8.3497433152226644E-2</v>
      </c>
      <c r="Q88" s="22">
        <f t="shared" si="46"/>
        <v>3936.7585676089111</v>
      </c>
      <c r="R88" s="22">
        <f>SUM(Q88:Q$124)</f>
        <v>25074.133939757681</v>
      </c>
      <c r="S88">
        <f t="shared" si="47"/>
        <v>6.3692333449310521</v>
      </c>
      <c r="T88">
        <f t="shared" si="48"/>
        <v>5.9109000115977191</v>
      </c>
      <c r="V88">
        <f t="shared" si="49"/>
        <v>2.0279691419232585E-2</v>
      </c>
      <c r="W88" s="22">
        <f t="shared" si="50"/>
        <v>956.15213461205406</v>
      </c>
      <c r="X88" s="22">
        <f>SUM(W88:W$124)</f>
        <v>5692.2216074668431</v>
      </c>
      <c r="Y88">
        <f t="shared" si="51"/>
        <v>5.9532593207841193</v>
      </c>
      <c r="Z88">
        <f t="shared" si="52"/>
        <v>5.4949259874507863</v>
      </c>
      <c r="AB88">
        <f t="shared" si="53"/>
        <v>6.8113772177422482E-2</v>
      </c>
      <c r="AC88" s="22">
        <f t="shared" si="54"/>
        <v>3211.4457423231424</v>
      </c>
      <c r="AD88" s="22">
        <f>SUM(AC88:AC$124)</f>
        <v>20251.872406617837</v>
      </c>
      <c r="AE88">
        <f t="shared" si="55"/>
        <v>6.3061543091703429</v>
      </c>
      <c r="AF88">
        <f t="shared" si="56"/>
        <v>5.8478209758370099</v>
      </c>
      <c r="AH88">
        <f t="shared" si="57"/>
        <v>5.5591784787896191E-2</v>
      </c>
      <c r="AI88" s="22">
        <f t="shared" si="58"/>
        <v>2621.055843158993</v>
      </c>
      <c r="AJ88" s="22">
        <f>SUM(AI88:AI$124)</f>
        <v>16366.787028280934</v>
      </c>
      <c r="AK88">
        <f t="shared" si="59"/>
        <v>6.2443488455229099</v>
      </c>
      <c r="AL88">
        <f t="shared" si="60"/>
        <v>5.7860155121895769</v>
      </c>
      <c r="AN88">
        <f t="shared" si="61"/>
        <v>4.5394072582825164E-2</v>
      </c>
      <c r="AO88" s="22">
        <f t="shared" si="62"/>
        <v>2140.2514713631308</v>
      </c>
      <c r="AP88" s="22">
        <f>SUM(AO88:AO$124)</f>
        <v>13234.849676763273</v>
      </c>
      <c r="AQ88">
        <f t="shared" si="63"/>
        <v>6.1837825385696235</v>
      </c>
      <c r="AR88">
        <f t="shared" si="64"/>
        <v>5.7254492052362904</v>
      </c>
      <c r="AT88">
        <f t="shared" si="65"/>
        <v>0.15426997137264856</v>
      </c>
      <c r="AU88" s="22">
        <f t="shared" si="66"/>
        <v>7273.5604987859442</v>
      </c>
      <c r="AV88" s="22">
        <f>SUM(AU88:AU$124)</f>
        <v>47761.645864000173</v>
      </c>
      <c r="AW88">
        <f t="shared" si="67"/>
        <v>6.566473994678705</v>
      </c>
      <c r="AX88">
        <f t="shared" si="68"/>
        <v>6.1081406613453719</v>
      </c>
      <c r="AZ88">
        <f t="shared" si="69"/>
        <v>0.1256594941461496</v>
      </c>
      <c r="BA88" s="22">
        <f t="shared" si="70"/>
        <v>5924.6263208998325</v>
      </c>
      <c r="BB88" s="22">
        <f>SUM(BA88:BA$124)</f>
        <v>38506.254036791783</v>
      </c>
      <c r="BC88">
        <f t="shared" si="71"/>
        <v>6.4993557316781878</v>
      </c>
      <c r="BD88">
        <f t="shared" si="72"/>
        <v>6.0410223983448548</v>
      </c>
    </row>
    <row r="89" spans="1:56" x14ac:dyDescent="0.2">
      <c r="A89">
        <v>85</v>
      </c>
      <c r="B89" s="12">
        <v>9.0218999999999994E-2</v>
      </c>
      <c r="C89" s="5">
        <f t="shared" si="73"/>
        <v>43228.258049565171</v>
      </c>
      <c r="D89">
        <f t="shared" si="37"/>
        <v>1.580918854663111E-2</v>
      </c>
      <c r="E89" s="22">
        <f t="shared" si="38"/>
        <v>683.40368204799984</v>
      </c>
      <c r="F89" s="22">
        <f>SUM(E89:E$124)</f>
        <v>3833.7141965292853</v>
      </c>
      <c r="G89">
        <f t="shared" si="39"/>
        <v>5.6097359397311806</v>
      </c>
      <c r="H89">
        <f t="shared" si="40"/>
        <v>5.1514026063978475</v>
      </c>
      <c r="J89">
        <f t="shared" si="41"/>
        <v>0.1225946284352679</v>
      </c>
      <c r="K89" s="22">
        <f t="shared" si="42"/>
        <v>5299.5522334903208</v>
      </c>
      <c r="L89" s="22">
        <f>SUM(K89:K$124)</f>
        <v>32581.627715891929</v>
      </c>
      <c r="M89">
        <f t="shared" si="43"/>
        <v>6.1479963363684877</v>
      </c>
      <c r="N89">
        <f t="shared" si="44"/>
        <v>5.6896630030351547</v>
      </c>
      <c r="P89">
        <f t="shared" si="45"/>
        <v>8.1065469079831712E-2</v>
      </c>
      <c r="Q89" s="22">
        <f t="shared" si="46"/>
        <v>3504.3190162920118</v>
      </c>
      <c r="R89" s="22">
        <f>SUM(Q89:Q$124)</f>
        <v>21137.375372148774</v>
      </c>
      <c r="S89">
        <f t="shared" si="47"/>
        <v>6.0318068286244788</v>
      </c>
      <c r="T89">
        <f t="shared" si="48"/>
        <v>5.5734734952911458</v>
      </c>
      <c r="V89">
        <f t="shared" si="49"/>
        <v>1.9360087273730391E-2</v>
      </c>
      <c r="W89" s="22">
        <f t="shared" si="50"/>
        <v>836.90284853091998</v>
      </c>
      <c r="X89" s="22">
        <f>SUM(W89:W$124)</f>
        <v>4736.0694728547887</v>
      </c>
      <c r="Y89">
        <f t="shared" si="51"/>
        <v>5.6590433180725528</v>
      </c>
      <c r="Z89">
        <f t="shared" si="52"/>
        <v>5.2007099847392197</v>
      </c>
      <c r="AB89">
        <f t="shared" si="53"/>
        <v>6.5969755135518143E-2</v>
      </c>
      <c r="AC89" s="22">
        <f t="shared" si="54"/>
        <v>2851.7575984648056</v>
      </c>
      <c r="AD89" s="22">
        <f>SUM(AC89:AC$124)</f>
        <v>17040.426664294686</v>
      </c>
      <c r="AE89">
        <f t="shared" si="55"/>
        <v>5.9754120313269627</v>
      </c>
      <c r="AF89">
        <f t="shared" si="56"/>
        <v>5.5170786979936297</v>
      </c>
      <c r="AH89">
        <f t="shared" si="57"/>
        <v>5.3711869360286178E-2</v>
      </c>
      <c r="AI89" s="22">
        <f t="shared" si="58"/>
        <v>2321.870549030984</v>
      </c>
      <c r="AJ89" s="22">
        <f>SUM(AI89:AI$124)</f>
        <v>13745.731185121946</v>
      </c>
      <c r="AK89">
        <f t="shared" si="59"/>
        <v>5.9201109169753794</v>
      </c>
      <c r="AL89">
        <f t="shared" si="60"/>
        <v>5.4617775836420464</v>
      </c>
      <c r="AN89">
        <f t="shared" si="61"/>
        <v>4.3753322971397744E-2</v>
      </c>
      <c r="AO89" s="22">
        <f t="shared" si="62"/>
        <v>1891.3799359335492</v>
      </c>
      <c r="AP89" s="22">
        <f>SUM(AO89:AO$124)</f>
        <v>11094.598205400142</v>
      </c>
      <c r="AQ89">
        <f t="shared" si="63"/>
        <v>5.8658749596622206</v>
      </c>
      <c r="AR89">
        <f t="shared" si="64"/>
        <v>5.4075416263288876</v>
      </c>
      <c r="AT89">
        <f t="shared" si="65"/>
        <v>0.15087527762606218</v>
      </c>
      <c r="AU89" s="22">
        <f t="shared" si="66"/>
        <v>6522.0754345192026</v>
      </c>
      <c r="AV89" s="22">
        <f>SUM(AU89:AU$124)</f>
        <v>40488.085365214218</v>
      </c>
      <c r="AW89">
        <f t="shared" si="67"/>
        <v>6.2078529712986885</v>
      </c>
      <c r="AX89">
        <f t="shared" si="68"/>
        <v>5.7495196379653555</v>
      </c>
      <c r="AZ89">
        <f t="shared" si="69"/>
        <v>0.1225946284352679</v>
      </c>
      <c r="BA89" s="22">
        <f t="shared" si="70"/>
        <v>5299.5522334903208</v>
      </c>
      <c r="BB89" s="22">
        <f>SUM(BA89:BA$124)</f>
        <v>32581.627715891929</v>
      </c>
      <c r="BC89">
        <f t="shared" si="71"/>
        <v>6.1479963363684877</v>
      </c>
      <c r="BD89">
        <f t="shared" si="72"/>
        <v>5.6896630030351547</v>
      </c>
    </row>
    <row r="90" spans="1:56" x14ac:dyDescent="0.2">
      <c r="A90">
        <v>86</v>
      </c>
      <c r="B90" s="12">
        <v>9.8153000000000004E-2</v>
      </c>
      <c r="C90" s="5">
        <f t="shared" si="73"/>
        <v>39328.24783659145</v>
      </c>
      <c r="D90">
        <f t="shared" si="37"/>
        <v>1.5056370044410581E-2</v>
      </c>
      <c r="E90" s="22">
        <f t="shared" si="38"/>
        <v>592.14065262601071</v>
      </c>
      <c r="F90" s="22">
        <f>SUM(E90:E$124)</f>
        <v>3150.3105144812848</v>
      </c>
      <c r="G90">
        <f t="shared" si="39"/>
        <v>5.320206441679634</v>
      </c>
      <c r="H90">
        <f t="shared" si="40"/>
        <v>4.8618731083463009</v>
      </c>
      <c r="J90">
        <f t="shared" si="41"/>
        <v>0.11960451554660284</v>
      </c>
      <c r="K90" s="22">
        <f t="shared" si="42"/>
        <v>4703.8360297922518</v>
      </c>
      <c r="L90" s="22">
        <f>SUM(K90:K$124)</f>
        <v>27282.075482401608</v>
      </c>
      <c r="M90">
        <f t="shared" si="43"/>
        <v>5.7999631172531627</v>
      </c>
      <c r="N90">
        <f t="shared" si="44"/>
        <v>5.3416297839198297</v>
      </c>
      <c r="P90">
        <f t="shared" si="45"/>
        <v>7.8704338912457969E-2</v>
      </c>
      <c r="Q90" s="22">
        <f t="shared" si="46"/>
        <v>3095.3037465642356</v>
      </c>
      <c r="R90" s="22">
        <f>SUM(Q90:Q$124)</f>
        <v>17633.056355856759</v>
      </c>
      <c r="S90">
        <f t="shared" si="47"/>
        <v>5.6967127621737683</v>
      </c>
      <c r="T90">
        <f t="shared" si="48"/>
        <v>5.2383794288404353</v>
      </c>
      <c r="V90">
        <f t="shared" si="49"/>
        <v>1.8482183554873879E-2</v>
      </c>
      <c r="W90" s="22">
        <f t="shared" si="50"/>
        <v>726.87189540745476</v>
      </c>
      <c r="X90" s="22">
        <f>SUM(W90:W$124)</f>
        <v>3899.166624323866</v>
      </c>
      <c r="Y90">
        <f t="shared" si="51"/>
        <v>5.3643106150612025</v>
      </c>
      <c r="Z90">
        <f t="shared" si="52"/>
        <v>4.9059772817278695</v>
      </c>
      <c r="AB90">
        <f t="shared" si="53"/>
        <v>6.3893225312850507E-2</v>
      </c>
      <c r="AC90" s="22">
        <f t="shared" si="54"/>
        <v>2512.8086001829629</v>
      </c>
      <c r="AD90" s="22">
        <f>SUM(AC90:AC$124)</f>
        <v>14188.669065829887</v>
      </c>
      <c r="AE90">
        <f t="shared" si="55"/>
        <v>5.6465379276387306</v>
      </c>
      <c r="AF90">
        <f t="shared" si="56"/>
        <v>5.1882045943053976</v>
      </c>
      <c r="AH90">
        <f t="shared" si="57"/>
        <v>5.1895525951967315E-2</v>
      </c>
      <c r="AI90" s="22">
        <f t="shared" si="58"/>
        <v>2040.9601062492341</v>
      </c>
      <c r="AJ90" s="22">
        <f>SUM(AI90:AI$124)</f>
        <v>11423.860636090962</v>
      </c>
      <c r="AK90">
        <f t="shared" si="59"/>
        <v>5.5972973705424911</v>
      </c>
      <c r="AL90">
        <f t="shared" si="60"/>
        <v>5.1389640372091581</v>
      </c>
      <c r="AN90">
        <f t="shared" si="61"/>
        <v>4.217187756279301E-2</v>
      </c>
      <c r="AO90" s="22">
        <f t="shared" si="62"/>
        <v>1658.5460525239137</v>
      </c>
      <c r="AP90" s="22">
        <f>SUM(AO90:AO$124)</f>
        <v>9203.2182694665917</v>
      </c>
      <c r="AQ90">
        <f t="shared" si="63"/>
        <v>5.548967576427243</v>
      </c>
      <c r="AR90">
        <f t="shared" si="64"/>
        <v>5.09063424309391</v>
      </c>
      <c r="AT90">
        <f t="shared" si="65"/>
        <v>0.1475552837418701</v>
      </c>
      <c r="AU90" s="22">
        <f t="shared" si="66"/>
        <v>5803.0907685988404</v>
      </c>
      <c r="AV90" s="22">
        <f>SUM(AU90:AU$124)</f>
        <v>33966.009930695007</v>
      </c>
      <c r="AW90">
        <f t="shared" si="67"/>
        <v>5.8530895491914077</v>
      </c>
      <c r="AX90">
        <f t="shared" si="68"/>
        <v>5.3947562158580746</v>
      </c>
      <c r="AZ90">
        <f t="shared" si="69"/>
        <v>0.11960451554660284</v>
      </c>
      <c r="BA90" s="22">
        <f t="shared" si="70"/>
        <v>4703.8360297922518</v>
      </c>
      <c r="BB90" s="22">
        <f>SUM(BA90:BA$124)</f>
        <v>27282.075482401608</v>
      </c>
      <c r="BC90">
        <f t="shared" si="71"/>
        <v>5.7999631172531627</v>
      </c>
      <c r="BD90">
        <f t="shared" si="72"/>
        <v>5.3416297839198297</v>
      </c>
    </row>
    <row r="91" spans="1:56" x14ac:dyDescent="0.2">
      <c r="A91">
        <v>87</v>
      </c>
      <c r="B91" s="12">
        <v>0.109611</v>
      </c>
      <c r="C91" s="5">
        <f t="shared" si="73"/>
        <v>35468.062326686486</v>
      </c>
      <c r="D91">
        <f t="shared" si="37"/>
        <v>1.4339400042295789E-2</v>
      </c>
      <c r="E91" s="22">
        <f t="shared" si="38"/>
        <v>508.59073442743789</v>
      </c>
      <c r="F91" s="22">
        <f>SUM(E91:E$124)</f>
        <v>2558.1698618552741</v>
      </c>
      <c r="G91">
        <f t="shared" si="39"/>
        <v>5.029918338436139</v>
      </c>
      <c r="H91">
        <f t="shared" si="40"/>
        <v>4.571585005102806</v>
      </c>
      <c r="J91">
        <f t="shared" si="41"/>
        <v>0.11668733224058814</v>
      </c>
      <c r="K91" s="22">
        <f t="shared" si="42"/>
        <v>4138.6735726439538</v>
      </c>
      <c r="L91" s="22">
        <f>SUM(K91:K$124)</f>
        <v>22578.239452609352</v>
      </c>
      <c r="M91">
        <f t="shared" si="43"/>
        <v>5.4554289088775487</v>
      </c>
      <c r="N91">
        <f t="shared" si="44"/>
        <v>4.9970955755442157</v>
      </c>
      <c r="P91">
        <f t="shared" si="45"/>
        <v>7.6411979526658208E-2</v>
      </c>
      <c r="Q91" s="22">
        <f t="shared" si="46"/>
        <v>2710.1848523570052</v>
      </c>
      <c r="R91" s="22">
        <f>SUM(Q91:Q$124)</f>
        <v>14537.752609292518</v>
      </c>
      <c r="S91">
        <f t="shared" si="47"/>
        <v>5.3641184647051894</v>
      </c>
      <c r="T91">
        <f t="shared" si="48"/>
        <v>4.9057851313718563</v>
      </c>
      <c r="V91">
        <f t="shared" si="49"/>
        <v>1.7644089312528762E-2</v>
      </c>
      <c r="W91" s="22">
        <f t="shared" si="50"/>
        <v>625.80165943439306</v>
      </c>
      <c r="X91" s="22">
        <f>SUM(W91:W$124)</f>
        <v>3172.2947289164113</v>
      </c>
      <c r="Y91">
        <f t="shared" si="51"/>
        <v>5.0691695700896169</v>
      </c>
      <c r="Z91">
        <f t="shared" si="52"/>
        <v>4.6108362367562838</v>
      </c>
      <c r="AB91">
        <f t="shared" si="53"/>
        <v>6.1882058414383059E-2</v>
      </c>
      <c r="AC91" s="22">
        <f t="shared" si="54"/>
        <v>2194.8367047449924</v>
      </c>
      <c r="AD91" s="22">
        <f>SUM(AC91:AC$124)</f>
        <v>11675.860465646925</v>
      </c>
      <c r="AE91">
        <f t="shared" si="55"/>
        <v>5.3196943719799359</v>
      </c>
      <c r="AF91">
        <f t="shared" si="56"/>
        <v>4.8613610386466029</v>
      </c>
      <c r="AH91">
        <f t="shared" si="57"/>
        <v>5.014060478450949E-2</v>
      </c>
      <c r="AI91" s="22">
        <f t="shared" si="58"/>
        <v>1778.3900955947372</v>
      </c>
      <c r="AJ91" s="22">
        <f>SUM(AI91:AI$124)</f>
        <v>9382.9005298417287</v>
      </c>
      <c r="AK91">
        <f t="shared" si="59"/>
        <v>5.2760643196811419</v>
      </c>
      <c r="AL91">
        <f t="shared" si="60"/>
        <v>4.8177309863478088</v>
      </c>
      <c r="AN91">
        <f t="shared" si="61"/>
        <v>4.0647592831607716E-2</v>
      </c>
      <c r="AO91" s="22">
        <f t="shared" si="62"/>
        <v>1441.6913559812374</v>
      </c>
      <c r="AP91" s="22">
        <f>SUM(AO91:AO$124)</f>
        <v>7544.672216942673</v>
      </c>
      <c r="AQ91">
        <f t="shared" si="63"/>
        <v>5.2332090260801021</v>
      </c>
      <c r="AR91">
        <f t="shared" si="64"/>
        <v>4.774875692746769</v>
      </c>
      <c r="AT91">
        <f t="shared" si="65"/>
        <v>0.14430834595781919</v>
      </c>
      <c r="AU91" s="22">
        <f t="shared" si="66"/>
        <v>5118.3374086929671</v>
      </c>
      <c r="AV91" s="22">
        <f>SUM(AU91:AU$124)</f>
        <v>28162.919162096157</v>
      </c>
      <c r="AW91">
        <f t="shared" si="67"/>
        <v>5.5023569009468485</v>
      </c>
      <c r="AX91">
        <f t="shared" si="68"/>
        <v>5.0440235676135154</v>
      </c>
      <c r="AZ91">
        <f t="shared" si="69"/>
        <v>0.11668733224058814</v>
      </c>
      <c r="BA91" s="22">
        <f t="shared" si="70"/>
        <v>4138.6735726439538</v>
      </c>
      <c r="BB91" s="22">
        <f>SUM(BA91:BA$124)</f>
        <v>22578.239452609352</v>
      </c>
      <c r="BC91">
        <f t="shared" si="71"/>
        <v>5.4554289088775487</v>
      </c>
      <c r="BD91">
        <f t="shared" si="72"/>
        <v>4.9970955755442157</v>
      </c>
    </row>
    <row r="92" spans="1:56" x14ac:dyDescent="0.2">
      <c r="A92">
        <v>88</v>
      </c>
      <c r="B92" s="12">
        <v>0.122895</v>
      </c>
      <c r="C92" s="5">
        <f t="shared" si="73"/>
        <v>31580.372546996052</v>
      </c>
      <c r="D92">
        <f t="shared" si="37"/>
        <v>1.3656571468853134E-2</v>
      </c>
      <c r="E92" s="22">
        <f t="shared" si="38"/>
        <v>431.27961470105907</v>
      </c>
      <c r="F92" s="22">
        <f>SUM(E92:E$124)</f>
        <v>2049.5791274278358</v>
      </c>
      <c r="G92">
        <f t="shared" si="39"/>
        <v>4.7523209017159296</v>
      </c>
      <c r="H92">
        <f t="shared" si="40"/>
        <v>4.2939875683825965</v>
      </c>
      <c r="J92">
        <f t="shared" si="41"/>
        <v>0.11384129974691526</v>
      </c>
      <c r="K92" s="22">
        <f t="shared" si="42"/>
        <v>3595.1506572418311</v>
      </c>
      <c r="L92" s="22">
        <f>SUM(K92:K$124)</f>
        <v>18439.565879965401</v>
      </c>
      <c r="M92">
        <f t="shared" si="43"/>
        <v>5.1290106140119534</v>
      </c>
      <c r="N92">
        <f t="shared" si="44"/>
        <v>4.6706772806786203</v>
      </c>
      <c r="P92">
        <f t="shared" si="45"/>
        <v>7.4186387889959446E-2</v>
      </c>
      <c r="Q92" s="22">
        <f t="shared" si="46"/>
        <v>2342.8337674808758</v>
      </c>
      <c r="R92" s="22">
        <f>SUM(Q92:Q$124)</f>
        <v>11827.567756935514</v>
      </c>
      <c r="S92">
        <f t="shared" si="47"/>
        <v>5.0484024607742723</v>
      </c>
      <c r="T92">
        <f t="shared" si="48"/>
        <v>4.5900691274409393</v>
      </c>
      <c r="V92">
        <f t="shared" si="49"/>
        <v>1.684399934370287E-2</v>
      </c>
      <c r="W92" s="22">
        <f t="shared" si="50"/>
        <v>531.93977445549365</v>
      </c>
      <c r="X92" s="22">
        <f>SUM(W92:W$124)</f>
        <v>2546.4930694820187</v>
      </c>
      <c r="Y92">
        <f t="shared" si="51"/>
        <v>4.7871830454653823</v>
      </c>
      <c r="Z92">
        <f t="shared" si="52"/>
        <v>4.3288497121320493</v>
      </c>
      <c r="AB92">
        <f t="shared" si="53"/>
        <v>5.9934197011509004E-2</v>
      </c>
      <c r="AC92" s="22">
        <f t="shared" si="54"/>
        <v>1892.7442699285118</v>
      </c>
      <c r="AD92" s="22">
        <f>SUM(AC92:AC$124)</f>
        <v>9481.0237609019314</v>
      </c>
      <c r="AE92">
        <f t="shared" si="55"/>
        <v>5.0091414416275191</v>
      </c>
      <c r="AF92">
        <f t="shared" si="56"/>
        <v>4.550808108294186</v>
      </c>
      <c r="AH92">
        <f t="shared" si="57"/>
        <v>4.8445028777303868E-2</v>
      </c>
      <c r="AI92" s="22">
        <f t="shared" si="58"/>
        <v>1529.9120568372007</v>
      </c>
      <c r="AJ92" s="22">
        <f>SUM(AI92:AI$124)</f>
        <v>7604.5104342469904</v>
      </c>
      <c r="AK92">
        <f t="shared" si="59"/>
        <v>4.9705539611001273</v>
      </c>
      <c r="AL92">
        <f t="shared" si="60"/>
        <v>4.5122206277667942</v>
      </c>
      <c r="AN92">
        <f t="shared" si="61"/>
        <v>3.9178402729260438E-2</v>
      </c>
      <c r="AO92" s="22">
        <f t="shared" si="62"/>
        <v>1237.2685539862914</v>
      </c>
      <c r="AP92" s="22">
        <f>SUM(AO92:AO$124)</f>
        <v>6102.9808609614356</v>
      </c>
      <c r="AQ92">
        <f t="shared" si="63"/>
        <v>4.9326242401445972</v>
      </c>
      <c r="AR92">
        <f t="shared" si="64"/>
        <v>4.4742909068112642</v>
      </c>
      <c r="AT92">
        <f t="shared" si="65"/>
        <v>0.14113285668246378</v>
      </c>
      <c r="AU92" s="22">
        <f t="shared" si="66"/>
        <v>4457.0281926540074</v>
      </c>
      <c r="AV92" s="22">
        <f>SUM(AU92:AU$124)</f>
        <v>23044.581753403188</v>
      </c>
      <c r="AW92">
        <f t="shared" si="67"/>
        <v>5.170391740259765</v>
      </c>
      <c r="AX92">
        <f t="shared" si="68"/>
        <v>4.712058406926432</v>
      </c>
      <c r="AZ92">
        <f t="shared" si="69"/>
        <v>0.11384129974691526</v>
      </c>
      <c r="BA92" s="22">
        <f t="shared" si="70"/>
        <v>3595.1506572418311</v>
      </c>
      <c r="BB92" s="22">
        <f>SUM(BA92:BA$124)</f>
        <v>18439.565879965401</v>
      </c>
      <c r="BC92">
        <f t="shared" si="71"/>
        <v>5.1290106140119534</v>
      </c>
      <c r="BD92">
        <f t="shared" si="72"/>
        <v>4.6706772806786203</v>
      </c>
    </row>
    <row r="93" spans="1:56" x14ac:dyDescent="0.2">
      <c r="A93">
        <v>89</v>
      </c>
      <c r="B93" s="12">
        <v>0.134967</v>
      </c>
      <c r="C93" s="5">
        <f t="shared" si="73"/>
        <v>27699.302662832972</v>
      </c>
      <c r="D93">
        <f t="shared" si="37"/>
        <v>1.3006258541764888E-2</v>
      </c>
      <c r="E93" s="22">
        <f t="shared" si="38"/>
        <v>360.26429185940225</v>
      </c>
      <c r="F93" s="22">
        <f>SUM(E93:E$124)</f>
        <v>1618.2995127267754</v>
      </c>
      <c r="G93">
        <f t="shared" si="39"/>
        <v>4.4919786648140461</v>
      </c>
      <c r="H93">
        <f t="shared" si="40"/>
        <v>4.033645331480713</v>
      </c>
      <c r="J93">
        <f t="shared" si="41"/>
        <v>0.11106468267991736</v>
      </c>
      <c r="K93" s="22">
        <f t="shared" si="42"/>
        <v>3076.4142607025337</v>
      </c>
      <c r="L93" s="22">
        <f>SUM(K93:K$124)</f>
        <v>14844.415222723575</v>
      </c>
      <c r="M93">
        <f t="shared" si="43"/>
        <v>4.8252328733301626</v>
      </c>
      <c r="N93">
        <f t="shared" si="44"/>
        <v>4.3668995399968296</v>
      </c>
      <c r="P93">
        <f t="shared" si="45"/>
        <v>7.2025619310640235E-2</v>
      </c>
      <c r="Q93" s="22">
        <f t="shared" si="46"/>
        <v>1995.059428763411</v>
      </c>
      <c r="R93" s="22">
        <f>SUM(Q93:Q$124)</f>
        <v>9484.7339894546385</v>
      </c>
      <c r="S93">
        <f t="shared" si="47"/>
        <v>4.7541110067751315</v>
      </c>
      <c r="T93">
        <f t="shared" si="48"/>
        <v>4.2957776734417985</v>
      </c>
      <c r="V93">
        <f t="shared" si="49"/>
        <v>1.6080190304250952E-2</v>
      </c>
      <c r="W93" s="22">
        <f t="shared" si="50"/>
        <v>445.41005811339932</v>
      </c>
      <c r="X93" s="22">
        <f>SUM(W93:W$124)</f>
        <v>2014.5532950265267</v>
      </c>
      <c r="Y93">
        <f t="shared" si="51"/>
        <v>4.5229182824462191</v>
      </c>
      <c r="Z93">
        <f t="shared" si="52"/>
        <v>4.064584949112886</v>
      </c>
      <c r="AB93">
        <f t="shared" si="53"/>
        <v>5.8047648437296859E-2</v>
      </c>
      <c r="AC93" s="22">
        <f t="shared" si="54"/>
        <v>1607.8793829304091</v>
      </c>
      <c r="AD93" s="22">
        <f>SUM(AC93:AC$124)</f>
        <v>7588.2794909734203</v>
      </c>
      <c r="AE93">
        <f t="shared" si="55"/>
        <v>4.7194332930269622</v>
      </c>
      <c r="AF93">
        <f t="shared" si="56"/>
        <v>4.2610999596936292</v>
      </c>
      <c r="AH93">
        <f t="shared" si="57"/>
        <v>4.6806791089182481E-2</v>
      </c>
      <c r="AI93" s="22">
        <f t="shared" si="58"/>
        <v>1296.515473055259</v>
      </c>
      <c r="AJ93" s="22">
        <f>SUM(AI93:AI$124)</f>
        <v>6074.5983774097904</v>
      </c>
      <c r="AK93">
        <f t="shared" si="59"/>
        <v>4.6853265569557028</v>
      </c>
      <c r="AL93">
        <f t="shared" si="60"/>
        <v>4.2269932236223697</v>
      </c>
      <c r="AN93">
        <f t="shared" si="61"/>
        <v>3.7762315883624512E-2</v>
      </c>
      <c r="AO93" s="22">
        <f t="shared" si="62"/>
        <v>1045.9898169100202</v>
      </c>
      <c r="AP93" s="22">
        <f>SUM(AO93:AO$124)</f>
        <v>4865.7123069751442</v>
      </c>
      <c r="AQ93">
        <f t="shared" si="63"/>
        <v>4.651777893353727</v>
      </c>
      <c r="AR93">
        <f t="shared" si="64"/>
        <v>4.193444560020394</v>
      </c>
      <c r="AT93">
        <f t="shared" si="65"/>
        <v>0.13802724369923108</v>
      </c>
      <c r="AU93" s="22">
        <f t="shared" si="66"/>
        <v>3823.2583989416071</v>
      </c>
      <c r="AV93" s="22">
        <f>SUM(AU93:AU$124)</f>
        <v>18587.553560749184</v>
      </c>
      <c r="AW93">
        <f t="shared" si="67"/>
        <v>4.8617047610213264</v>
      </c>
      <c r="AX93">
        <f t="shared" si="68"/>
        <v>4.4033714276879934</v>
      </c>
      <c r="AZ93">
        <f t="shared" si="69"/>
        <v>0.11106468267991736</v>
      </c>
      <c r="BA93" s="22">
        <f t="shared" si="70"/>
        <v>3076.4142607025337</v>
      </c>
      <c r="BB93" s="22">
        <f>SUM(BA93:BA$124)</f>
        <v>14844.415222723575</v>
      </c>
      <c r="BC93">
        <f t="shared" si="71"/>
        <v>4.8252328733301626</v>
      </c>
      <c r="BD93">
        <f t="shared" si="72"/>
        <v>4.3668995399968296</v>
      </c>
    </row>
    <row r="94" spans="1:56" x14ac:dyDescent="0.2">
      <c r="A94">
        <v>90</v>
      </c>
      <c r="B94" s="12">
        <v>0.151168</v>
      </c>
      <c r="C94" s="5">
        <f t="shared" si="73"/>
        <v>23960.810880338391</v>
      </c>
      <c r="D94">
        <f t="shared" si="37"/>
        <v>1.2386912896918942E-2</v>
      </c>
      <c r="E94" s="22">
        <f t="shared" si="38"/>
        <v>296.80047731429931</v>
      </c>
      <c r="F94" s="22">
        <f>SUM(E94:E$124)</f>
        <v>1258.0352208673733</v>
      </c>
      <c r="G94">
        <f t="shared" si="39"/>
        <v>4.2386563264693358</v>
      </c>
      <c r="H94">
        <f t="shared" si="40"/>
        <v>3.7803229931360023</v>
      </c>
      <c r="J94">
        <f t="shared" si="41"/>
        <v>0.10835578798040717</v>
      </c>
      <c r="K94" s="22">
        <f t="shared" si="42"/>
        <v>2596.29254358858</v>
      </c>
      <c r="L94" s="22">
        <f>SUM(K94:K$124)</f>
        <v>11768.000962021042</v>
      </c>
      <c r="M94">
        <f t="shared" si="43"/>
        <v>4.5326174783660482</v>
      </c>
      <c r="N94">
        <f t="shared" si="44"/>
        <v>4.0742841450327152</v>
      </c>
      <c r="P94">
        <f t="shared" si="45"/>
        <v>6.9927785738485654E-2</v>
      </c>
      <c r="Q94" s="22">
        <f t="shared" si="46"/>
        <v>1675.5264493606787</v>
      </c>
      <c r="R94" s="22">
        <f>SUM(Q94:Q$124)</f>
        <v>7489.6745606912318</v>
      </c>
      <c r="S94">
        <f t="shared" si="47"/>
        <v>4.470042572917321</v>
      </c>
      <c r="T94">
        <f t="shared" si="48"/>
        <v>4.011709239583988</v>
      </c>
      <c r="V94">
        <f t="shared" si="49"/>
        <v>1.5351016996898281E-2</v>
      </c>
      <c r="W94" s="22">
        <f t="shared" si="50"/>
        <v>367.82281508353992</v>
      </c>
      <c r="X94" s="22">
        <f>SUM(W94:W$124)</f>
        <v>1569.1432369131273</v>
      </c>
      <c r="Y94">
        <f t="shared" si="51"/>
        <v>4.2660301986888536</v>
      </c>
      <c r="Z94">
        <f t="shared" si="52"/>
        <v>3.8076968653555201</v>
      </c>
      <c r="AB94">
        <f t="shared" si="53"/>
        <v>5.6220482747987278E-2</v>
      </c>
      <c r="AC94" s="22">
        <f t="shared" si="54"/>
        <v>1347.0883547258504</v>
      </c>
      <c r="AD94" s="22">
        <f>SUM(AC94:AC$124)</f>
        <v>5980.4001080430116</v>
      </c>
      <c r="AE94">
        <f t="shared" si="55"/>
        <v>4.4395010075342078</v>
      </c>
      <c r="AF94">
        <f t="shared" si="56"/>
        <v>3.9811676742008744</v>
      </c>
      <c r="AH94">
        <f t="shared" si="57"/>
        <v>4.5223952743171487E-2</v>
      </c>
      <c r="AI94" s="22">
        <f t="shared" si="58"/>
        <v>1083.6025789404925</v>
      </c>
      <c r="AJ94" s="22">
        <f>SUM(AI94:AI$124)</f>
        <v>4778.08290435453</v>
      </c>
      <c r="AK94">
        <f t="shared" si="59"/>
        <v>4.4094421674654622</v>
      </c>
      <c r="AL94">
        <f t="shared" si="60"/>
        <v>3.9511088341321288</v>
      </c>
      <c r="AN94">
        <f t="shared" si="61"/>
        <v>3.6397412899879036E-2</v>
      </c>
      <c r="AO94" s="22">
        <f t="shared" si="62"/>
        <v>872.11152702759057</v>
      </c>
      <c r="AP94" s="22">
        <f>SUM(AO94:AO$124)</f>
        <v>3819.7224900651267</v>
      </c>
      <c r="AQ94">
        <f t="shared" si="63"/>
        <v>4.3798555249967288</v>
      </c>
      <c r="AR94">
        <f t="shared" si="64"/>
        <v>3.9215221916633953</v>
      </c>
      <c r="AT94">
        <f t="shared" si="65"/>
        <v>0.13498996938800106</v>
      </c>
      <c r="AU94" s="22">
        <f t="shared" si="66"/>
        <v>3234.469127248562</v>
      </c>
      <c r="AV94" s="22">
        <f>SUM(AU94:AU$124)</f>
        <v>14764.295161807586</v>
      </c>
      <c r="AW94">
        <f t="shared" si="67"/>
        <v>4.5646733918177791</v>
      </c>
      <c r="AX94">
        <f t="shared" si="68"/>
        <v>4.1063400584844461</v>
      </c>
      <c r="AZ94">
        <f t="shared" si="69"/>
        <v>0.10835578798040717</v>
      </c>
      <c r="BA94" s="22">
        <f t="shared" si="70"/>
        <v>2596.29254358858</v>
      </c>
      <c r="BB94" s="22">
        <f>SUM(BA94:BA$124)</f>
        <v>11768.000962021042</v>
      </c>
      <c r="BC94">
        <f t="shared" si="71"/>
        <v>4.5326174783660482</v>
      </c>
      <c r="BD94">
        <f t="shared" si="72"/>
        <v>4.0742841450327152</v>
      </c>
    </row>
    <row r="95" spans="1:56" x14ac:dyDescent="0.2">
      <c r="A95">
        <v>91</v>
      </c>
      <c r="B95" s="12">
        <v>0.16533100000000001</v>
      </c>
      <c r="C95" s="5">
        <f t="shared" si="73"/>
        <v>20338.703021179397</v>
      </c>
      <c r="D95">
        <f t="shared" si="37"/>
        <v>1.1797059901827561E-2</v>
      </c>
      <c r="E95" s="22">
        <f t="shared" si="38"/>
        <v>239.93689786633453</v>
      </c>
      <c r="F95" s="22">
        <f>SUM(E95:E$124)</f>
        <v>961.23474355307394</v>
      </c>
      <c r="G95">
        <f t="shared" si="39"/>
        <v>4.0061980966702517</v>
      </c>
      <c r="H95">
        <f t="shared" si="40"/>
        <v>3.5478647633369182</v>
      </c>
      <c r="J95">
        <f t="shared" si="41"/>
        <v>0.10571296388332406</v>
      </c>
      <c r="K95" s="22">
        <f t="shared" si="42"/>
        <v>2150.0645779115916</v>
      </c>
      <c r="L95" s="22">
        <f>SUM(K95:K$124)</f>
        <v>9171.7084184324613</v>
      </c>
      <c r="M95">
        <f t="shared" si="43"/>
        <v>4.2657827642280202</v>
      </c>
      <c r="N95">
        <f t="shared" si="44"/>
        <v>3.8074494308946867</v>
      </c>
      <c r="P95">
        <f t="shared" si="45"/>
        <v>6.7891054115034627E-2</v>
      </c>
      <c r="Q95" s="22">
        <f t="shared" si="46"/>
        <v>1380.8159874405087</v>
      </c>
      <c r="R95" s="22">
        <f>SUM(Q95:Q$124)</f>
        <v>5814.1481113305526</v>
      </c>
      <c r="S95">
        <f t="shared" si="47"/>
        <v>4.2106610614407085</v>
      </c>
      <c r="T95">
        <f t="shared" si="48"/>
        <v>3.752327728107375</v>
      </c>
      <c r="V95">
        <f t="shared" si="49"/>
        <v>1.4654908827587857E-2</v>
      </c>
      <c r="W95" s="22">
        <f t="shared" si="50"/>
        <v>298.06183844676974</v>
      </c>
      <c r="X95" s="22">
        <f>SUM(W95:W$124)</f>
        <v>1201.3204218295871</v>
      </c>
      <c r="Y95">
        <f t="shared" si="51"/>
        <v>4.0304402203575904</v>
      </c>
      <c r="Z95">
        <f t="shared" si="52"/>
        <v>3.5721068870242569</v>
      </c>
      <c r="AB95">
        <f t="shared" si="53"/>
        <v>5.4450830748655962E-2</v>
      </c>
      <c r="AC95" s="22">
        <f t="shared" si="54"/>
        <v>1107.459275853417</v>
      </c>
      <c r="AD95" s="22">
        <f>SUM(AC95:AC$124)</f>
        <v>4633.3117533171608</v>
      </c>
      <c r="AE95">
        <f t="shared" si="55"/>
        <v>4.1837310448699734</v>
      </c>
      <c r="AF95">
        <f t="shared" si="56"/>
        <v>3.7253977115366399</v>
      </c>
      <c r="AH95">
        <f t="shared" si="57"/>
        <v>4.3694640331566649E-2</v>
      </c>
      <c r="AI95" s="22">
        <f t="shared" si="58"/>
        <v>888.69231332098173</v>
      </c>
      <c r="AJ95" s="22">
        <f>SUM(AI95:AI$124)</f>
        <v>3694.480325414037</v>
      </c>
      <c r="AK95">
        <f t="shared" si="59"/>
        <v>4.1572097226857059</v>
      </c>
      <c r="AL95">
        <f t="shared" si="60"/>
        <v>3.6988763893523724</v>
      </c>
      <c r="AN95">
        <f t="shared" si="61"/>
        <v>3.5081843758919561E-2</v>
      </c>
      <c r="AO95" s="22">
        <f t="shared" si="62"/>
        <v>713.51920164808087</v>
      </c>
      <c r="AP95" s="22">
        <f>SUM(AO95:AO$124)</f>
        <v>2947.6109630375363</v>
      </c>
      <c r="AQ95">
        <f t="shared" si="63"/>
        <v>4.131088492403804</v>
      </c>
      <c r="AR95">
        <f t="shared" si="64"/>
        <v>3.6727551590704706</v>
      </c>
      <c r="AT95">
        <f t="shared" si="65"/>
        <v>0.13201952996381525</v>
      </c>
      <c r="AU95" s="22">
        <f t="shared" si="66"/>
        <v>2685.106012929733</v>
      </c>
      <c r="AV95" s="22">
        <f>SUM(AU95:AU$124)</f>
        <v>11529.826034559026</v>
      </c>
      <c r="AW95">
        <f t="shared" si="67"/>
        <v>4.2939928550451434</v>
      </c>
      <c r="AX95">
        <f t="shared" si="68"/>
        <v>3.8356595217118099</v>
      </c>
      <c r="AZ95">
        <f t="shared" si="69"/>
        <v>0.10571296388332406</v>
      </c>
      <c r="BA95" s="22">
        <f t="shared" si="70"/>
        <v>2150.0645779115916</v>
      </c>
      <c r="BB95" s="22">
        <f>SUM(BA95:BA$124)</f>
        <v>9171.7084184324613</v>
      </c>
      <c r="BC95">
        <f t="shared" si="71"/>
        <v>4.2657827642280202</v>
      </c>
      <c r="BD95">
        <f t="shared" si="72"/>
        <v>3.8074494308946867</v>
      </c>
    </row>
    <row r="96" spans="1:56" x14ac:dyDescent="0.2">
      <c r="A96">
        <v>92</v>
      </c>
      <c r="B96" s="12">
        <v>0.18401600000000001</v>
      </c>
      <c r="C96" s="5">
        <f t="shared" si="73"/>
        <v>16976.084911984784</v>
      </c>
      <c r="D96">
        <f t="shared" si="37"/>
        <v>1.123529514459768E-2</v>
      </c>
      <c r="E96" s="22">
        <f t="shared" si="38"/>
        <v>190.73132438590059</v>
      </c>
      <c r="F96" s="22">
        <f>SUM(E96:E$124)</f>
        <v>721.29784568673938</v>
      </c>
      <c r="G96">
        <f t="shared" si="39"/>
        <v>3.781748215764289</v>
      </c>
      <c r="H96">
        <f t="shared" si="40"/>
        <v>3.3234148824309555</v>
      </c>
      <c r="J96">
        <f t="shared" si="41"/>
        <v>0.10313459891056008</v>
      </c>
      <c r="K96" s="22">
        <f t="shared" si="42"/>
        <v>1750.8217084691614</v>
      </c>
      <c r="L96" s="22">
        <f>SUM(K96:K$124)</f>
        <v>7021.6438405208673</v>
      </c>
      <c r="M96">
        <f t="shared" si="43"/>
        <v>4.0104847949710836</v>
      </c>
      <c r="N96">
        <f t="shared" si="44"/>
        <v>3.5521514616377501</v>
      </c>
      <c r="P96">
        <f t="shared" si="45"/>
        <v>6.5913644771878277E-2</v>
      </c>
      <c r="Q96" s="22">
        <f t="shared" si="46"/>
        <v>1118.9556305058077</v>
      </c>
      <c r="R96" s="22">
        <f>SUM(Q96:Q$124)</f>
        <v>4433.3321238900444</v>
      </c>
      <c r="S96">
        <f t="shared" si="47"/>
        <v>3.9620267354890748</v>
      </c>
      <c r="T96">
        <f t="shared" si="48"/>
        <v>3.5036934021557413</v>
      </c>
      <c r="V96">
        <f t="shared" si="49"/>
        <v>1.3990366422518236E-2</v>
      </c>
      <c r="W96" s="22">
        <f t="shared" si="50"/>
        <v>237.50164833845037</v>
      </c>
      <c r="X96" s="22">
        <f>SUM(W96:W$124)</f>
        <v>903.25858338281682</v>
      </c>
      <c r="Y96">
        <f t="shared" si="51"/>
        <v>3.8031676398962646</v>
      </c>
      <c r="Z96">
        <f t="shared" si="52"/>
        <v>3.3448343065629311</v>
      </c>
      <c r="AB96">
        <f t="shared" si="53"/>
        <v>5.2736882081022722E-2</v>
      </c>
      <c r="AC96" s="22">
        <f t="shared" si="54"/>
        <v>895.26578820077054</v>
      </c>
      <c r="AD96" s="22">
        <f>SUM(AC96:AC$124)</f>
        <v>3525.8524774637435</v>
      </c>
      <c r="AE96">
        <f t="shared" si="55"/>
        <v>3.9383304086149695</v>
      </c>
      <c r="AF96">
        <f t="shared" si="56"/>
        <v>3.479997075281636</v>
      </c>
      <c r="AH96">
        <f t="shared" si="57"/>
        <v>4.2217043798615121E-2</v>
      </c>
      <c r="AI96" s="22">
        <f t="shared" si="58"/>
        <v>716.68012025827102</v>
      </c>
      <c r="AJ96" s="22">
        <f>SUM(AI96:AI$124)</f>
        <v>2805.7880120930554</v>
      </c>
      <c r="AK96">
        <f t="shared" si="59"/>
        <v>3.9149795463587433</v>
      </c>
      <c r="AL96">
        <f t="shared" si="60"/>
        <v>3.4566462130254099</v>
      </c>
      <c r="AN96">
        <f t="shared" si="61"/>
        <v>3.3813825309801974E-2</v>
      </c>
      <c r="AO96" s="22">
        <f t="shared" si="62"/>
        <v>574.02636965821853</v>
      </c>
      <c r="AP96" s="22">
        <f>SUM(AO96:AO$124)</f>
        <v>2234.0917613894549</v>
      </c>
      <c r="AQ96">
        <f t="shared" si="63"/>
        <v>3.8919671281297705</v>
      </c>
      <c r="AR96">
        <f t="shared" si="64"/>
        <v>3.433633794796437</v>
      </c>
      <c r="AT96">
        <f t="shared" si="65"/>
        <v>0.12911445473233762</v>
      </c>
      <c r="AU96" s="22">
        <f t="shared" si="66"/>
        <v>2191.8579469007791</v>
      </c>
      <c r="AV96" s="22">
        <f>SUM(AU96:AU$124)</f>
        <v>8844.7200216292931</v>
      </c>
      <c r="AW96">
        <f t="shared" si="67"/>
        <v>4.0352615159825751</v>
      </c>
      <c r="AX96">
        <f t="shared" si="68"/>
        <v>3.5769281826492416</v>
      </c>
      <c r="AZ96">
        <f t="shared" si="69"/>
        <v>0.10313459891056008</v>
      </c>
      <c r="BA96" s="22">
        <f t="shared" si="70"/>
        <v>1750.8217084691614</v>
      </c>
      <c r="BB96" s="22">
        <f>SUM(BA96:BA$124)</f>
        <v>7021.6438405208673</v>
      </c>
      <c r="BC96">
        <f t="shared" si="71"/>
        <v>4.0104847949710836</v>
      </c>
      <c r="BD96">
        <f t="shared" si="72"/>
        <v>3.5521514616377501</v>
      </c>
    </row>
    <row r="97" spans="1:56" x14ac:dyDescent="0.2">
      <c r="A97">
        <v>93</v>
      </c>
      <c r="B97" s="12">
        <v>0.20028099999999999</v>
      </c>
      <c r="C97" s="5">
        <f t="shared" si="73"/>
        <v>13852.213670820993</v>
      </c>
      <c r="D97">
        <f t="shared" si="37"/>
        <v>1.0700281090093026E-2</v>
      </c>
      <c r="E97" s="22">
        <f t="shared" si="38"/>
        <v>148.22257999781397</v>
      </c>
      <c r="F97" s="22">
        <f>SUM(E97:E$124)</f>
        <v>530.56652130083899</v>
      </c>
      <c r="G97">
        <f t="shared" si="39"/>
        <v>3.5795256114733931</v>
      </c>
      <c r="H97">
        <f t="shared" si="40"/>
        <v>3.1211922781400596</v>
      </c>
      <c r="J97">
        <f t="shared" si="41"/>
        <v>0.10061912088835129</v>
      </c>
      <c r="K97" s="22">
        <f t="shared" si="42"/>
        <v>1393.7975619156098</v>
      </c>
      <c r="L97" s="22">
        <f>SUM(K97:K$124)</f>
        <v>5270.822132051705</v>
      </c>
      <c r="M97">
        <f t="shared" si="43"/>
        <v>3.7816267412662024</v>
      </c>
      <c r="N97">
        <f t="shared" si="44"/>
        <v>3.3232934079328689</v>
      </c>
      <c r="P97">
        <f t="shared" si="45"/>
        <v>6.3993829875609989E-2</v>
      </c>
      <c r="Q97" s="22">
        <f t="shared" si="46"/>
        <v>886.45620505111754</v>
      </c>
      <c r="R97" s="22">
        <f>SUM(Q97:Q$124)</f>
        <v>3314.3764933842358</v>
      </c>
      <c r="S97">
        <f t="shared" si="47"/>
        <v>3.7389060784938746</v>
      </c>
      <c r="T97">
        <f t="shared" si="48"/>
        <v>3.2805727451605411</v>
      </c>
      <c r="V97">
        <f t="shared" si="49"/>
        <v>1.335595839858543E-2</v>
      </c>
      <c r="W97" s="22">
        <f t="shared" si="50"/>
        <v>185.00958951580154</v>
      </c>
      <c r="X97" s="22">
        <f>SUM(W97:W$124)</f>
        <v>665.75693504436651</v>
      </c>
      <c r="Y97">
        <f t="shared" si="51"/>
        <v>3.5984996063542138</v>
      </c>
      <c r="Z97">
        <f t="shared" si="52"/>
        <v>3.1401662730208804</v>
      </c>
      <c r="AB97">
        <f t="shared" si="53"/>
        <v>5.1076883371450582E-2</v>
      </c>
      <c r="AC97" s="22">
        <f t="shared" si="54"/>
        <v>707.52790210093724</v>
      </c>
      <c r="AD97" s="22">
        <f>SUM(AC97:AC$124)</f>
        <v>2630.5866892629733</v>
      </c>
      <c r="AE97">
        <f t="shared" si="55"/>
        <v>3.717997101530123</v>
      </c>
      <c r="AF97">
        <f t="shared" si="56"/>
        <v>3.2596637681967895</v>
      </c>
      <c r="AH97">
        <f t="shared" si="57"/>
        <v>4.0789414298178867E-2</v>
      </c>
      <c r="AI97" s="22">
        <f t="shared" si="58"/>
        <v>565.02368236601455</v>
      </c>
      <c r="AJ97" s="22">
        <f>SUM(AI97:AI$124)</f>
        <v>2089.1078918347844</v>
      </c>
      <c r="AK97">
        <f t="shared" si="59"/>
        <v>3.6973811134547967</v>
      </c>
      <c r="AL97">
        <f t="shared" si="60"/>
        <v>3.2390477801214632</v>
      </c>
      <c r="AN97">
        <f t="shared" si="61"/>
        <v>3.2591638852821181E-2</v>
      </c>
      <c r="AO97" s="22">
        <f t="shared" si="62"/>
        <v>451.46634527151019</v>
      </c>
      <c r="AP97" s="22">
        <f>SUM(AO97:AO$124)</f>
        <v>1660.0653917312363</v>
      </c>
      <c r="AQ97">
        <f t="shared" si="63"/>
        <v>3.6770523630789782</v>
      </c>
      <c r="AR97">
        <f t="shared" si="64"/>
        <v>3.2187190297456447</v>
      </c>
      <c r="AT97">
        <f t="shared" si="65"/>
        <v>0.1262733053616994</v>
      </c>
      <c r="AU97" s="22">
        <f t="shared" si="66"/>
        <v>1749.1648067910862</v>
      </c>
      <c r="AV97" s="22">
        <f>SUM(AU97:AU$124)</f>
        <v>6652.8620747285113</v>
      </c>
      <c r="AW97">
        <f t="shared" si="67"/>
        <v>3.803450680518468</v>
      </c>
      <c r="AX97">
        <f t="shared" si="68"/>
        <v>3.3451173471851345</v>
      </c>
      <c r="AZ97">
        <f t="shared" si="69"/>
        <v>0.10061912088835129</v>
      </c>
      <c r="BA97" s="22">
        <f t="shared" si="70"/>
        <v>1393.7975619156098</v>
      </c>
      <c r="BB97" s="22">
        <f>SUM(BA97:BA$124)</f>
        <v>5270.822132051705</v>
      </c>
      <c r="BC97">
        <f t="shared" si="71"/>
        <v>3.7816267412662024</v>
      </c>
      <c r="BD97">
        <f t="shared" si="72"/>
        <v>3.3232934079328689</v>
      </c>
    </row>
    <row r="98" spans="1:56" x14ac:dyDescent="0.2">
      <c r="A98">
        <v>94</v>
      </c>
      <c r="B98" s="12">
        <v>0.217754</v>
      </c>
      <c r="C98" s="5">
        <f t="shared" si="73"/>
        <v>11077.878464615294</v>
      </c>
      <c r="D98">
        <f t="shared" si="37"/>
        <v>1.0190743895326695E-2</v>
      </c>
      <c r="E98" s="22">
        <f t="shared" si="38"/>
        <v>112.89182233644938</v>
      </c>
      <c r="F98" s="22">
        <f>SUM(E98:E$124)</f>
        <v>382.34394130302508</v>
      </c>
      <c r="G98">
        <f t="shared" si="39"/>
        <v>3.3868169845246419</v>
      </c>
      <c r="H98">
        <f t="shared" si="40"/>
        <v>2.9284836511913084</v>
      </c>
      <c r="J98">
        <f t="shared" si="41"/>
        <v>9.8164995988635415E-2</v>
      </c>
      <c r="K98" s="22">
        <f t="shared" si="42"/>
        <v>1087.4598950415511</v>
      </c>
      <c r="L98" s="22">
        <f>SUM(K98:K$124)</f>
        <v>3877.0245701360964</v>
      </c>
      <c r="M98">
        <f t="shared" si="43"/>
        <v>3.5652115428017304</v>
      </c>
      <c r="N98">
        <f t="shared" si="44"/>
        <v>3.1068782094683969</v>
      </c>
      <c r="P98">
        <f t="shared" si="45"/>
        <v>6.212993191806794E-2</v>
      </c>
      <c r="Q98" s="22">
        <f t="shared" si="46"/>
        <v>688.2678348031792</v>
      </c>
      <c r="R98" s="22">
        <f>SUM(Q98:Q$124)</f>
        <v>2427.9202883331182</v>
      </c>
      <c r="S98">
        <f t="shared" si="47"/>
        <v>3.5275806387602282</v>
      </c>
      <c r="T98">
        <f t="shared" si="48"/>
        <v>3.0692473054268947</v>
      </c>
      <c r="V98">
        <f t="shared" si="49"/>
        <v>1.2750318280272484E-2</v>
      </c>
      <c r="W98" s="22">
        <f t="shared" si="50"/>
        <v>141.24647629402128</v>
      </c>
      <c r="X98" s="22">
        <f>SUM(W98:W$124)</f>
        <v>480.74734552856546</v>
      </c>
      <c r="Y98">
        <f t="shared" si="51"/>
        <v>3.4036059386560051</v>
      </c>
      <c r="Z98">
        <f t="shared" si="52"/>
        <v>2.9452726053226717</v>
      </c>
      <c r="AB98">
        <f t="shared" si="53"/>
        <v>4.9469136437240283E-2</v>
      </c>
      <c r="AC98" s="22">
        <f t="shared" si="54"/>
        <v>548.01308120121985</v>
      </c>
      <c r="AD98" s="22">
        <f>SUM(AC98:AC$124)</f>
        <v>1923.0587871620369</v>
      </c>
      <c r="AE98">
        <f t="shared" si="55"/>
        <v>3.5091475972558523</v>
      </c>
      <c r="AF98">
        <f t="shared" si="56"/>
        <v>3.0508142639225189</v>
      </c>
      <c r="AH98">
        <f t="shared" si="57"/>
        <v>3.9410062123844319E-2</v>
      </c>
      <c r="AI98" s="22">
        <f t="shared" si="58"/>
        <v>436.5798784908859</v>
      </c>
      <c r="AJ98" s="22">
        <f>SUM(AI98:AI$124)</f>
        <v>1524.0842094687698</v>
      </c>
      <c r="AK98">
        <f t="shared" si="59"/>
        <v>3.490963016291615</v>
      </c>
      <c r="AL98">
        <f t="shared" si="60"/>
        <v>3.0326296829582815</v>
      </c>
      <c r="AN98">
        <f t="shared" si="61"/>
        <v>3.1413627809948122E-2</v>
      </c>
      <c r="AO98" s="22">
        <f t="shared" si="62"/>
        <v>347.99635101126444</v>
      </c>
      <c r="AP98" s="22">
        <f>SUM(AO98:AO$124)</f>
        <v>1208.5990464597262</v>
      </c>
      <c r="AQ98">
        <f t="shared" si="63"/>
        <v>3.473022182409621</v>
      </c>
      <c r="AR98">
        <f t="shared" si="64"/>
        <v>3.0146888490762875</v>
      </c>
      <c r="AT98">
        <f t="shared" si="65"/>
        <v>0.12349467517036616</v>
      </c>
      <c r="AU98" s="22">
        <f t="shared" si="66"/>
        <v>1368.0590025644603</v>
      </c>
      <c r="AV98" s="22">
        <f>SUM(AU98:AU$124)</f>
        <v>4903.6972679374248</v>
      </c>
      <c r="AW98">
        <f t="shared" si="67"/>
        <v>3.5844194283618789</v>
      </c>
      <c r="AX98">
        <f t="shared" si="68"/>
        <v>3.1260860950285454</v>
      </c>
      <c r="AZ98">
        <f t="shared" si="69"/>
        <v>9.8164995988635415E-2</v>
      </c>
      <c r="BA98" s="22">
        <f t="shared" si="70"/>
        <v>1087.4598950415511</v>
      </c>
      <c r="BB98" s="22">
        <f>SUM(BA98:BA$124)</f>
        <v>3877.0245701360964</v>
      </c>
      <c r="BC98">
        <f t="shared" si="71"/>
        <v>3.5652115428017304</v>
      </c>
      <c r="BD98">
        <f t="shared" si="72"/>
        <v>3.1068782094683969</v>
      </c>
    </row>
    <row r="99" spans="1:56" x14ac:dyDescent="0.2">
      <c r="A99">
        <v>95</v>
      </c>
      <c r="B99" s="12">
        <v>0.24084700000000001</v>
      </c>
      <c r="C99" s="5">
        <f t="shared" si="73"/>
        <v>8665.626117431455</v>
      </c>
      <c r="D99">
        <f t="shared" si="37"/>
        <v>9.7054703765016102E-3</v>
      </c>
      <c r="E99" s="22">
        <f t="shared" si="38"/>
        <v>84.103977576569648</v>
      </c>
      <c r="F99" s="22">
        <f>SUM(E99:E$124)</f>
        <v>269.45211896657565</v>
      </c>
      <c r="G99">
        <f t="shared" si="39"/>
        <v>3.2037975697553902</v>
      </c>
      <c r="H99">
        <f t="shared" si="40"/>
        <v>2.7454642364220567</v>
      </c>
      <c r="J99">
        <f t="shared" si="41"/>
        <v>9.577072779379063E-2</v>
      </c>
      <c r="K99" s="22">
        <f t="shared" si="42"/>
        <v>829.91332005529068</v>
      </c>
      <c r="L99" s="22">
        <f>SUM(K99:K$124)</f>
        <v>2789.5646750945452</v>
      </c>
      <c r="M99">
        <f t="shared" si="43"/>
        <v>3.3612723252938008</v>
      </c>
      <c r="N99">
        <f t="shared" si="44"/>
        <v>2.9029389919604673</v>
      </c>
      <c r="P99">
        <f t="shared" si="45"/>
        <v>6.0320322250551395E-2</v>
      </c>
      <c r="Q99" s="22">
        <f t="shared" si="46"/>
        <v>522.71335990625994</v>
      </c>
      <c r="R99" s="22">
        <f>SUM(Q99:Q$124)</f>
        <v>1739.6524535299404</v>
      </c>
      <c r="S99">
        <f t="shared" si="47"/>
        <v>3.3281193613301152</v>
      </c>
      <c r="T99">
        <f t="shared" si="48"/>
        <v>2.8697860279967817</v>
      </c>
      <c r="V99">
        <f t="shared" si="49"/>
        <v>1.2172141556346047E-2</v>
      </c>
      <c r="W99" s="22">
        <f t="shared" si="50"/>
        <v>105.47922777574506</v>
      </c>
      <c r="X99" s="22">
        <f>SUM(W99:W$124)</f>
        <v>339.50086923454421</v>
      </c>
      <c r="Y99">
        <f t="shared" si="51"/>
        <v>3.2186514481917019</v>
      </c>
      <c r="Z99">
        <f t="shared" si="52"/>
        <v>2.7603181148583684</v>
      </c>
      <c r="AB99">
        <f t="shared" si="53"/>
        <v>4.7911996549385258E-2</v>
      </c>
      <c r="AC99" s="22">
        <f t="shared" si="54"/>
        <v>415.18744863663863</v>
      </c>
      <c r="AD99" s="22">
        <f>SUM(AC99:AC$124)</f>
        <v>1375.0457059608168</v>
      </c>
      <c r="AE99">
        <f t="shared" si="55"/>
        <v>3.3118672312375739</v>
      </c>
      <c r="AF99">
        <f t="shared" si="56"/>
        <v>2.8535338979042404</v>
      </c>
      <c r="AH99">
        <f t="shared" si="57"/>
        <v>3.807735470902833E-2</v>
      </c>
      <c r="AI99" s="22">
        <f t="shared" si="58"/>
        <v>329.96411944925751</v>
      </c>
      <c r="AJ99" s="22">
        <f>SUM(AI99:AI$124)</f>
        <v>1087.5043309778837</v>
      </c>
      <c r="AK99">
        <f t="shared" si="59"/>
        <v>3.2958260213050896</v>
      </c>
      <c r="AL99">
        <f t="shared" si="60"/>
        <v>2.8374926879717561</v>
      </c>
      <c r="AN99">
        <f t="shared" si="61"/>
        <v>3.0278195479468063E-2</v>
      </c>
      <c r="AO99" s="22">
        <f t="shared" si="62"/>
        <v>262.37952153557347</v>
      </c>
      <c r="AP99" s="22">
        <f>SUM(AO99:AO$124)</f>
        <v>860.60269544846165</v>
      </c>
      <c r="AQ99">
        <f t="shared" si="63"/>
        <v>3.2799918622146773</v>
      </c>
      <c r="AR99">
        <f t="shared" si="64"/>
        <v>2.8216585288813438</v>
      </c>
      <c r="AT99">
        <f t="shared" si="65"/>
        <v>0.12077718843067596</v>
      </c>
      <c r="AU99" s="22">
        <f t="shared" si="66"/>
        <v>1046.6099584548058</v>
      </c>
      <c r="AV99" s="22">
        <f>SUM(AU99:AU$124)</f>
        <v>3535.6382653729652</v>
      </c>
      <c r="AW99">
        <f t="shared" si="67"/>
        <v>3.3781813719725267</v>
      </c>
      <c r="AX99">
        <f t="shared" si="68"/>
        <v>2.9198480386391932</v>
      </c>
      <c r="AZ99">
        <f t="shared" si="69"/>
        <v>9.577072779379063E-2</v>
      </c>
      <c r="BA99" s="22">
        <f t="shared" si="70"/>
        <v>829.91332005529068</v>
      </c>
      <c r="BB99" s="22">
        <f>SUM(BA99:BA$124)</f>
        <v>2789.5646750945452</v>
      </c>
      <c r="BC99">
        <f t="shared" si="71"/>
        <v>3.3612723252938008</v>
      </c>
      <c r="BD99">
        <f t="shared" si="72"/>
        <v>2.9029389919604673</v>
      </c>
    </row>
    <row r="100" spans="1:56" x14ac:dyDescent="0.2">
      <c r="A100">
        <v>96</v>
      </c>
      <c r="B100" s="12">
        <v>0.25930700000000001</v>
      </c>
      <c r="C100" s="5">
        <f t="shared" si="73"/>
        <v>6578.5360639264409</v>
      </c>
      <c r="D100">
        <f t="shared" si="37"/>
        <v>9.2433051204777253E-3</v>
      </c>
      <c r="E100" s="22">
        <f t="shared" si="38"/>
        <v>60.807416084938652</v>
      </c>
      <c r="F100" s="22">
        <f>SUM(E100:E$124)</f>
        <v>185.34814139000594</v>
      </c>
      <c r="G100">
        <f t="shared" si="39"/>
        <v>3.0481173732345894</v>
      </c>
      <c r="H100">
        <f t="shared" si="40"/>
        <v>2.5897840399012559</v>
      </c>
      <c r="J100">
        <f t="shared" si="41"/>
        <v>9.3434856384185999E-2</v>
      </c>
      <c r="K100" s="22">
        <f t="shared" si="42"/>
        <v>614.66457235115524</v>
      </c>
      <c r="L100" s="22">
        <f>SUM(K100:K$124)</f>
        <v>1959.6513550392547</v>
      </c>
      <c r="M100">
        <f t="shared" si="43"/>
        <v>3.188163826562163</v>
      </c>
      <c r="N100">
        <f t="shared" si="44"/>
        <v>2.7298304932288295</v>
      </c>
      <c r="P100">
        <f t="shared" si="45"/>
        <v>5.8563419660729518E-2</v>
      </c>
      <c r="Q100" s="22">
        <f t="shared" si="46"/>
        <v>385.26156826496793</v>
      </c>
      <c r="R100" s="22">
        <f>SUM(Q100:Q$124)</f>
        <v>1216.9390936236803</v>
      </c>
      <c r="S100">
        <f t="shared" si="47"/>
        <v>3.158734724317783</v>
      </c>
      <c r="T100">
        <f t="shared" si="48"/>
        <v>2.7004013909844495</v>
      </c>
      <c r="V100">
        <f t="shared" si="49"/>
        <v>1.1620182870020089E-2</v>
      </c>
      <c r="W100" s="22">
        <f t="shared" si="50"/>
        <v>76.443792079847412</v>
      </c>
      <c r="X100" s="22">
        <f>SUM(W100:W$124)</f>
        <v>234.02164145879902</v>
      </c>
      <c r="Y100">
        <f t="shared" si="51"/>
        <v>3.0613557372239946</v>
      </c>
      <c r="Z100">
        <f t="shared" si="52"/>
        <v>2.6030224038906611</v>
      </c>
      <c r="AB100">
        <f t="shared" si="53"/>
        <v>4.6403870750009922E-2</v>
      </c>
      <c r="AC100" s="22">
        <f t="shared" si="54"/>
        <v>305.26953723472155</v>
      </c>
      <c r="AD100" s="22">
        <f>SUM(AC100:AC$124)</f>
        <v>959.85825732417788</v>
      </c>
      <c r="AE100">
        <f t="shared" si="55"/>
        <v>3.1442975477312154</v>
      </c>
      <c r="AF100">
        <f t="shared" si="56"/>
        <v>2.6859642143978819</v>
      </c>
      <c r="AH100">
        <f t="shared" si="57"/>
        <v>3.6789714694713371E-2</v>
      </c>
      <c r="AI100" s="22">
        <f t="shared" si="58"/>
        <v>242.02246490073645</v>
      </c>
      <c r="AJ100" s="22">
        <f>SUM(AI100:AI$124)</f>
        <v>757.5402115286264</v>
      </c>
      <c r="AK100">
        <f t="shared" si="59"/>
        <v>3.1300408903748886</v>
      </c>
      <c r="AL100">
        <f t="shared" si="60"/>
        <v>2.6717075570415552</v>
      </c>
      <c r="AN100">
        <f t="shared" si="61"/>
        <v>2.9183802871776444E-2</v>
      </c>
      <c r="AO100" s="22">
        <f t="shared" si="62"/>
        <v>191.98669967450138</v>
      </c>
      <c r="AP100" s="22">
        <f>SUM(AO100:AO$124)</f>
        <v>598.22317391288811</v>
      </c>
      <c r="AQ100">
        <f t="shared" si="63"/>
        <v>3.1159615479985296</v>
      </c>
      <c r="AR100">
        <f t="shared" si="64"/>
        <v>2.6576282146651962</v>
      </c>
      <c r="AT100">
        <f t="shared" si="65"/>
        <v>0.11811949968770268</v>
      </c>
      <c r="AU100" s="22">
        <f t="shared" si="66"/>
        <v>777.05338854850004</v>
      </c>
      <c r="AV100" s="22">
        <f>SUM(AU100:AU$124)</f>
        <v>2489.0283069181592</v>
      </c>
      <c r="AW100">
        <f t="shared" si="67"/>
        <v>3.203162541466487</v>
      </c>
      <c r="AX100">
        <f t="shared" si="68"/>
        <v>2.7448292081331536</v>
      </c>
      <c r="AZ100">
        <f t="shared" si="69"/>
        <v>9.3434856384185999E-2</v>
      </c>
      <c r="BA100" s="22">
        <f t="shared" si="70"/>
        <v>614.66457235115524</v>
      </c>
      <c r="BB100" s="22">
        <f>SUM(BA100:BA$124)</f>
        <v>1959.6513550392547</v>
      </c>
      <c r="BC100">
        <f t="shared" si="71"/>
        <v>3.188163826562163</v>
      </c>
      <c r="BD100">
        <f t="shared" si="72"/>
        <v>2.7298304932288295</v>
      </c>
    </row>
    <row r="101" spans="1:56" x14ac:dyDescent="0.2">
      <c r="A101">
        <v>97</v>
      </c>
      <c r="B101" s="12">
        <v>0.27714800000000001</v>
      </c>
      <c r="C101" s="5">
        <f t="shared" si="73"/>
        <v>4872.6756127978679</v>
      </c>
      <c r="D101">
        <f t="shared" si="37"/>
        <v>8.8031477337883104E-3</v>
      </c>
      <c r="E101" s="22">
        <f t="shared" si="38"/>
        <v>42.894883278287118</v>
      </c>
      <c r="F101" s="22">
        <f>SUM(E101:E$124)</f>
        <v>124.54072530506733</v>
      </c>
      <c r="G101">
        <f t="shared" si="39"/>
        <v>2.9033935002711235</v>
      </c>
      <c r="H101">
        <f t="shared" si="40"/>
        <v>2.44506016693779</v>
      </c>
      <c r="J101">
        <f t="shared" si="41"/>
        <v>9.1155957447986352E-2</v>
      </c>
      <c r="K101" s="22">
        <f t="shared" si="42"/>
        <v>444.17341081804329</v>
      </c>
      <c r="L101" s="22">
        <f>SUM(K101:K$124)</f>
        <v>1344.9867826880991</v>
      </c>
      <c r="M101">
        <f t="shared" si="43"/>
        <v>3.0280668539141264</v>
      </c>
      <c r="N101">
        <f t="shared" si="44"/>
        <v>2.569733520580793</v>
      </c>
      <c r="P101">
        <f t="shared" si="45"/>
        <v>5.6857688990999529E-2</v>
      </c>
      <c r="Q101" s="22">
        <f t="shared" si="46"/>
        <v>277.04907454648924</v>
      </c>
      <c r="R101" s="22">
        <f>SUM(Q101:Q$124)</f>
        <v>831.67752535871193</v>
      </c>
      <c r="S101">
        <f t="shared" si="47"/>
        <v>3.0019141075281062</v>
      </c>
      <c r="T101">
        <f t="shared" si="48"/>
        <v>2.5435807741947727</v>
      </c>
      <c r="V101">
        <f t="shared" si="49"/>
        <v>1.1093253336534688E-2</v>
      </c>
      <c r="W101" s="22">
        <f t="shared" si="50"/>
        <v>54.053824999521154</v>
      </c>
      <c r="X101" s="22">
        <f>SUM(W101:W$124)</f>
        <v>157.57784937895158</v>
      </c>
      <c r="Y101">
        <f t="shared" si="51"/>
        <v>2.9152025667073054</v>
      </c>
      <c r="Z101">
        <f t="shared" si="52"/>
        <v>2.4568692333739719</v>
      </c>
      <c r="AB101">
        <f t="shared" si="53"/>
        <v>4.4943216222769901E-2</v>
      </c>
      <c r="AC101" s="22">
        <f t="shared" si="54"/>
        <v>218.99371364939239</v>
      </c>
      <c r="AD101" s="22">
        <f>SUM(AC101:AC$124)</f>
        <v>654.58872008945627</v>
      </c>
      <c r="AE101">
        <f t="shared" si="55"/>
        <v>2.9890753902527489</v>
      </c>
      <c r="AF101">
        <f t="shared" si="56"/>
        <v>2.5307420569194155</v>
      </c>
      <c r="AH101">
        <f t="shared" si="57"/>
        <v>3.5545618062525E-2</v>
      </c>
      <c r="AI101" s="22">
        <f t="shared" si="58"/>
        <v>173.20226627509297</v>
      </c>
      <c r="AJ101" s="22">
        <f>SUM(AI101:AI$124)</f>
        <v>515.51774662789012</v>
      </c>
      <c r="AK101">
        <f t="shared" si="59"/>
        <v>2.9763914625060721</v>
      </c>
      <c r="AL101">
        <f t="shared" si="60"/>
        <v>2.5180581291727386</v>
      </c>
      <c r="AN101">
        <f t="shared" si="61"/>
        <v>2.8128966623398984E-2</v>
      </c>
      <c r="AO101" s="22">
        <f t="shared" si="62"/>
        <v>137.0633296790414</v>
      </c>
      <c r="AP101" s="22">
        <f>SUM(AO101:AO$124)</f>
        <v>406.23647423838679</v>
      </c>
      <c r="AQ101">
        <f t="shared" si="63"/>
        <v>2.9638596639207804</v>
      </c>
      <c r="AR101">
        <f t="shared" si="64"/>
        <v>2.5055263305874469</v>
      </c>
      <c r="AT101">
        <f t="shared" si="65"/>
        <v>0.11552029309310777</v>
      </c>
      <c r="AU101" s="22">
        <f t="shared" si="66"/>
        <v>562.89291493804819</v>
      </c>
      <c r="AV101" s="22">
        <f>SUM(AU101:AU$124)</f>
        <v>1711.9749183696581</v>
      </c>
      <c r="AW101">
        <f t="shared" si="67"/>
        <v>3.0413865105374041</v>
      </c>
      <c r="AX101">
        <f t="shared" si="68"/>
        <v>2.5830531772040706</v>
      </c>
      <c r="AZ101">
        <f t="shared" si="69"/>
        <v>9.1155957447986352E-2</v>
      </c>
      <c r="BA101" s="22">
        <f t="shared" si="70"/>
        <v>444.17341081804329</v>
      </c>
      <c r="BB101" s="22">
        <f>SUM(BA101:BA$124)</f>
        <v>1344.9867826880991</v>
      </c>
      <c r="BC101">
        <f t="shared" si="71"/>
        <v>3.0280668539141264</v>
      </c>
      <c r="BD101">
        <f t="shared" si="72"/>
        <v>2.569733520580793</v>
      </c>
    </row>
    <row r="102" spans="1:56" x14ac:dyDescent="0.2">
      <c r="A102">
        <v>98</v>
      </c>
      <c r="B102" s="12">
        <v>0.30037199999999997</v>
      </c>
      <c r="C102" s="5">
        <f t="shared" si="73"/>
        <v>3522.2233120621645</v>
      </c>
      <c r="D102">
        <f t="shared" si="37"/>
        <v>8.3839502226555323E-3</v>
      </c>
      <c r="E102" s="22">
        <f t="shared" si="38"/>
        <v>29.530144921406091</v>
      </c>
      <c r="F102" s="22">
        <f>SUM(E102:E$124)</f>
        <v>81.645842026780201</v>
      </c>
      <c r="G102">
        <f t="shared" si="39"/>
        <v>2.7648303875270179</v>
      </c>
      <c r="H102">
        <f t="shared" si="40"/>
        <v>2.3064970541936844</v>
      </c>
      <c r="J102">
        <f t="shared" si="41"/>
        <v>8.8932641412669614E-2</v>
      </c>
      <c r="K102" s="22">
        <f t="shared" si="42"/>
        <v>313.24062278696999</v>
      </c>
      <c r="L102" s="22">
        <f>SUM(K102:K$124)</f>
        <v>900.8133718700559</v>
      </c>
      <c r="M102">
        <f t="shared" si="43"/>
        <v>2.8757871946981948</v>
      </c>
      <c r="N102">
        <f t="shared" si="44"/>
        <v>2.4174538613648613</v>
      </c>
      <c r="P102">
        <f t="shared" si="45"/>
        <v>5.5201639797086935E-2</v>
      </c>
      <c r="Q102" s="22">
        <f t="shared" si="46"/>
        <v>194.43250255735813</v>
      </c>
      <c r="R102" s="22">
        <f>SUM(Q102:Q$124)</f>
        <v>554.6284508122227</v>
      </c>
      <c r="S102">
        <f t="shared" si="47"/>
        <v>2.8525500804506989</v>
      </c>
      <c r="T102">
        <f t="shared" si="48"/>
        <v>2.3942167471173654</v>
      </c>
      <c r="V102">
        <f t="shared" si="49"/>
        <v>1.0590217982372016E-2</v>
      </c>
      <c r="W102" s="22">
        <f t="shared" si="50"/>
        <v>37.301112657330656</v>
      </c>
      <c r="X102" s="22">
        <f>SUM(W102:W$124)</f>
        <v>103.52402437943043</v>
      </c>
      <c r="Y102">
        <f t="shared" si="51"/>
        <v>2.7753602239820911</v>
      </c>
      <c r="Z102">
        <f t="shared" si="52"/>
        <v>2.3170268906487577</v>
      </c>
      <c r="AB102">
        <f t="shared" si="53"/>
        <v>4.3528538714547128E-2</v>
      </c>
      <c r="AC102" s="22">
        <f t="shared" si="54"/>
        <v>153.31723380037835</v>
      </c>
      <c r="AD102" s="22">
        <f>SUM(AC102:AC$124)</f>
        <v>435.59500644006357</v>
      </c>
      <c r="AE102">
        <f t="shared" si="55"/>
        <v>2.8411353090756628</v>
      </c>
      <c r="AF102">
        <f t="shared" si="56"/>
        <v>2.3828019757423293</v>
      </c>
      <c r="AH102">
        <f t="shared" si="57"/>
        <v>3.434359233094203E-2</v>
      </c>
      <c r="AI102" s="22">
        <f t="shared" si="58"/>
        <v>120.96580152800338</v>
      </c>
      <c r="AJ102" s="22">
        <f>SUM(AI102:AI$124)</f>
        <v>342.31548035279729</v>
      </c>
      <c r="AK102">
        <f t="shared" si="59"/>
        <v>2.8298533637505128</v>
      </c>
      <c r="AL102">
        <f t="shared" si="60"/>
        <v>2.3715200304171793</v>
      </c>
      <c r="AN102">
        <f t="shared" si="61"/>
        <v>2.7112256986408654E-2</v>
      </c>
      <c r="AO102" s="22">
        <f t="shared" si="62"/>
        <v>95.495423600148854</v>
      </c>
      <c r="AP102" s="22">
        <f>SUM(AO102:AO$124)</f>
        <v>269.17314455934547</v>
      </c>
      <c r="AQ102">
        <f t="shared" si="63"/>
        <v>2.8187020321141953</v>
      </c>
      <c r="AR102">
        <f t="shared" si="64"/>
        <v>2.3603686987808619</v>
      </c>
      <c r="AT102">
        <f t="shared" si="65"/>
        <v>0.11297828175365064</v>
      </c>
      <c r="AU102" s="22">
        <f t="shared" si="66"/>
        <v>397.93473774943578</v>
      </c>
      <c r="AV102" s="22">
        <f>SUM(AU102:AU$124)</f>
        <v>1149.0820034316098</v>
      </c>
      <c r="AW102">
        <f t="shared" si="67"/>
        <v>2.887614210134986</v>
      </c>
      <c r="AX102">
        <f t="shared" si="68"/>
        <v>2.4292808768016525</v>
      </c>
      <c r="AZ102">
        <f t="shared" si="69"/>
        <v>8.8932641412669614E-2</v>
      </c>
      <c r="BA102" s="22">
        <f t="shared" si="70"/>
        <v>313.24062278696999</v>
      </c>
      <c r="BB102" s="22">
        <f>SUM(BA102:BA$124)</f>
        <v>900.8133718700559</v>
      </c>
      <c r="BC102">
        <f t="shared" si="71"/>
        <v>2.8757871946981948</v>
      </c>
      <c r="BD102">
        <f t="shared" si="72"/>
        <v>2.4174538613648613</v>
      </c>
    </row>
    <row r="103" spans="1:56" x14ac:dyDescent="0.2">
      <c r="A103">
        <v>99</v>
      </c>
      <c r="B103" s="12">
        <v>0.31724000000000002</v>
      </c>
      <c r="C103" s="5">
        <f t="shared" si="73"/>
        <v>2464.2460513714282</v>
      </c>
      <c r="D103">
        <f t="shared" si="37"/>
        <v>7.9847144977671734E-3</v>
      </c>
      <c r="E103" s="22">
        <f t="shared" si="38"/>
        <v>19.676301172450952</v>
      </c>
      <c r="F103" s="22">
        <f>SUM(E103:E$124)</f>
        <v>52.115697105374089</v>
      </c>
      <c r="G103">
        <f t="shared" si="39"/>
        <v>2.6486531512509051</v>
      </c>
      <c r="H103">
        <f t="shared" si="40"/>
        <v>2.1903198179175716</v>
      </c>
      <c r="J103">
        <f t="shared" si="41"/>
        <v>8.6763552597726459E-2</v>
      </c>
      <c r="K103" s="22">
        <f t="shared" si="42"/>
        <v>213.80674189190464</v>
      </c>
      <c r="L103" s="22">
        <f>SUM(K103:K$124)</f>
        <v>587.57274908308591</v>
      </c>
      <c r="M103">
        <f t="shared" si="43"/>
        <v>2.7481488370471876</v>
      </c>
      <c r="N103">
        <f t="shared" si="44"/>
        <v>2.2898155037138541</v>
      </c>
      <c r="P103">
        <f t="shared" si="45"/>
        <v>5.3593825045715457E-2</v>
      </c>
      <c r="Q103" s="22">
        <f t="shared" si="46"/>
        <v>132.06837174679546</v>
      </c>
      <c r="R103" s="22">
        <f>SUM(Q103:Q$124)</f>
        <v>360.19594825486467</v>
      </c>
      <c r="S103">
        <f t="shared" si="47"/>
        <v>2.7273445071726989</v>
      </c>
      <c r="T103">
        <f t="shared" si="48"/>
        <v>2.2690111738393655</v>
      </c>
      <c r="V103">
        <f t="shared" si="49"/>
        <v>1.0109993300593811E-2</v>
      </c>
      <c r="W103" s="22">
        <f t="shared" si="50"/>
        <v>24.913511070379894</v>
      </c>
      <c r="X103" s="22">
        <f>SUM(W103:W$124)</f>
        <v>66.222911722099795</v>
      </c>
      <c r="Y103">
        <f t="shared" si="51"/>
        <v>2.6581123605991195</v>
      </c>
      <c r="Z103">
        <f t="shared" si="52"/>
        <v>2.199779027265786</v>
      </c>
      <c r="AB103">
        <f t="shared" si="53"/>
        <v>4.2158391006825308E-2</v>
      </c>
      <c r="AC103" s="22">
        <f t="shared" si="54"/>
        <v>103.88864857074199</v>
      </c>
      <c r="AD103" s="22">
        <f>SUM(AC103:AC$124)</f>
        <v>282.27777263968528</v>
      </c>
      <c r="AE103">
        <f t="shared" si="55"/>
        <v>2.7171185353082237</v>
      </c>
      <c r="AF103">
        <f t="shared" si="56"/>
        <v>2.2587852019748902</v>
      </c>
      <c r="AH103">
        <f t="shared" si="57"/>
        <v>3.3182214812504378E-2</v>
      </c>
      <c r="AI103" s="22">
        <f t="shared" si="58"/>
        <v>81.769141827472424</v>
      </c>
      <c r="AJ103" s="22">
        <f>SUM(AI103:AI$124)</f>
        <v>221.34967882479378</v>
      </c>
      <c r="AK103">
        <f t="shared" si="59"/>
        <v>2.7070074832364908</v>
      </c>
      <c r="AL103">
        <f t="shared" si="60"/>
        <v>2.2486741499031573</v>
      </c>
      <c r="AN103">
        <f t="shared" si="61"/>
        <v>2.6132295890514367E-2</v>
      </c>
      <c r="AO103" s="22">
        <f t="shared" si="62"/>
        <v>64.396406961469822</v>
      </c>
      <c r="AP103" s="22">
        <f>SUM(AO103:AO$124)</f>
        <v>173.67772095919668</v>
      </c>
      <c r="AQ103">
        <f t="shared" si="63"/>
        <v>2.697009494071819</v>
      </c>
      <c r="AR103">
        <f t="shared" si="64"/>
        <v>2.2386761607384855</v>
      </c>
      <c r="AT103">
        <f t="shared" si="65"/>
        <v>0.11049220709403487</v>
      </c>
      <c r="AU103" s="22">
        <f t="shared" si="66"/>
        <v>272.27998503878956</v>
      </c>
      <c r="AV103" s="22">
        <f>SUM(AU103:AU$124)</f>
        <v>751.14726568217418</v>
      </c>
      <c r="AW103">
        <f t="shared" si="67"/>
        <v>2.7587311111948396</v>
      </c>
      <c r="AX103">
        <f t="shared" si="68"/>
        <v>2.3003977778615061</v>
      </c>
      <c r="AZ103">
        <f t="shared" si="69"/>
        <v>8.6763552597726459E-2</v>
      </c>
      <c r="BA103" s="22">
        <f t="shared" si="70"/>
        <v>213.80674189190464</v>
      </c>
      <c r="BB103" s="22">
        <f>SUM(BA103:BA$124)</f>
        <v>587.57274908308591</v>
      </c>
      <c r="BC103">
        <f t="shared" si="71"/>
        <v>2.7481488370471876</v>
      </c>
      <c r="BD103">
        <f t="shared" si="72"/>
        <v>2.2898155037138541</v>
      </c>
    </row>
    <row r="104" spans="1:56" x14ac:dyDescent="0.2">
      <c r="A104">
        <v>100</v>
      </c>
      <c r="B104" s="12">
        <v>0.33402399999999999</v>
      </c>
      <c r="C104" s="5">
        <f t="shared" si="73"/>
        <v>1682.4886340343564</v>
      </c>
      <c r="D104">
        <f t="shared" si="37"/>
        <v>7.6044899978735007E-3</v>
      </c>
      <c r="E104" s="22">
        <f t="shared" si="38"/>
        <v>12.794467989050112</v>
      </c>
      <c r="F104" s="22">
        <f>SUM(E104:E$124)</f>
        <v>32.439395932923127</v>
      </c>
      <c r="G104">
        <f t="shared" si="39"/>
        <v>2.5354235878104294</v>
      </c>
      <c r="H104">
        <f t="shared" si="40"/>
        <v>2.0770902544770959</v>
      </c>
      <c r="J104">
        <f t="shared" si="41"/>
        <v>8.4647368388025807E-2</v>
      </c>
      <c r="K104" s="22">
        <f t="shared" si="42"/>
        <v>142.4182352137725</v>
      </c>
      <c r="L104" s="22">
        <f>SUM(K104:K$124)</f>
        <v>373.76600719118142</v>
      </c>
      <c r="M104">
        <f t="shared" si="43"/>
        <v>2.6244252123343017</v>
      </c>
      <c r="N104">
        <f t="shared" si="44"/>
        <v>2.1660918790009682</v>
      </c>
      <c r="P104">
        <f t="shared" si="45"/>
        <v>5.2032839850209185E-2</v>
      </c>
      <c r="Q104" s="22">
        <f t="shared" si="46"/>
        <v>87.544661644506874</v>
      </c>
      <c r="R104" s="22">
        <f>SUM(Q104:Q$124)</f>
        <v>228.12757650806913</v>
      </c>
      <c r="S104">
        <f t="shared" si="47"/>
        <v>2.6058422320989498</v>
      </c>
      <c r="T104">
        <f t="shared" si="48"/>
        <v>2.1475088987656163</v>
      </c>
      <c r="V104">
        <f t="shared" si="49"/>
        <v>9.6515449170346615E-3</v>
      </c>
      <c r="W104" s="22">
        <f t="shared" si="50"/>
        <v>16.238614623782883</v>
      </c>
      <c r="X104" s="22">
        <f>SUM(W104:W$124)</f>
        <v>41.309400651719891</v>
      </c>
      <c r="Y104">
        <f t="shared" si="51"/>
        <v>2.5438993170771251</v>
      </c>
      <c r="Z104">
        <f t="shared" si="52"/>
        <v>2.0855659837437917</v>
      </c>
      <c r="AB104">
        <f t="shared" si="53"/>
        <v>4.0831371435181896E-2</v>
      </c>
      <c r="AC104" s="22">
        <f t="shared" si="54"/>
        <v>68.698318351728631</v>
      </c>
      <c r="AD104" s="22">
        <f>SUM(AC104:AC$124)</f>
        <v>178.38912406894315</v>
      </c>
      <c r="AE104">
        <f t="shared" si="55"/>
        <v>2.5967029229974505</v>
      </c>
      <c r="AF104">
        <f t="shared" si="56"/>
        <v>2.1383695896641171</v>
      </c>
      <c r="AH104">
        <f t="shared" si="57"/>
        <v>3.2060110929955921E-2</v>
      </c>
      <c r="AI104" s="22">
        <f t="shared" si="58"/>
        <v>53.940772245531477</v>
      </c>
      <c r="AJ104" s="22">
        <f>SUM(AI104:AI$124)</f>
        <v>139.58053699732136</v>
      </c>
      <c r="AK104">
        <f t="shared" si="59"/>
        <v>2.5876629344861555</v>
      </c>
      <c r="AL104">
        <f t="shared" si="60"/>
        <v>2.129329601152822</v>
      </c>
      <c r="AN104">
        <f t="shared" si="61"/>
        <v>2.5187755075194562E-2</v>
      </c>
      <c r="AO104" s="22">
        <f t="shared" si="62"/>
        <v>42.378111630856026</v>
      </c>
      <c r="AP104" s="22">
        <f>SUM(AO104:AO$124)</f>
        <v>109.28131399772683</v>
      </c>
      <c r="AQ104">
        <f t="shared" si="63"/>
        <v>2.5787207072756342</v>
      </c>
      <c r="AR104">
        <f t="shared" si="64"/>
        <v>2.1203873739423007</v>
      </c>
      <c r="AT104">
        <f t="shared" si="65"/>
        <v>0.10806083823377494</v>
      </c>
      <c r="AU104" s="22">
        <f t="shared" si="66"/>
        <v>181.81113211255155</v>
      </c>
      <c r="AV104" s="22">
        <f>SUM(AU104:AU$124)</f>
        <v>478.86728064338456</v>
      </c>
      <c r="AW104">
        <f t="shared" si="67"/>
        <v>2.6338721676675889</v>
      </c>
      <c r="AX104">
        <f t="shared" si="68"/>
        <v>2.1755388343342554</v>
      </c>
      <c r="AZ104">
        <f t="shared" si="69"/>
        <v>8.4647368388025807E-2</v>
      </c>
      <c r="BA104" s="22">
        <f t="shared" si="70"/>
        <v>142.4182352137725</v>
      </c>
      <c r="BB104" s="22">
        <f>SUM(BA104:BA$124)</f>
        <v>373.76600719118142</v>
      </c>
      <c r="BC104">
        <f t="shared" si="71"/>
        <v>2.6244252123343017</v>
      </c>
      <c r="BD104">
        <f t="shared" si="72"/>
        <v>2.1660918790009682</v>
      </c>
    </row>
    <row r="105" spans="1:56" x14ac:dyDescent="0.2">
      <c r="A105">
        <v>101</v>
      </c>
      <c r="B105" s="12">
        <v>0.35855999999999999</v>
      </c>
      <c r="C105" s="5">
        <f t="shared" si="73"/>
        <v>1120.4970505396645</v>
      </c>
      <c r="D105">
        <f t="shared" si="37"/>
        <v>7.2423714265461899E-3</v>
      </c>
      <c r="E105" s="22">
        <f t="shared" si="38"/>
        <v>8.115055822357748</v>
      </c>
      <c r="F105" s="22">
        <f>SUM(E105:E$124)</f>
        <v>19.644927943873032</v>
      </c>
      <c r="G105">
        <f t="shared" si="39"/>
        <v>2.4208000997047234</v>
      </c>
      <c r="H105">
        <f t="shared" si="40"/>
        <v>1.9624667663713902</v>
      </c>
      <c r="J105">
        <f t="shared" si="41"/>
        <v>8.2582798427342258E-2</v>
      </c>
      <c r="K105" s="22">
        <f t="shared" si="42"/>
        <v>92.533782063148649</v>
      </c>
      <c r="L105" s="22">
        <f>SUM(K105:K$124)</f>
        <v>231.34777197740891</v>
      </c>
      <c r="M105">
        <f t="shared" si="43"/>
        <v>2.5001439130579164</v>
      </c>
      <c r="N105">
        <f t="shared" si="44"/>
        <v>2.0418105797245829</v>
      </c>
      <c r="P105">
        <f t="shared" si="45"/>
        <v>5.0517320242921548E-2</v>
      </c>
      <c r="Q105" s="22">
        <f t="shared" si="46"/>
        <v>56.604508333361288</v>
      </c>
      <c r="R105" s="22">
        <f>SUM(Q105:Q$124)</f>
        <v>140.58291486356228</v>
      </c>
      <c r="S105">
        <f t="shared" si="47"/>
        <v>2.4835992574235681</v>
      </c>
      <c r="T105">
        <f t="shared" si="48"/>
        <v>2.0252659240902346</v>
      </c>
      <c r="V105">
        <f t="shared" si="49"/>
        <v>9.2138853623242607E-3</v>
      </c>
      <c r="W105" s="22">
        <f t="shared" si="50"/>
        <v>10.324131372494923</v>
      </c>
      <c r="X105" s="22">
        <f>SUM(W105:W$124)</f>
        <v>25.070786027937014</v>
      </c>
      <c r="Y105">
        <f t="shared" si="51"/>
        <v>2.4283675907814821</v>
      </c>
      <c r="Z105">
        <f t="shared" si="52"/>
        <v>1.9700342574481489</v>
      </c>
      <c r="AB105">
        <f t="shared" si="53"/>
        <v>3.9546122455381978E-2</v>
      </c>
      <c r="AC105" s="22">
        <f t="shared" si="54"/>
        <v>44.311313571535905</v>
      </c>
      <c r="AD105" s="22">
        <f>SUM(AC105:AC$124)</f>
        <v>109.69080571721469</v>
      </c>
      <c r="AE105">
        <f t="shared" si="55"/>
        <v>2.4754582267151828</v>
      </c>
      <c r="AF105">
        <f t="shared" si="56"/>
        <v>2.0171248933818493</v>
      </c>
      <c r="AH105">
        <f t="shared" si="57"/>
        <v>3.0975952589329399E-2</v>
      </c>
      <c r="AI105" s="22">
        <f t="shared" si="58"/>
        <v>34.708463514000073</v>
      </c>
      <c r="AJ105" s="22">
        <f>SUM(AI105:AI$124)</f>
        <v>85.639764751789897</v>
      </c>
      <c r="AK105">
        <f t="shared" si="59"/>
        <v>2.4674029352306555</v>
      </c>
      <c r="AL105">
        <f t="shared" si="60"/>
        <v>2.009069601897322</v>
      </c>
      <c r="AN105">
        <f t="shared" si="61"/>
        <v>2.4277354289344154E-2</v>
      </c>
      <c r="AO105" s="22">
        <f t="shared" si="62"/>
        <v>27.202703876116598</v>
      </c>
      <c r="AP105" s="22">
        <f>SUM(AO105:AO$124)</f>
        <v>66.903202366870801</v>
      </c>
      <c r="AQ105">
        <f t="shared" si="63"/>
        <v>2.4594320723246339</v>
      </c>
      <c r="AR105">
        <f t="shared" si="64"/>
        <v>2.0010987389913004</v>
      </c>
      <c r="AT105">
        <f t="shared" si="65"/>
        <v>0.10568297137777498</v>
      </c>
      <c r="AU105" s="22">
        <f t="shared" si="66"/>
        <v>118.41745772106465</v>
      </c>
      <c r="AV105" s="22">
        <f>SUM(AU105:AU$124)</f>
        <v>297.05614853083307</v>
      </c>
      <c r="AW105">
        <f t="shared" si="67"/>
        <v>2.5085502952660614</v>
      </c>
      <c r="AX105">
        <f t="shared" si="68"/>
        <v>2.050216961932728</v>
      </c>
      <c r="AZ105">
        <f t="shared" si="69"/>
        <v>8.2582798427342258E-2</v>
      </c>
      <c r="BA105" s="22">
        <f t="shared" si="70"/>
        <v>92.533782063148649</v>
      </c>
      <c r="BB105" s="22">
        <f>SUM(BA105:BA$124)</f>
        <v>231.34777197740891</v>
      </c>
      <c r="BC105">
        <f t="shared" si="71"/>
        <v>2.5001439130579164</v>
      </c>
      <c r="BD105">
        <f t="shared" si="72"/>
        <v>2.0418105797245829</v>
      </c>
    </row>
    <row r="106" spans="1:56" x14ac:dyDescent="0.2">
      <c r="A106">
        <v>102</v>
      </c>
      <c r="B106" s="12">
        <v>0.37669900000000001</v>
      </c>
      <c r="C106" s="5">
        <f t="shared" si="73"/>
        <v>718.73162809816245</v>
      </c>
      <c r="D106">
        <f t="shared" si="37"/>
        <v>6.8974965967106578E-3</v>
      </c>
      <c r="E106" s="22">
        <f t="shared" si="38"/>
        <v>4.9574489587553856</v>
      </c>
      <c r="F106" s="22">
        <f>SUM(E106:E$124)</f>
        <v>11.529872121515284</v>
      </c>
      <c r="G106">
        <f t="shared" si="39"/>
        <v>2.325767187406397</v>
      </c>
      <c r="H106">
        <f t="shared" si="40"/>
        <v>1.8674338540730637</v>
      </c>
      <c r="J106">
        <f t="shared" si="41"/>
        <v>8.056858383155345E-2</v>
      </c>
      <c r="K106" s="22">
        <f t="shared" si="42"/>
        <v>57.907189430815698</v>
      </c>
      <c r="L106" s="22">
        <f>SUM(K106:K$124)</f>
        <v>138.81398991426028</v>
      </c>
      <c r="M106">
        <f t="shared" si="43"/>
        <v>2.3971805794530496</v>
      </c>
      <c r="N106">
        <f t="shared" si="44"/>
        <v>1.9388472461197164</v>
      </c>
      <c r="P106">
        <f t="shared" si="45"/>
        <v>4.9045941983418981E-2</v>
      </c>
      <c r="Q106" s="22">
        <f t="shared" si="46"/>
        <v>35.25086973335074</v>
      </c>
      <c r="R106" s="22">
        <f>SUM(Q106:Q$124)</f>
        <v>83.978406530200985</v>
      </c>
      <c r="S106">
        <f t="shared" si="47"/>
        <v>2.382307363348521</v>
      </c>
      <c r="T106">
        <f t="shared" si="48"/>
        <v>1.9239740300151877</v>
      </c>
      <c r="V106">
        <f t="shared" si="49"/>
        <v>8.7960719449396256E-3</v>
      </c>
      <c r="W106" s="22">
        <f t="shared" si="50"/>
        <v>6.3220151098550277</v>
      </c>
      <c r="X106" s="22">
        <f>SUM(W106:W$124)</f>
        <v>14.746654655442089</v>
      </c>
      <c r="Y106">
        <f t="shared" si="51"/>
        <v>2.3325876954097078</v>
      </c>
      <c r="Z106">
        <f t="shared" si="52"/>
        <v>1.8742543620763745</v>
      </c>
      <c r="AB106">
        <f t="shared" si="53"/>
        <v>3.8301329254607247E-2</v>
      </c>
      <c r="AC106" s="22">
        <f t="shared" si="54"/>
        <v>27.528376733487644</v>
      </c>
      <c r="AD106" s="22">
        <f>SUM(AC106:AC$124)</f>
        <v>65.379492145678768</v>
      </c>
      <c r="AE106">
        <f t="shared" si="55"/>
        <v>2.3749853752235999</v>
      </c>
      <c r="AF106">
        <f t="shared" si="56"/>
        <v>1.9166520418902666</v>
      </c>
      <c r="AH106">
        <f t="shared" si="57"/>
        <v>2.9928456608047722E-2</v>
      </c>
      <c r="AI106" s="22">
        <f t="shared" si="58"/>
        <v>21.510528344367348</v>
      </c>
      <c r="AJ106" s="22">
        <f>SUM(AI106:AI$124)</f>
        <v>50.931301237789818</v>
      </c>
      <c r="AK106">
        <f t="shared" si="59"/>
        <v>2.3677382732036176</v>
      </c>
      <c r="AL106">
        <f t="shared" si="60"/>
        <v>1.9094049398702844</v>
      </c>
      <c r="AN106">
        <f t="shared" si="61"/>
        <v>2.3399859555994367E-2</v>
      </c>
      <c r="AO106" s="22">
        <f t="shared" si="62"/>
        <v>16.818219155948174</v>
      </c>
      <c r="AP106" s="22">
        <f>SUM(AO106:AO$124)</f>
        <v>39.700498490754192</v>
      </c>
      <c r="AQ106">
        <f t="shared" si="63"/>
        <v>2.3605649398802808</v>
      </c>
      <c r="AR106">
        <f t="shared" si="64"/>
        <v>1.9022316065469476</v>
      </c>
      <c r="AT106">
        <f t="shared" si="65"/>
        <v>0.10335742922031785</v>
      </c>
      <c r="AU106" s="22">
        <f t="shared" si="66"/>
        <v>74.286253379559639</v>
      </c>
      <c r="AV106" s="22">
        <f>SUM(AU106:AU$124)</f>
        <v>178.63869080976846</v>
      </c>
      <c r="AW106">
        <f t="shared" si="67"/>
        <v>2.4047341558205719</v>
      </c>
      <c r="AX106">
        <f t="shared" si="68"/>
        <v>1.9464008224872387</v>
      </c>
      <c r="AZ106">
        <f t="shared" si="69"/>
        <v>8.056858383155345E-2</v>
      </c>
      <c r="BA106" s="22">
        <f t="shared" si="70"/>
        <v>57.907189430815698</v>
      </c>
      <c r="BB106" s="22">
        <f>SUM(BA106:BA$124)</f>
        <v>138.81398991426028</v>
      </c>
      <c r="BC106">
        <f t="shared" si="71"/>
        <v>2.3971805794530496</v>
      </c>
      <c r="BD106">
        <f t="shared" si="72"/>
        <v>1.9388472461197164</v>
      </c>
    </row>
    <row r="107" spans="1:56" x14ac:dyDescent="0.2">
      <c r="A107">
        <v>103</v>
      </c>
      <c r="B107" s="12">
        <v>0.39688400000000001</v>
      </c>
      <c r="C107" s="5">
        <f t="shared" si="73"/>
        <v>447.98614252521276</v>
      </c>
      <c r="D107">
        <f t="shared" si="37"/>
        <v>6.5690443778196727E-3</v>
      </c>
      <c r="E107" s="22">
        <f t="shared" si="38"/>
        <v>2.9428408508963715</v>
      </c>
      <c r="F107" s="22">
        <f>SUM(E107:E$124)</f>
        <v>6.5724231627598977</v>
      </c>
      <c r="G107">
        <f t="shared" si="39"/>
        <v>2.2333600407775966</v>
      </c>
      <c r="H107">
        <f t="shared" si="40"/>
        <v>1.7750267074442634</v>
      </c>
      <c r="J107">
        <f t="shared" si="41"/>
        <v>7.8603496421027749E-2</v>
      </c>
      <c r="K107" s="22">
        <f t="shared" si="42"/>
        <v>35.21327715065059</v>
      </c>
      <c r="L107" s="22">
        <f>SUM(K107:K$124)</f>
        <v>80.90680048344457</v>
      </c>
      <c r="M107">
        <f t="shared" si="43"/>
        <v>2.2976220059640133</v>
      </c>
      <c r="N107">
        <f t="shared" si="44"/>
        <v>1.8392886726306801</v>
      </c>
      <c r="P107">
        <f t="shared" si="45"/>
        <v>4.7617419401377641E-2</v>
      </c>
      <c r="Q107" s="22">
        <f t="shared" si="46"/>
        <v>21.331944034628396</v>
      </c>
      <c r="R107" s="22">
        <f>SUM(Q107:Q$124)</f>
        <v>48.727536796850238</v>
      </c>
      <c r="S107">
        <f t="shared" si="47"/>
        <v>2.2842520455590103</v>
      </c>
      <c r="T107">
        <f t="shared" si="48"/>
        <v>1.825918712225677</v>
      </c>
      <c r="V107">
        <f t="shared" si="49"/>
        <v>8.397204720706087E-3</v>
      </c>
      <c r="W107" s="22">
        <f t="shared" si="50"/>
        <v>3.7618313508236265</v>
      </c>
      <c r="X107" s="22">
        <f>SUM(W107:W$124)</f>
        <v>8.4246395455870609</v>
      </c>
      <c r="Y107">
        <f t="shared" si="51"/>
        <v>2.2395048474840706</v>
      </c>
      <c r="Z107">
        <f t="shared" si="52"/>
        <v>1.7811715141507374</v>
      </c>
      <c r="AB107">
        <f t="shared" si="53"/>
        <v>3.7095718406399275E-2</v>
      </c>
      <c r="AC107" s="22">
        <f t="shared" si="54"/>
        <v>16.618367793084342</v>
      </c>
      <c r="AD107" s="22">
        <f>SUM(AC107:AC$124)</f>
        <v>37.851115412191113</v>
      </c>
      <c r="AE107">
        <f t="shared" si="55"/>
        <v>2.2776674510683703</v>
      </c>
      <c r="AF107">
        <f t="shared" si="56"/>
        <v>1.8193341177350371</v>
      </c>
      <c r="AH107">
        <f t="shared" si="57"/>
        <v>2.8916383196181381E-2</v>
      </c>
      <c r="AI107" s="22">
        <f t="shared" si="58"/>
        <v>12.954138963838179</v>
      </c>
      <c r="AJ107" s="22">
        <f>SUM(AI107:AI$124)</f>
        <v>29.42077289342248</v>
      </c>
      <c r="AK107">
        <f t="shared" si="59"/>
        <v>2.2711484704272005</v>
      </c>
      <c r="AL107">
        <f t="shared" si="60"/>
        <v>1.8128151370938672</v>
      </c>
      <c r="AN107">
        <f t="shared" si="61"/>
        <v>2.2554081499753603E-2</v>
      </c>
      <c r="AO107" s="22">
        <f t="shared" si="62"/>
        <v>10.103915969273881</v>
      </c>
      <c r="AP107" s="22">
        <f>SUM(AO107:AO$124)</f>
        <v>22.882279334806015</v>
      </c>
      <c r="AQ107">
        <f t="shared" si="63"/>
        <v>2.2646941447643938</v>
      </c>
      <c r="AR107">
        <f t="shared" si="64"/>
        <v>1.8063608114310605</v>
      </c>
      <c r="AT107">
        <f t="shared" si="65"/>
        <v>0.10108306036216905</v>
      </c>
      <c r="AU107" s="22">
        <f t="shared" si="66"/>
        <v>45.283810286291349</v>
      </c>
      <c r="AV107" s="22">
        <f>SUM(AU107:AU$124)</f>
        <v>104.35243743020875</v>
      </c>
      <c r="AW107">
        <f t="shared" si="67"/>
        <v>2.3044093853957137</v>
      </c>
      <c r="AX107">
        <f t="shared" si="68"/>
        <v>1.8460760520623805</v>
      </c>
      <c r="AZ107">
        <f t="shared" si="69"/>
        <v>7.8603496421027749E-2</v>
      </c>
      <c r="BA107" s="22">
        <f t="shared" si="70"/>
        <v>35.21327715065059</v>
      </c>
      <c r="BB107" s="22">
        <f>SUM(BA107:BA$124)</f>
        <v>80.90680048344457</v>
      </c>
      <c r="BC107">
        <f t="shared" si="71"/>
        <v>2.2976220059640133</v>
      </c>
      <c r="BD107">
        <f t="shared" si="72"/>
        <v>1.8392886726306801</v>
      </c>
    </row>
    <row r="108" spans="1:56" x14ac:dyDescent="0.2">
      <c r="A108">
        <v>104</v>
      </c>
      <c r="B108" s="12">
        <v>0.41885499999999998</v>
      </c>
      <c r="C108" s="5">
        <f t="shared" si="73"/>
        <v>270.18761033523623</v>
      </c>
      <c r="D108">
        <f t="shared" si="37"/>
        <v>6.2562327407806413E-3</v>
      </c>
      <c r="E108" s="22">
        <f t="shared" si="38"/>
        <v>1.690356573932587</v>
      </c>
      <c r="F108" s="22">
        <f>SUM(E108:E$124)</f>
        <v>3.6295823118635262</v>
      </c>
      <c r="G108">
        <f t="shared" si="39"/>
        <v>2.1472287964777528</v>
      </c>
      <c r="H108">
        <f t="shared" si="40"/>
        <v>1.6888954631444195</v>
      </c>
      <c r="J108">
        <f t="shared" si="41"/>
        <v>7.6686337971734395E-2</v>
      </c>
      <c r="K108" s="22">
        <f t="shared" si="42"/>
        <v>20.719698401943202</v>
      </c>
      <c r="L108" s="22">
        <f>SUM(K108:K$124)</f>
        <v>45.693523332793959</v>
      </c>
      <c r="M108">
        <f t="shared" si="43"/>
        <v>2.2053179755024126</v>
      </c>
      <c r="N108">
        <f t="shared" si="44"/>
        <v>1.7469846421690793</v>
      </c>
      <c r="P108">
        <f t="shared" si="45"/>
        <v>4.6230504273182191E-2</v>
      </c>
      <c r="Q108" s="22">
        <f t="shared" si="46"/>
        <v>12.490909474164024</v>
      </c>
      <c r="R108" s="22">
        <f>SUM(Q108:Q$124)</f>
        <v>27.395592762221835</v>
      </c>
      <c r="S108">
        <f t="shared" si="47"/>
        <v>2.1932424391423533</v>
      </c>
      <c r="T108">
        <f t="shared" si="48"/>
        <v>1.73490910580902</v>
      </c>
      <c r="V108">
        <f t="shared" si="49"/>
        <v>8.0164245543733505E-3</v>
      </c>
      <c r="W108" s="22">
        <f t="shared" si="50"/>
        <v>2.1659385937788467</v>
      </c>
      <c r="X108" s="22">
        <f>SUM(W108:W$124)</f>
        <v>4.662808194763433</v>
      </c>
      <c r="Y108">
        <f t="shared" si="51"/>
        <v>2.1527887300943167</v>
      </c>
      <c r="Z108">
        <f t="shared" si="52"/>
        <v>1.6944553967609834</v>
      </c>
      <c r="AB108">
        <f t="shared" si="53"/>
        <v>3.592805656794118E-2</v>
      </c>
      <c r="AC108" s="22">
        <f t="shared" si="54"/>
        <v>9.707315748081216</v>
      </c>
      <c r="AD108" s="22">
        <f>SUM(AC108:AC$124)</f>
        <v>21.232747619106767</v>
      </c>
      <c r="AE108">
        <f t="shared" si="55"/>
        <v>2.1872933950153741</v>
      </c>
      <c r="AF108">
        <f t="shared" si="56"/>
        <v>1.7289600616820409</v>
      </c>
      <c r="AH108">
        <f t="shared" si="57"/>
        <v>2.7938534489064144E-2</v>
      </c>
      <c r="AI108" s="22">
        <f t="shared" si="58"/>
        <v>7.548645869868821</v>
      </c>
      <c r="AJ108" s="22">
        <f>SUM(AI108:AI$124)</f>
        <v>16.466633929584297</v>
      </c>
      <c r="AK108">
        <f t="shared" si="59"/>
        <v>2.1814023618875171</v>
      </c>
      <c r="AL108">
        <f t="shared" si="60"/>
        <v>1.7230690285541839</v>
      </c>
      <c r="AN108">
        <f t="shared" si="61"/>
        <v>2.1738873734702267E-2</v>
      </c>
      <c r="AO108" s="22">
        <f t="shared" si="62"/>
        <v>5.8735743457586373</v>
      </c>
      <c r="AP108" s="22">
        <f>SUM(AO108:AO$124)</f>
        <v>12.778363365532135</v>
      </c>
      <c r="AQ108">
        <f t="shared" si="63"/>
        <v>2.1755685062128327</v>
      </c>
      <c r="AR108">
        <f t="shared" si="64"/>
        <v>1.7172351728794994</v>
      </c>
      <c r="AT108">
        <f t="shared" si="65"/>
        <v>9.8858738740507629E-2</v>
      </c>
      <c r="AU108" s="22">
        <f t="shared" si="66"/>
        <v>26.710406381053197</v>
      </c>
      <c r="AV108" s="22">
        <f>SUM(AU108:AU$124)</f>
        <v>59.068627143917446</v>
      </c>
      <c r="AW108">
        <f t="shared" si="67"/>
        <v>2.2114462169252986</v>
      </c>
      <c r="AX108">
        <f t="shared" si="68"/>
        <v>1.7531128835919654</v>
      </c>
      <c r="AZ108">
        <f t="shared" si="69"/>
        <v>7.6686337971734395E-2</v>
      </c>
      <c r="BA108" s="22">
        <f t="shared" si="70"/>
        <v>20.719698401943202</v>
      </c>
      <c r="BB108" s="22">
        <f>SUM(BA108:BA$124)</f>
        <v>45.693523332793959</v>
      </c>
      <c r="BC108">
        <f t="shared" si="71"/>
        <v>2.2053179755024126</v>
      </c>
      <c r="BD108">
        <f t="shared" si="72"/>
        <v>1.7469846421690793</v>
      </c>
    </row>
    <row r="109" spans="1:56" x14ac:dyDescent="0.2">
      <c r="A109">
        <v>105</v>
      </c>
      <c r="B109" s="12">
        <v>0.440585</v>
      </c>
      <c r="C109" s="5">
        <f t="shared" si="73"/>
        <v>157.01817880827087</v>
      </c>
      <c r="D109">
        <f t="shared" si="37"/>
        <v>5.9583168959815632E-3</v>
      </c>
      <c r="E109" s="22">
        <f t="shared" si="38"/>
        <v>0.93556406776957457</v>
      </c>
      <c r="F109" s="22">
        <f>SUM(E109:E$124)</f>
        <v>1.9392257379309392</v>
      </c>
      <c r="G109">
        <f t="shared" si="39"/>
        <v>2.0727877488434734</v>
      </c>
      <c r="H109">
        <f t="shared" si="40"/>
        <v>1.6144544155101401</v>
      </c>
      <c r="J109">
        <f t="shared" si="41"/>
        <v>7.4815939484618926E-2</v>
      </c>
      <c r="K109" s="22">
        <f t="shared" si="42"/>
        <v>11.747462563704667</v>
      </c>
      <c r="L109" s="22">
        <f>SUM(K109:K$124)</f>
        <v>24.973824930850764</v>
      </c>
      <c r="M109">
        <f t="shared" si="43"/>
        <v>2.1258909994751281</v>
      </c>
      <c r="N109">
        <f t="shared" si="44"/>
        <v>1.6675576661417948</v>
      </c>
      <c r="P109">
        <f t="shared" si="45"/>
        <v>4.4883984731244837E-2</v>
      </c>
      <c r="Q109" s="22">
        <f t="shared" si="46"/>
        <v>7.0476015401583014</v>
      </c>
      <c r="R109" s="22">
        <f>SUM(Q109:Q$124)</f>
        <v>14.904683288057818</v>
      </c>
      <c r="S109">
        <f t="shared" si="47"/>
        <v>2.1148589634542581</v>
      </c>
      <c r="T109">
        <f t="shared" si="48"/>
        <v>1.6565256301209248</v>
      </c>
      <c r="V109">
        <f t="shared" si="49"/>
        <v>7.6529112690915052E-3</v>
      </c>
      <c r="W109" s="22">
        <f t="shared" si="50"/>
        <v>1.2016461900540412</v>
      </c>
      <c r="X109" s="22">
        <f>SUM(W109:W$124)</f>
        <v>2.496869600984585</v>
      </c>
      <c r="Y109">
        <f t="shared" si="51"/>
        <v>2.0778741876361244</v>
      </c>
      <c r="Z109">
        <f t="shared" si="52"/>
        <v>1.6195408543027912</v>
      </c>
      <c r="AB109">
        <f t="shared" si="53"/>
        <v>3.4797149218344967E-2</v>
      </c>
      <c r="AC109" s="22">
        <f t="shared" si="54"/>
        <v>5.4637849979841731</v>
      </c>
      <c r="AD109" s="22">
        <f>SUM(AC109:AC$124)</f>
        <v>11.525431871025546</v>
      </c>
      <c r="AE109">
        <f t="shared" si="55"/>
        <v>2.1094226576041657</v>
      </c>
      <c r="AF109">
        <f t="shared" si="56"/>
        <v>1.6510893242708324</v>
      </c>
      <c r="AH109">
        <f t="shared" si="57"/>
        <v>2.6993753129530576E-2</v>
      </c>
      <c r="AI109" s="22">
        <f t="shared" si="58"/>
        <v>4.2385099555989534</v>
      </c>
      <c r="AJ109" s="22">
        <f>SUM(AI109:AI$124)</f>
        <v>8.9179880597154799</v>
      </c>
      <c r="AK109">
        <f t="shared" si="59"/>
        <v>2.104038483603198</v>
      </c>
      <c r="AL109">
        <f t="shared" si="60"/>
        <v>1.6457051502698647</v>
      </c>
      <c r="AN109">
        <f t="shared" si="61"/>
        <v>2.0953131310556396E-2</v>
      </c>
      <c r="AO109" s="22">
        <f t="shared" si="62"/>
        <v>3.2900225187141232</v>
      </c>
      <c r="AP109" s="22">
        <f>SUM(AO109:AO$124)</f>
        <v>6.9047890197734976</v>
      </c>
      <c r="AQ109">
        <f t="shared" si="63"/>
        <v>2.0987057020120865</v>
      </c>
      <c r="AR109">
        <f t="shared" si="64"/>
        <v>1.6403723686787532</v>
      </c>
      <c r="AT109">
        <f t="shared" si="65"/>
        <v>9.6683363071401129E-2</v>
      </c>
      <c r="AU109" s="22">
        <f t="shared" si="66"/>
        <v>15.181045590530236</v>
      </c>
      <c r="AV109" s="22">
        <f>SUM(AU109:AU$124)</f>
        <v>32.358220762864242</v>
      </c>
      <c r="AW109">
        <f t="shared" si="67"/>
        <v>2.1314882805601303</v>
      </c>
      <c r="AX109">
        <f t="shared" si="68"/>
        <v>1.673154947226797</v>
      </c>
      <c r="AZ109">
        <f t="shared" si="69"/>
        <v>7.4815939484618926E-2</v>
      </c>
      <c r="BA109" s="22">
        <f t="shared" si="70"/>
        <v>11.747462563704667</v>
      </c>
      <c r="BB109" s="22">
        <f>SUM(BA109:BA$124)</f>
        <v>24.973824930850764</v>
      </c>
      <c r="BC109">
        <f t="shared" si="71"/>
        <v>2.1258909994751281</v>
      </c>
      <c r="BD109">
        <f t="shared" si="72"/>
        <v>1.6675576661417948</v>
      </c>
    </row>
    <row r="110" spans="1:56" x14ac:dyDescent="0.2">
      <c r="A110">
        <v>106</v>
      </c>
      <c r="B110" s="12">
        <v>0.46004299999999998</v>
      </c>
      <c r="C110" s="5">
        <f t="shared" si="73"/>
        <v>87.838324498028854</v>
      </c>
      <c r="D110">
        <f t="shared" si="37"/>
        <v>5.6745875199824408E-3</v>
      </c>
      <c r="E110" s="22">
        <f t="shared" si="38"/>
        <v>0.49844625997268244</v>
      </c>
      <c r="F110" s="22">
        <f>SUM(E110:E$124)</f>
        <v>1.0036616701613645</v>
      </c>
      <c r="G110">
        <f t="shared" si="39"/>
        <v>2.0135805015697592</v>
      </c>
      <c r="H110">
        <f t="shared" si="40"/>
        <v>1.5552471682364259</v>
      </c>
      <c r="J110">
        <f t="shared" si="41"/>
        <v>7.2991160472798952E-2</v>
      </c>
      <c r="K110" s="22">
        <f t="shared" si="42"/>
        <v>6.4114212390974119</v>
      </c>
      <c r="L110" s="22">
        <f>SUM(K110:K$124)</f>
        <v>13.226362367146091</v>
      </c>
      <c r="M110">
        <f t="shared" si="43"/>
        <v>2.0629376660654533</v>
      </c>
      <c r="N110">
        <f t="shared" si="44"/>
        <v>1.60460433273212</v>
      </c>
      <c r="P110">
        <f t="shared" si="45"/>
        <v>4.3576684205092066E-2</v>
      </c>
      <c r="Q110" s="22">
        <f t="shared" si="46"/>
        <v>3.8277029277550052</v>
      </c>
      <c r="R110" s="22">
        <f>SUM(Q110:Q$124)</f>
        <v>7.8570817478995139</v>
      </c>
      <c r="S110">
        <f t="shared" si="47"/>
        <v>2.0526884912951666</v>
      </c>
      <c r="T110">
        <f t="shared" si="48"/>
        <v>1.5943551579618334</v>
      </c>
      <c r="V110">
        <f t="shared" si="49"/>
        <v>7.305881879800958E-3</v>
      </c>
      <c r="W110" s="22">
        <f t="shared" si="50"/>
        <v>0.64173642330222558</v>
      </c>
      <c r="X110" s="22">
        <f>SUM(W110:W$124)</f>
        <v>1.2952234109305449</v>
      </c>
      <c r="Y110">
        <f t="shared" si="51"/>
        <v>2.0183105772080507</v>
      </c>
      <c r="Z110">
        <f t="shared" si="52"/>
        <v>1.5599772438747175</v>
      </c>
      <c r="AB110">
        <f t="shared" si="53"/>
        <v>3.3701839436653724E-2</v>
      </c>
      <c r="AC110" s="22">
        <f t="shared" si="54"/>
        <v>2.9603131086172558</v>
      </c>
      <c r="AD110" s="22">
        <f>SUM(AC110:AC$124)</f>
        <v>6.0616468730413757</v>
      </c>
      <c r="AE110">
        <f t="shared" si="55"/>
        <v>2.0476370744014756</v>
      </c>
      <c r="AF110">
        <f t="shared" si="56"/>
        <v>1.5893037410681423</v>
      </c>
      <c r="AH110">
        <f t="shared" si="57"/>
        <v>2.6080920898097174E-2</v>
      </c>
      <c r="AI110" s="22">
        <f t="shared" si="58"/>
        <v>2.2909043930544817</v>
      </c>
      <c r="AJ110" s="22">
        <f>SUM(AI110:AI$124)</f>
        <v>4.6794781041165239</v>
      </c>
      <c r="AK110">
        <f t="shared" si="59"/>
        <v>2.0426335198900802</v>
      </c>
      <c r="AL110">
        <f t="shared" si="60"/>
        <v>1.584300186556747</v>
      </c>
      <c r="AN110">
        <f t="shared" si="61"/>
        <v>2.0195789214994112E-2</v>
      </c>
      <c r="AO110" s="22">
        <f t="shared" si="62"/>
        <v>1.7739642865604441</v>
      </c>
      <c r="AP110" s="22">
        <f>SUM(AO110:AO$124)</f>
        <v>3.6147665010593748</v>
      </c>
      <c r="AQ110">
        <f t="shared" si="63"/>
        <v>2.0376771553096367</v>
      </c>
      <c r="AR110">
        <f t="shared" si="64"/>
        <v>1.5793438219763034</v>
      </c>
      <c r="AT110">
        <f t="shared" si="65"/>
        <v>9.4555856304548797E-2</v>
      </c>
      <c r="AU110" s="22">
        <f t="shared" si="66"/>
        <v>8.3056279892679452</v>
      </c>
      <c r="AV110" s="22">
        <f>SUM(AU110:AU$124)</f>
        <v>17.177175172334007</v>
      </c>
      <c r="AW110">
        <f t="shared" si="67"/>
        <v>2.0681368337866042</v>
      </c>
      <c r="AX110">
        <f t="shared" si="68"/>
        <v>1.6098035004532709</v>
      </c>
      <c r="AZ110">
        <f t="shared" si="69"/>
        <v>7.2991160472798952E-2</v>
      </c>
      <c r="BA110" s="22">
        <f t="shared" si="70"/>
        <v>6.4114212390974119</v>
      </c>
      <c r="BB110" s="22">
        <f>SUM(BA110:BA$124)</f>
        <v>13.226362367146091</v>
      </c>
      <c r="BC110">
        <f t="shared" si="71"/>
        <v>2.0629376660654533</v>
      </c>
      <c r="BD110">
        <f t="shared" si="72"/>
        <v>1.60460433273212</v>
      </c>
    </row>
    <row r="111" spans="1:56" x14ac:dyDescent="0.2">
      <c r="A111">
        <v>107</v>
      </c>
      <c r="B111" s="12">
        <v>0.47520000000000001</v>
      </c>
      <c r="C111" s="5">
        <f t="shared" si="73"/>
        <v>47.428918180982166</v>
      </c>
      <c r="D111">
        <f t="shared" si="37"/>
        <v>5.4043690666499425E-3</v>
      </c>
      <c r="E111" s="22">
        <f t="shared" si="38"/>
        <v>0.2563233782819711</v>
      </c>
      <c r="F111" s="22">
        <f>SUM(E111:E$124)</f>
        <v>0.50521541018868199</v>
      </c>
      <c r="G111">
        <f t="shared" si="39"/>
        <v>1.9710079259056688</v>
      </c>
      <c r="H111">
        <f t="shared" si="40"/>
        <v>1.5126745925723355</v>
      </c>
      <c r="J111">
        <f t="shared" si="41"/>
        <v>7.1210888266145314E-2</v>
      </c>
      <c r="K111" s="22">
        <f t="shared" si="42"/>
        <v>3.3774553931700693</v>
      </c>
      <c r="L111" s="22">
        <f>SUM(K111:K$124)</f>
        <v>6.8149411280486811</v>
      </c>
      <c r="M111">
        <f t="shared" si="43"/>
        <v>2.0177738370223741</v>
      </c>
      <c r="N111">
        <f t="shared" si="44"/>
        <v>1.5594405036890409</v>
      </c>
      <c r="P111">
        <f t="shared" si="45"/>
        <v>4.2307460393293271E-2</v>
      </c>
      <c r="Q111" s="22">
        <f t="shared" si="46"/>
        <v>2.0065970774386499</v>
      </c>
      <c r="R111" s="22">
        <f>SUM(Q111:Q$124)</f>
        <v>4.02937882014451</v>
      </c>
      <c r="S111">
        <f t="shared" si="47"/>
        <v>2.0080657275190839</v>
      </c>
      <c r="T111">
        <f t="shared" si="48"/>
        <v>1.5497323941857506</v>
      </c>
      <c r="V111">
        <f t="shared" si="49"/>
        <v>6.9745889067312243E-3</v>
      </c>
      <c r="W111" s="22">
        <f t="shared" si="50"/>
        <v>0.33079720660334111</v>
      </c>
      <c r="X111" s="22">
        <f>SUM(W111:W$124)</f>
        <v>0.65348698762831947</v>
      </c>
      <c r="Y111">
        <f t="shared" si="51"/>
        <v>1.9754912513874872</v>
      </c>
      <c r="Z111">
        <f t="shared" si="52"/>
        <v>1.5171579180541539</v>
      </c>
      <c r="AB111">
        <f t="shared" si="53"/>
        <v>3.264100671830869E-2</v>
      </c>
      <c r="AC111" s="22">
        <f t="shared" si="54"/>
        <v>1.5481276369875521</v>
      </c>
      <c r="AD111" s="22">
        <f>SUM(AC111:AC$124)</f>
        <v>3.1013337644241208</v>
      </c>
      <c r="AE111">
        <f t="shared" si="55"/>
        <v>2.0032804081056899</v>
      </c>
      <c r="AF111">
        <f t="shared" si="56"/>
        <v>1.5449470747723566</v>
      </c>
      <c r="AH111">
        <f t="shared" si="57"/>
        <v>2.5198957389465867E-2</v>
      </c>
      <c r="AI111" s="22">
        <f t="shared" si="58"/>
        <v>1.1951592882710325</v>
      </c>
      <c r="AJ111" s="22">
        <f>SUM(AI111:AI$124)</f>
        <v>2.3885737110620431</v>
      </c>
      <c r="AK111">
        <f t="shared" si="59"/>
        <v>1.9985400561271243</v>
      </c>
      <c r="AL111">
        <f t="shared" si="60"/>
        <v>1.540206722793791</v>
      </c>
      <c r="AN111">
        <f t="shared" si="61"/>
        <v>1.9465820930114806E-2</v>
      </c>
      <c r="AO111" s="22">
        <f t="shared" si="62"/>
        <v>0.92324282822006531</v>
      </c>
      <c r="AP111" s="22">
        <f>SUM(AO111:AO$124)</f>
        <v>1.8408022144989309</v>
      </c>
      <c r="AQ111">
        <f t="shared" si="63"/>
        <v>1.9938440443104692</v>
      </c>
      <c r="AR111">
        <f t="shared" si="64"/>
        <v>1.535510710977136</v>
      </c>
      <c r="AT111">
        <f t="shared" si="65"/>
        <v>9.2475165090023265E-2</v>
      </c>
      <c r="AU111" s="22">
        <f t="shared" si="66"/>
        <v>4.385997038827532</v>
      </c>
      <c r="AV111" s="22">
        <f>SUM(AU111:AU$124)</f>
        <v>8.8715471830660597</v>
      </c>
      <c r="AW111">
        <f t="shared" si="67"/>
        <v>2.0226979417746276</v>
      </c>
      <c r="AX111">
        <f t="shared" si="68"/>
        <v>1.5643646084412943</v>
      </c>
      <c r="AZ111">
        <f t="shared" si="69"/>
        <v>7.1210888266145314E-2</v>
      </c>
      <c r="BA111" s="22">
        <f t="shared" si="70"/>
        <v>3.3774553931700693</v>
      </c>
      <c r="BB111" s="22">
        <f>SUM(BA111:BA$124)</f>
        <v>6.8149411280486811</v>
      </c>
      <c r="BC111">
        <f t="shared" si="71"/>
        <v>2.0177738370223741</v>
      </c>
      <c r="BD111">
        <f t="shared" si="72"/>
        <v>1.5594405036890409</v>
      </c>
    </row>
    <row r="112" spans="1:56" x14ac:dyDescent="0.2">
      <c r="A112">
        <v>108</v>
      </c>
      <c r="B112" s="12">
        <v>0.48566999999999999</v>
      </c>
      <c r="C112" s="5">
        <f t="shared" si="73"/>
        <v>24.890696261379436</v>
      </c>
      <c r="D112">
        <f t="shared" si="37"/>
        <v>5.1470181587142325E-3</v>
      </c>
      <c r="E112" s="22">
        <f t="shared" si="38"/>
        <v>0.12811286564036042</v>
      </c>
      <c r="F112" s="22">
        <f>SUM(E112:E$124)</f>
        <v>0.24889203190671094</v>
      </c>
      <c r="G112">
        <f t="shared" si="39"/>
        <v>1.9427559493158391</v>
      </c>
      <c r="H112">
        <f t="shared" si="40"/>
        <v>1.4844226159825058</v>
      </c>
      <c r="J112">
        <f t="shared" si="41"/>
        <v>6.9474037332824715E-2</v>
      </c>
      <c r="K112" s="22">
        <f t="shared" si="42"/>
        <v>1.7292571613030754</v>
      </c>
      <c r="L112" s="22">
        <f>SUM(K112:K$124)</f>
        <v>3.4374857348786128</v>
      </c>
      <c r="M112">
        <f t="shared" si="43"/>
        <v>1.9878395254343246</v>
      </c>
      <c r="N112">
        <f t="shared" si="44"/>
        <v>1.5295061921009914</v>
      </c>
      <c r="P112">
        <f t="shared" si="45"/>
        <v>4.1075204265333287E-2</v>
      </c>
      <c r="Q112" s="22">
        <f t="shared" si="46"/>
        <v>1.022390433242528</v>
      </c>
      <c r="R112" s="22">
        <f>SUM(Q112:Q$124)</f>
        <v>2.0227817427058601</v>
      </c>
      <c r="S112">
        <f t="shared" si="47"/>
        <v>1.9784826588122257</v>
      </c>
      <c r="T112">
        <f t="shared" si="48"/>
        <v>1.5201493254788925</v>
      </c>
      <c r="V112">
        <f t="shared" si="49"/>
        <v>6.6583187653758693E-3</v>
      </c>
      <c r="W112" s="22">
        <f t="shared" si="50"/>
        <v>0.1657301900004137</v>
      </c>
      <c r="X112" s="22">
        <f>SUM(W112:W$124)</f>
        <v>0.3226897810249782</v>
      </c>
      <c r="Y112">
        <f t="shared" si="51"/>
        <v>1.9470790507400775</v>
      </c>
      <c r="Z112">
        <f t="shared" si="52"/>
        <v>1.4887457174067442</v>
      </c>
      <c r="AB112">
        <f t="shared" si="53"/>
        <v>3.1613565828870399E-2</v>
      </c>
      <c r="AC112" s="22">
        <f t="shared" si="54"/>
        <v>0.78688366478553717</v>
      </c>
      <c r="AD112" s="22">
        <f>SUM(AC112:AC$124)</f>
        <v>1.5532061274365687</v>
      </c>
      <c r="AE112">
        <f t="shared" si="55"/>
        <v>1.9738700864503147</v>
      </c>
      <c r="AF112">
        <f t="shared" si="56"/>
        <v>1.5155367531169814</v>
      </c>
      <c r="AH112">
        <f t="shared" si="57"/>
        <v>2.434681873378345E-2</v>
      </c>
      <c r="AI112" s="22">
        <f t="shared" si="58"/>
        <v>0.6060092700334665</v>
      </c>
      <c r="AJ112" s="22">
        <f>SUM(AI112:AI$124)</f>
        <v>1.1934144227910104</v>
      </c>
      <c r="AK112">
        <f t="shared" si="59"/>
        <v>1.9693006061196139</v>
      </c>
      <c r="AL112">
        <f t="shared" si="60"/>
        <v>1.5109672727862806</v>
      </c>
      <c r="AN112">
        <f t="shared" si="61"/>
        <v>1.8762237041074509E-2</v>
      </c>
      <c r="AO112" s="22">
        <f t="shared" si="62"/>
        <v>0.46700514337338805</v>
      </c>
      <c r="AP112" s="22">
        <f>SUM(AO112:AO$124)</f>
        <v>0.91755938627886535</v>
      </c>
      <c r="AQ112">
        <f t="shared" si="63"/>
        <v>1.964773620373689</v>
      </c>
      <c r="AR112">
        <f t="shared" si="64"/>
        <v>1.5064402870403557</v>
      </c>
      <c r="AT112">
        <f t="shared" si="65"/>
        <v>9.0440259256746452E-2</v>
      </c>
      <c r="AU112" s="22">
        <f t="shared" si="66"/>
        <v>2.2511210229600858</v>
      </c>
      <c r="AV112" s="22">
        <f>SUM(AU112:AU$124)</f>
        <v>4.4855501442385295</v>
      </c>
      <c r="AW112">
        <f t="shared" si="67"/>
        <v>1.9925850713882574</v>
      </c>
      <c r="AX112">
        <f t="shared" si="68"/>
        <v>1.5342517380549241</v>
      </c>
      <c r="AZ112">
        <f t="shared" si="69"/>
        <v>6.9474037332824715E-2</v>
      </c>
      <c r="BA112" s="22">
        <f t="shared" si="70"/>
        <v>1.7292571613030754</v>
      </c>
      <c r="BB112" s="22">
        <f>SUM(BA112:BA$124)</f>
        <v>3.4374857348786128</v>
      </c>
      <c r="BC112">
        <f t="shared" si="71"/>
        <v>1.9878395254343246</v>
      </c>
      <c r="BD112">
        <f t="shared" si="72"/>
        <v>1.5295061921009914</v>
      </c>
    </row>
    <row r="113" spans="1:56" x14ac:dyDescent="0.2">
      <c r="A113">
        <v>109</v>
      </c>
      <c r="B113" s="12">
        <v>0.492807</v>
      </c>
      <c r="C113" s="5">
        <f t="shared" si="73"/>
        <v>12.802031808115284</v>
      </c>
      <c r="D113">
        <f t="shared" si="37"/>
        <v>4.9019220559183155E-3</v>
      </c>
      <c r="E113" s="22">
        <f t="shared" si="38"/>
        <v>6.2754562080768142E-2</v>
      </c>
      <c r="F113" s="22">
        <f>SUM(E113:E$124)</f>
        <v>0.12077916626635049</v>
      </c>
      <c r="G113">
        <f t="shared" si="39"/>
        <v>1.9246276646931564</v>
      </c>
      <c r="H113">
        <f t="shared" si="40"/>
        <v>1.4662943313598231</v>
      </c>
      <c r="J113">
        <f t="shared" si="41"/>
        <v>6.7779548617389954E-2</v>
      </c>
      <c r="K113" s="22">
        <f t="shared" si="42"/>
        <v>0.86771593733952257</v>
      </c>
      <c r="L113" s="22">
        <f>SUM(K113:K$124)</f>
        <v>1.7082285735755369</v>
      </c>
      <c r="M113">
        <f t="shared" si="43"/>
        <v>1.9686495315656924</v>
      </c>
      <c r="N113">
        <f t="shared" si="44"/>
        <v>1.5103161982323592</v>
      </c>
      <c r="P113">
        <f t="shared" si="45"/>
        <v>3.9878839092556587E-2</v>
      </c>
      <c r="Q113" s="22">
        <f t="shared" si="46"/>
        <v>0.51053016653362071</v>
      </c>
      <c r="R113" s="22">
        <f>SUM(Q113:Q$124)</f>
        <v>1.0003913094633321</v>
      </c>
      <c r="S113">
        <f t="shared" si="47"/>
        <v>1.9595145890315413</v>
      </c>
      <c r="T113">
        <f t="shared" si="48"/>
        <v>1.501181255698208</v>
      </c>
      <c r="V113">
        <f t="shared" si="49"/>
        <v>6.3563902294757708E-3</v>
      </c>
      <c r="W113" s="22">
        <f t="shared" si="50"/>
        <v>8.1374709902542031E-2</v>
      </c>
      <c r="X113" s="22">
        <f>SUM(W113:W$124)</f>
        <v>0.15695959102456458</v>
      </c>
      <c r="Y113">
        <f t="shared" si="51"/>
        <v>1.9288497767002348</v>
      </c>
      <c r="Z113">
        <f t="shared" si="52"/>
        <v>1.4705164433669016</v>
      </c>
      <c r="AB113">
        <f t="shared" si="53"/>
        <v>3.061846569382122E-2</v>
      </c>
      <c r="AC113" s="22">
        <f t="shared" si="54"/>
        <v>0.39197857172798589</v>
      </c>
      <c r="AD113" s="22">
        <f>SUM(AC113:AC$124)</f>
        <v>0.76632246265103132</v>
      </c>
      <c r="AE113">
        <f t="shared" si="55"/>
        <v>1.9550111101043093</v>
      </c>
      <c r="AF113">
        <f t="shared" si="56"/>
        <v>1.496677776770976</v>
      </c>
      <c r="AH113">
        <f t="shared" si="57"/>
        <v>2.3523496361143433E-2</v>
      </c>
      <c r="AI113" s="22">
        <f t="shared" si="58"/>
        <v>0.30114854865344237</v>
      </c>
      <c r="AJ113" s="22">
        <f>SUM(AI113:AI$124)</f>
        <v>0.58740515275754379</v>
      </c>
      <c r="AK113">
        <f t="shared" si="59"/>
        <v>1.9505495058304982</v>
      </c>
      <c r="AL113">
        <f t="shared" si="60"/>
        <v>1.492216172497165</v>
      </c>
      <c r="AN113">
        <f t="shared" si="61"/>
        <v>1.8084083895011576E-2</v>
      </c>
      <c r="AO113" s="22">
        <f t="shared" si="62"/>
        <v>0.23151301724456355</v>
      </c>
      <c r="AP113" s="22">
        <f>SUM(AO113:AO$124)</f>
        <v>0.45055424290547724</v>
      </c>
      <c r="AQ113">
        <f t="shared" si="63"/>
        <v>1.9461291994200265</v>
      </c>
      <c r="AR113">
        <f t="shared" si="64"/>
        <v>1.4877958660866932</v>
      </c>
      <c r="AT113">
        <f t="shared" si="65"/>
        <v>8.8450131302441531E-2</v>
      </c>
      <c r="AU113" s="22">
        <f t="shared" si="66"/>
        <v>1.1323413943658298</v>
      </c>
      <c r="AV113" s="22">
        <f>SUM(AU113:AU$124)</f>
        <v>2.2344291212784437</v>
      </c>
      <c r="AW113">
        <f t="shared" si="67"/>
        <v>1.9732822030495851</v>
      </c>
      <c r="AX113">
        <f t="shared" si="68"/>
        <v>1.5149488697162519</v>
      </c>
      <c r="AZ113">
        <f t="shared" si="69"/>
        <v>6.7779548617389954E-2</v>
      </c>
      <c r="BA113" s="22">
        <f t="shared" si="70"/>
        <v>0.86771593733952257</v>
      </c>
      <c r="BB113" s="22">
        <f>SUM(BA113:BA$124)</f>
        <v>1.7082285735755369</v>
      </c>
      <c r="BC113">
        <f t="shared" si="71"/>
        <v>1.9686495315656924</v>
      </c>
      <c r="BD113">
        <f t="shared" si="72"/>
        <v>1.5103161982323592</v>
      </c>
    </row>
    <row r="114" spans="1:56" x14ac:dyDescent="0.2">
      <c r="A114">
        <v>110</v>
      </c>
      <c r="B114" s="12">
        <v>0.49718899999999999</v>
      </c>
      <c r="C114" s="5">
        <f t="shared" si="73"/>
        <v>6.4931009188534157</v>
      </c>
      <c r="D114">
        <f t="shared" si="37"/>
        <v>4.6684971961126823E-3</v>
      </c>
      <c r="E114" s="22">
        <f t="shared" si="38"/>
        <v>3.0313023433743851E-2</v>
      </c>
      <c r="F114" s="22">
        <f>SUM(E114:E$124)</f>
        <v>5.8024604185582349E-2</v>
      </c>
      <c r="G114">
        <f t="shared" si="39"/>
        <v>1.9141806924145521</v>
      </c>
      <c r="H114">
        <f t="shared" si="40"/>
        <v>1.4558473590812189</v>
      </c>
      <c r="J114">
        <f t="shared" si="41"/>
        <v>6.6126388895014612E-2</v>
      </c>
      <c r="K114" s="22">
        <f t="shared" si="42"/>
        <v>0.42936531649467768</v>
      </c>
      <c r="L114" s="22">
        <f>SUM(K114:K$124)</f>
        <v>0.84051263623601435</v>
      </c>
      <c r="M114">
        <f t="shared" si="43"/>
        <v>1.9575699385733527</v>
      </c>
      <c r="N114">
        <f t="shared" si="44"/>
        <v>1.4992366052400194</v>
      </c>
      <c r="P114">
        <f t="shared" si="45"/>
        <v>3.8717319507336492E-2</v>
      </c>
      <c r="Q114" s="22">
        <f t="shared" si="46"/>
        <v>0.25139546286862785</v>
      </c>
      <c r="R114" s="22">
        <f>SUM(Q114:Q$124)</f>
        <v>0.48986114292971161</v>
      </c>
      <c r="S114">
        <f t="shared" si="47"/>
        <v>1.9485679548071206</v>
      </c>
      <c r="T114">
        <f t="shared" si="48"/>
        <v>1.4902346214737874</v>
      </c>
      <c r="V114">
        <f t="shared" si="49"/>
        <v>6.0681529637000185E-3</v>
      </c>
      <c r="W114" s="22">
        <f t="shared" si="50"/>
        <v>3.9401129584343671E-2</v>
      </c>
      <c r="X114" s="22">
        <f>SUM(W114:W$124)</f>
        <v>7.558488112202251E-2</v>
      </c>
      <c r="Y114">
        <f t="shared" si="51"/>
        <v>1.9183429997919836</v>
      </c>
      <c r="Z114">
        <f t="shared" si="52"/>
        <v>1.4600096664586504</v>
      </c>
      <c r="AB114">
        <f t="shared" si="53"/>
        <v>2.9654688323313527E-2</v>
      </c>
      <c r="AC114" s="22">
        <f t="shared" si="54"/>
        <v>0.19255088400041873</v>
      </c>
      <c r="AD114" s="22">
        <f>SUM(AC114:AC$124)</f>
        <v>0.3743438909230456</v>
      </c>
      <c r="AE114">
        <f t="shared" si="55"/>
        <v>1.9441296926075475</v>
      </c>
      <c r="AF114">
        <f t="shared" si="56"/>
        <v>1.4857963592742143</v>
      </c>
      <c r="AH114">
        <f t="shared" si="57"/>
        <v>2.2728015807868047E-2</v>
      </c>
      <c r="AI114" s="22">
        <f t="shared" si="58"/>
        <v>0.14757530032578298</v>
      </c>
      <c r="AJ114" s="22">
        <f>SUM(AI114:AI$124)</f>
        <v>0.28625660410410153</v>
      </c>
      <c r="AK114">
        <f t="shared" si="59"/>
        <v>1.9397324855322653</v>
      </c>
      <c r="AL114">
        <f t="shared" si="60"/>
        <v>1.481399152198932</v>
      </c>
      <c r="AN114">
        <f t="shared" si="61"/>
        <v>1.7430442308444889E-2</v>
      </c>
      <c r="AO114" s="22">
        <f t="shared" si="62"/>
        <v>0.11317762096898495</v>
      </c>
      <c r="AP114" s="22">
        <f>SUM(AO114:AO$124)</f>
        <v>0.2190412256609138</v>
      </c>
      <c r="AQ114">
        <f t="shared" si="63"/>
        <v>1.9353757729272254</v>
      </c>
      <c r="AR114">
        <f t="shared" si="64"/>
        <v>1.4770424395938921</v>
      </c>
      <c r="AT114">
        <f t="shared" si="65"/>
        <v>8.6503795894808347E-2</v>
      </c>
      <c r="AU114" s="22">
        <f t="shared" si="66"/>
        <v>0.56167787660888835</v>
      </c>
      <c r="AV114" s="22">
        <f>SUM(AU114:AU$124)</f>
        <v>1.1020877269126135</v>
      </c>
      <c r="AW114">
        <f t="shared" si="67"/>
        <v>1.9621348335213624</v>
      </c>
      <c r="AX114">
        <f t="shared" si="68"/>
        <v>1.5038015001880292</v>
      </c>
      <c r="AZ114">
        <f t="shared" si="69"/>
        <v>6.6126388895014612E-2</v>
      </c>
      <c r="BA114" s="22">
        <f t="shared" si="70"/>
        <v>0.42936531649467768</v>
      </c>
      <c r="BB114" s="22">
        <f>SUM(BA114:BA$124)</f>
        <v>0.84051263623601435</v>
      </c>
      <c r="BC114">
        <f t="shared" si="71"/>
        <v>1.9575699385733527</v>
      </c>
      <c r="BD114">
        <f t="shared" si="72"/>
        <v>1.4992366052400194</v>
      </c>
    </row>
    <row r="115" spans="1:56" x14ac:dyDescent="0.2">
      <c r="A115">
        <v>111</v>
      </c>
      <c r="B115" s="12">
        <v>0.499394</v>
      </c>
      <c r="C115" s="5">
        <f t="shared" si="73"/>
        <v>3.264802566109605</v>
      </c>
      <c r="D115">
        <f t="shared" si="37"/>
        <v>4.4461878058216012E-3</v>
      </c>
      <c r="E115" s="22">
        <f t="shared" si="38"/>
        <v>1.4515925357851598E-2</v>
      </c>
      <c r="F115" s="22">
        <f>SUM(E115:E$124)</f>
        <v>2.7711580751838501E-2</v>
      </c>
      <c r="G115">
        <f t="shared" si="39"/>
        <v>1.9090467930003121</v>
      </c>
      <c r="H115">
        <f t="shared" si="40"/>
        <v>1.4507134596669788</v>
      </c>
      <c r="J115">
        <f t="shared" si="41"/>
        <v>6.4513550141477652E-2</v>
      </c>
      <c r="K115" s="22">
        <f t="shared" si="42"/>
        <v>0.21062400405073692</v>
      </c>
      <c r="L115" s="22">
        <f>SUM(K115:K$124)</f>
        <v>0.41114731974133667</v>
      </c>
      <c r="M115">
        <f t="shared" si="43"/>
        <v>1.9520439828040492</v>
      </c>
      <c r="N115">
        <f t="shared" si="44"/>
        <v>1.493710649470716</v>
      </c>
      <c r="P115">
        <f t="shared" si="45"/>
        <v>3.7589630589647073E-2</v>
      </c>
      <c r="Q115" s="22">
        <f t="shared" si="46"/>
        <v>0.12272272240819186</v>
      </c>
      <c r="R115" s="22">
        <f>SUM(Q115:Q$124)</f>
        <v>0.23846568006108376</v>
      </c>
      <c r="S115">
        <f t="shared" si="47"/>
        <v>1.9431257340259749</v>
      </c>
      <c r="T115">
        <f t="shared" si="48"/>
        <v>1.4847924006926416</v>
      </c>
      <c r="V115">
        <f t="shared" si="49"/>
        <v>5.7929861228639794E-3</v>
      </c>
      <c r="W115" s="22">
        <f t="shared" si="50"/>
        <v>1.891295595936365E-2</v>
      </c>
      <c r="X115" s="22">
        <f>SUM(W115:W$124)</f>
        <v>3.6183751537678839E-2</v>
      </c>
      <c r="Y115">
        <f t="shared" si="51"/>
        <v>1.9131727274902557</v>
      </c>
      <c r="Z115">
        <f t="shared" si="52"/>
        <v>1.4548393941569224</v>
      </c>
      <c r="AB115">
        <f t="shared" si="53"/>
        <v>2.8721247770763708E-2</v>
      </c>
      <c r="AC115" s="22">
        <f t="shared" si="54"/>
        <v>9.3769203423859124E-2</v>
      </c>
      <c r="AD115" s="22">
        <f>SUM(AC115:AC$124)</f>
        <v>0.18179300692262684</v>
      </c>
      <c r="AE115">
        <f t="shared" si="55"/>
        <v>1.9387282848173422</v>
      </c>
      <c r="AF115">
        <f t="shared" si="56"/>
        <v>1.4803949514840089</v>
      </c>
      <c r="AH115">
        <f t="shared" si="57"/>
        <v>2.1959435563157541E-2</v>
      </c>
      <c r="AI115" s="22">
        <f t="shared" si="58"/>
        <v>7.1693221576915253E-2</v>
      </c>
      <c r="AJ115" s="22">
        <f>SUM(AI115:AI$124)</f>
        <v>0.13868130377831853</v>
      </c>
      <c r="AK115">
        <f t="shared" si="59"/>
        <v>1.9343712101085577</v>
      </c>
      <c r="AL115">
        <f t="shared" si="60"/>
        <v>1.4760378767752245</v>
      </c>
      <c r="AN115">
        <f t="shared" si="61"/>
        <v>1.6800426321392663E-2</v>
      </c>
      <c r="AO115" s="22">
        <f t="shared" si="62"/>
        <v>5.4850074965818119E-2</v>
      </c>
      <c r="AP115" s="22">
        <f>SUM(AO115:AO$124)</f>
        <v>0.10586360469192879</v>
      </c>
      <c r="AQ115">
        <f t="shared" si="63"/>
        <v>1.9300539654303421</v>
      </c>
      <c r="AR115">
        <f t="shared" si="64"/>
        <v>1.4717206320970089</v>
      </c>
      <c r="AT115">
        <f t="shared" si="65"/>
        <v>8.4600289383675656E-2</v>
      </c>
      <c r="AU115" s="22">
        <f t="shared" si="66"/>
        <v>0.27620324187343948</v>
      </c>
      <c r="AV115" s="22">
        <f>SUM(AU115:AU$124)</f>
        <v>0.54040985030372479</v>
      </c>
      <c r="AW115">
        <f t="shared" si="67"/>
        <v>1.956565920943639</v>
      </c>
      <c r="AX115">
        <f t="shared" si="68"/>
        <v>1.4982325876103058</v>
      </c>
      <c r="AZ115">
        <f t="shared" si="69"/>
        <v>6.4513550141477652E-2</v>
      </c>
      <c r="BA115" s="22">
        <f t="shared" si="70"/>
        <v>0.21062400405073692</v>
      </c>
      <c r="BB115" s="22">
        <f>SUM(BA115:BA$124)</f>
        <v>0.41114731974133667</v>
      </c>
      <c r="BC115">
        <f t="shared" si="71"/>
        <v>1.9520439828040492</v>
      </c>
      <c r="BD115">
        <f t="shared" si="72"/>
        <v>1.493710649470716</v>
      </c>
    </row>
    <row r="116" spans="1:56" x14ac:dyDescent="0.2">
      <c r="A116">
        <v>112</v>
      </c>
      <c r="B116" s="12">
        <v>0.5</v>
      </c>
      <c r="C116" s="5">
        <f t="shared" si="73"/>
        <v>1.634379753409865</v>
      </c>
      <c r="D116">
        <f t="shared" si="37"/>
        <v>4.2344645769729532E-3</v>
      </c>
      <c r="E116" s="22">
        <f t="shared" si="38"/>
        <v>6.9207231711358634E-3</v>
      </c>
      <c r="F116" s="22">
        <f>SUM(E116:E$124)</f>
        <v>1.3195655393986899E-2</v>
      </c>
      <c r="G116">
        <f t="shared" si="39"/>
        <v>1.9066873602200682</v>
      </c>
      <c r="H116">
        <f t="shared" si="40"/>
        <v>1.448354026886735</v>
      </c>
      <c r="J116">
        <f t="shared" si="41"/>
        <v>6.294004891851479E-2</v>
      </c>
      <c r="K116" s="22">
        <f t="shared" si="42"/>
        <v>0.10286794163104704</v>
      </c>
      <c r="L116" s="22">
        <f>SUM(K116:K$124)</f>
        <v>0.20052331569059972</v>
      </c>
      <c r="M116">
        <f t="shared" si="43"/>
        <v>1.9493275797216776</v>
      </c>
      <c r="N116">
        <f t="shared" si="44"/>
        <v>1.4909942463883443</v>
      </c>
      <c r="P116">
        <f t="shared" si="45"/>
        <v>3.6494786980239877E-2</v>
      </c>
      <c r="Q116" s="22">
        <f t="shared" si="46"/>
        <v>5.9646340945510003E-2</v>
      </c>
      <c r="R116" s="22">
        <f>SUM(Q116:Q$124)</f>
        <v>0.11574295765289186</v>
      </c>
      <c r="S116">
        <f t="shared" si="47"/>
        <v>1.9404871416777938</v>
      </c>
      <c r="T116">
        <f t="shared" si="48"/>
        <v>1.4821538083444605</v>
      </c>
      <c r="V116">
        <f t="shared" si="49"/>
        <v>5.5302970146672821E-3</v>
      </c>
      <c r="W116" s="22">
        <f t="shared" si="50"/>
        <v>9.0386054711152249E-3</v>
      </c>
      <c r="X116" s="22">
        <f>SUM(W116:W$124)</f>
        <v>1.7270795578315189E-2</v>
      </c>
      <c r="Y116">
        <f t="shared" si="51"/>
        <v>1.9107809975230878</v>
      </c>
      <c r="Z116">
        <f t="shared" si="52"/>
        <v>1.4524476641897546</v>
      </c>
      <c r="AB116">
        <f t="shared" si="53"/>
        <v>2.7817189124226347E-2</v>
      </c>
      <c r="AC116" s="22">
        <f t="shared" si="54"/>
        <v>4.5463850701408633E-2</v>
      </c>
      <c r="AD116" s="22">
        <f>SUM(AC116:AC$124)</f>
        <v>8.8023803498767678E-2</v>
      </c>
      <c r="AE116">
        <f t="shared" si="55"/>
        <v>1.9361273218337482</v>
      </c>
      <c r="AF116">
        <f t="shared" si="56"/>
        <v>1.477793988500415</v>
      </c>
      <c r="AH116">
        <f t="shared" si="57"/>
        <v>2.1216845954741589E-2</v>
      </c>
      <c r="AI116" s="22">
        <f t="shared" si="58"/>
        <v>3.4676383459645653E-2</v>
      </c>
      <c r="AJ116" s="22">
        <f>SUM(AI116:AI$124)</f>
        <v>6.698808220140326E-2</v>
      </c>
      <c r="AK116">
        <f t="shared" si="59"/>
        <v>1.9318070547743271</v>
      </c>
      <c r="AL116">
        <f t="shared" si="60"/>
        <v>1.4734737214409939</v>
      </c>
      <c r="AN116">
        <f t="shared" si="61"/>
        <v>1.6193181996523046E-2</v>
      </c>
      <c r="AO116" s="22">
        <f t="shared" si="62"/>
        <v>2.64658087983984E-2</v>
      </c>
      <c r="AP116" s="22">
        <f>SUM(AO116:AO$124)</f>
        <v>5.1013529726110694E-2</v>
      </c>
      <c r="AQ116">
        <f t="shared" si="63"/>
        <v>1.9275258169777838</v>
      </c>
      <c r="AR116">
        <f t="shared" si="64"/>
        <v>1.4691924836444505</v>
      </c>
      <c r="AT116">
        <f t="shared" si="65"/>
        <v>8.2738669323888181E-2</v>
      </c>
      <c r="AU116" s="22">
        <f t="shared" si="66"/>
        <v>0.13522640596703672</v>
      </c>
      <c r="AV116" s="22">
        <f>SUM(AU116:AU$124)</f>
        <v>0.26420660843028543</v>
      </c>
      <c r="AW116">
        <f t="shared" si="67"/>
        <v>1.9538092914684828</v>
      </c>
      <c r="AX116">
        <f t="shared" si="68"/>
        <v>1.4954759581351496</v>
      </c>
      <c r="AZ116">
        <f t="shared" si="69"/>
        <v>6.294004891851479E-2</v>
      </c>
      <c r="BA116" s="22">
        <f t="shared" si="70"/>
        <v>0.10286794163104704</v>
      </c>
      <c r="BB116" s="22">
        <f>SUM(BA116:BA$124)</f>
        <v>0.20052331569059972</v>
      </c>
      <c r="BC116">
        <f t="shared" si="71"/>
        <v>1.9493275797216776</v>
      </c>
      <c r="BD116">
        <f t="shared" si="72"/>
        <v>1.4909942463883443</v>
      </c>
    </row>
    <row r="117" spans="1:56" x14ac:dyDescent="0.2">
      <c r="A117">
        <v>113</v>
      </c>
      <c r="B117" s="12">
        <v>0.5</v>
      </c>
      <c r="C117" s="5">
        <f t="shared" si="73"/>
        <v>0.81718987670493248</v>
      </c>
      <c r="D117">
        <f t="shared" si="37"/>
        <v>4.0328234066409081E-3</v>
      </c>
      <c r="E117" s="22">
        <f t="shared" si="38"/>
        <v>3.2955824624456495E-3</v>
      </c>
      <c r="F117" s="22">
        <f>SUM(E117:E$124)</f>
        <v>6.2749322228510384E-3</v>
      </c>
      <c r="G117">
        <f t="shared" si="39"/>
        <v>1.904043456462144</v>
      </c>
      <c r="H117">
        <f t="shared" si="40"/>
        <v>1.4457101231288108</v>
      </c>
      <c r="J117">
        <f t="shared" si="41"/>
        <v>6.1404925774160783E-2</v>
      </c>
      <c r="K117" s="22">
        <f t="shared" si="42"/>
        <v>5.0179483722461983E-2</v>
      </c>
      <c r="L117" s="22">
        <f>SUM(K117:K$124)</f>
        <v>9.7655374059552685E-2</v>
      </c>
      <c r="M117">
        <f t="shared" si="43"/>
        <v>1.9461215384294386</v>
      </c>
      <c r="N117">
        <f t="shared" si="44"/>
        <v>1.4877882050961053</v>
      </c>
      <c r="P117">
        <f t="shared" si="45"/>
        <v>3.5431832019650375E-2</v>
      </c>
      <c r="Q117" s="22">
        <f t="shared" si="46"/>
        <v>2.8954534439567969E-2</v>
      </c>
      <c r="R117" s="22">
        <f>SUM(Q117:Q$124)</f>
        <v>5.6096616707381856E-2</v>
      </c>
      <c r="S117">
        <f t="shared" si="47"/>
        <v>1.9374035118562547</v>
      </c>
      <c r="T117">
        <f t="shared" si="48"/>
        <v>1.4790701785229214</v>
      </c>
      <c r="V117">
        <f t="shared" si="49"/>
        <v>5.2795198230713904E-3</v>
      </c>
      <c r="W117" s="22">
        <f t="shared" si="50"/>
        <v>4.3143701532769568E-3</v>
      </c>
      <c r="X117" s="22">
        <f>SUM(W117:W$124)</f>
        <v>8.2321901071999628E-3</v>
      </c>
      <c r="Y117">
        <f t="shared" si="51"/>
        <v>1.908086189810869</v>
      </c>
      <c r="Z117">
        <f t="shared" si="52"/>
        <v>1.4497528564775357</v>
      </c>
      <c r="AB117">
        <f t="shared" si="53"/>
        <v>2.6941587529517044E-2</v>
      </c>
      <c r="AC117" s="22">
        <f t="shared" si="54"/>
        <v>2.2016392591481179E-2</v>
      </c>
      <c r="AD117" s="22">
        <f>SUM(AC117:AC$124)</f>
        <v>4.2559952797359038E-2</v>
      </c>
      <c r="AE117">
        <f t="shared" si="55"/>
        <v>1.93310291958669</v>
      </c>
      <c r="AF117">
        <f t="shared" si="56"/>
        <v>1.4747695862533567</v>
      </c>
      <c r="AH117">
        <f t="shared" si="57"/>
        <v>2.0499368072214096E-2</v>
      </c>
      <c r="AI117" s="22">
        <f t="shared" si="58"/>
        <v>1.6751876067461667E-2</v>
      </c>
      <c r="AJ117" s="22">
        <f>SUM(AI117:AI$124)</f>
        <v>3.2311698741757613E-2</v>
      </c>
      <c r="AK117">
        <f t="shared" si="59"/>
        <v>1.9288406033828576</v>
      </c>
      <c r="AL117">
        <f t="shared" si="60"/>
        <v>1.4705072700495243</v>
      </c>
      <c r="AN117">
        <f t="shared" si="61"/>
        <v>1.5607886261708961E-2</v>
      </c>
      <c r="AO117" s="22">
        <f t="shared" si="62"/>
        <v>1.2754606649830556E-2</v>
      </c>
      <c r="AP117" s="22">
        <f>SUM(AO117:AO$124)</f>
        <v>2.4547720927712284E-2</v>
      </c>
      <c r="AQ117">
        <f t="shared" si="63"/>
        <v>1.9246160702289004</v>
      </c>
      <c r="AR117">
        <f t="shared" si="64"/>
        <v>1.4662827368955671</v>
      </c>
      <c r="AT117">
        <f t="shared" si="65"/>
        <v>8.0918014008692599E-2</v>
      </c>
      <c r="AU117" s="22">
        <f t="shared" si="66"/>
        <v>6.6125381890971502E-2</v>
      </c>
      <c r="AV117" s="22">
        <f>SUM(AU117:AU$124)</f>
        <v>0.12898020246324865</v>
      </c>
      <c r="AW117">
        <f t="shared" si="67"/>
        <v>1.9505400010530465</v>
      </c>
      <c r="AX117">
        <f t="shared" si="68"/>
        <v>1.4922066677197132</v>
      </c>
      <c r="AZ117">
        <f t="shared" si="69"/>
        <v>6.1404925774160783E-2</v>
      </c>
      <c r="BA117" s="22">
        <f t="shared" si="70"/>
        <v>5.0179483722461983E-2</v>
      </c>
      <c r="BB117" s="22">
        <f>SUM(BA117:BA$124)</f>
        <v>9.7655374059552685E-2</v>
      </c>
      <c r="BC117">
        <f t="shared" si="71"/>
        <v>1.9461215384294386</v>
      </c>
      <c r="BD117">
        <f t="shared" si="72"/>
        <v>1.4877882050961053</v>
      </c>
    </row>
    <row r="118" spans="1:56" x14ac:dyDescent="0.2">
      <c r="A118">
        <v>114</v>
      </c>
      <c r="B118" s="12">
        <v>0.5</v>
      </c>
      <c r="C118" s="5">
        <f t="shared" si="73"/>
        <v>0.40859493835246624</v>
      </c>
      <c r="D118">
        <f t="shared" si="37"/>
        <v>3.8407841968008641E-3</v>
      </c>
      <c r="E118" s="22">
        <f t="shared" si="38"/>
        <v>1.5693249821169756E-3</v>
      </c>
      <c r="F118" s="22">
        <f>SUM(E118:E$124)</f>
        <v>2.9793497604053885E-3</v>
      </c>
      <c r="G118">
        <f t="shared" si="39"/>
        <v>1.8984912585705025</v>
      </c>
      <c r="H118">
        <f t="shared" si="40"/>
        <v>1.4401579252371692</v>
      </c>
      <c r="J118">
        <f t="shared" si="41"/>
        <v>5.9907244657717837E-2</v>
      </c>
      <c r="K118" s="22">
        <f t="shared" si="42"/>
        <v>2.4477796937786331E-2</v>
      </c>
      <c r="L118" s="22">
        <f>SUM(K118:K$124)</f>
        <v>4.7475890337090709E-2</v>
      </c>
      <c r="M118">
        <f t="shared" si="43"/>
        <v>1.9395491537803495</v>
      </c>
      <c r="N118">
        <f t="shared" si="44"/>
        <v>1.4812158204470163</v>
      </c>
      <c r="P118">
        <f t="shared" si="45"/>
        <v>3.439983691228192E-2</v>
      </c>
      <c r="Q118" s="22">
        <f t="shared" si="46"/>
        <v>1.4055599242508723E-2</v>
      </c>
      <c r="R118" s="22">
        <f>SUM(Q118:Q$124)</f>
        <v>2.7142082267813891E-2</v>
      </c>
      <c r="S118">
        <f t="shared" si="47"/>
        <v>1.9310512344238848</v>
      </c>
      <c r="T118">
        <f t="shared" si="48"/>
        <v>1.4727179010905516</v>
      </c>
      <c r="V118">
        <f t="shared" si="49"/>
        <v>5.0401143895669577E-3</v>
      </c>
      <c r="W118" s="22">
        <f t="shared" si="50"/>
        <v>2.0593652282944893E-3</v>
      </c>
      <c r="X118" s="22">
        <f>SUM(W118:W$124)</f>
        <v>3.917819953923006E-3</v>
      </c>
      <c r="Y118">
        <f t="shared" si="51"/>
        <v>1.902440567653771</v>
      </c>
      <c r="Z118">
        <f t="shared" si="52"/>
        <v>1.4441072343204377</v>
      </c>
      <c r="AB118">
        <f t="shared" si="53"/>
        <v>2.6093547244084303E-2</v>
      </c>
      <c r="AC118" s="22">
        <f t="shared" si="54"/>
        <v>1.0661691327593792E-2</v>
      </c>
      <c r="AD118" s="22">
        <f>SUM(AC118:AC$124)</f>
        <v>2.0543560205877866E-2</v>
      </c>
      <c r="AE118">
        <f t="shared" si="55"/>
        <v>1.9268575289465153</v>
      </c>
      <c r="AF118">
        <f t="shared" si="56"/>
        <v>1.468524195613182</v>
      </c>
      <c r="AH118">
        <f t="shared" si="57"/>
        <v>1.9806152726776903E-2</v>
      </c>
      <c r="AI118" s="22">
        <f t="shared" si="58"/>
        <v>8.0926937523969397E-3</v>
      </c>
      <c r="AJ118" s="22">
        <f>SUM(AI118:AI$124)</f>
        <v>1.5559822674295948E-2</v>
      </c>
      <c r="AK118">
        <f t="shared" si="59"/>
        <v>1.9227000490025157</v>
      </c>
      <c r="AL118">
        <f t="shared" si="60"/>
        <v>1.4643667156691824</v>
      </c>
      <c r="AN118">
        <f t="shared" si="61"/>
        <v>1.5043745794418271E-2</v>
      </c>
      <c r="AO118" s="22">
        <f t="shared" si="62"/>
        <v>6.1467983854605066E-3</v>
      </c>
      <c r="AP118" s="22">
        <f>SUM(AO118:AO$124)</f>
        <v>1.1793114277881732E-2</v>
      </c>
      <c r="AQ118">
        <f t="shared" si="63"/>
        <v>1.9185783457249694</v>
      </c>
      <c r="AR118">
        <f t="shared" si="64"/>
        <v>1.4602450123916362</v>
      </c>
      <c r="AT118">
        <f t="shared" si="65"/>
        <v>7.9137422013391329E-2</v>
      </c>
      <c r="AU118" s="22">
        <f t="shared" si="66"/>
        <v>3.2335150068934733E-2</v>
      </c>
      <c r="AV118" s="22">
        <f>SUM(AU118:AU$124)</f>
        <v>6.2854820572277148E-2</v>
      </c>
      <c r="AW118">
        <f t="shared" si="67"/>
        <v>1.9438543021534791</v>
      </c>
      <c r="AX118">
        <f t="shared" si="68"/>
        <v>1.4855209688201458</v>
      </c>
      <c r="AZ118">
        <f t="shared" si="69"/>
        <v>5.9907244657717837E-2</v>
      </c>
      <c r="BA118" s="22">
        <f t="shared" si="70"/>
        <v>2.4477796937786331E-2</v>
      </c>
      <c r="BB118" s="22">
        <f>SUM(BA118:BA$124)</f>
        <v>4.7475890337090709E-2</v>
      </c>
      <c r="BC118">
        <f t="shared" si="71"/>
        <v>1.9395491537803495</v>
      </c>
      <c r="BD118">
        <f t="shared" si="72"/>
        <v>1.4812158204470163</v>
      </c>
    </row>
    <row r="119" spans="1:56" x14ac:dyDescent="0.2">
      <c r="A119">
        <v>115</v>
      </c>
      <c r="B119" s="12">
        <v>0.5</v>
      </c>
      <c r="C119" s="5">
        <f t="shared" si="73"/>
        <v>0.20429746917623312</v>
      </c>
      <c r="D119">
        <f t="shared" si="37"/>
        <v>3.6578897112389186E-3</v>
      </c>
      <c r="E119" s="22">
        <f t="shared" si="38"/>
        <v>7.4729761053189323E-4</v>
      </c>
      <c r="F119" s="22">
        <f>SUM(E119:E$124)</f>
        <v>1.4100247782884128E-3</v>
      </c>
      <c r="G119">
        <f t="shared" si="39"/>
        <v>1.8868316429980552</v>
      </c>
      <c r="H119">
        <f t="shared" si="40"/>
        <v>1.4284983096647219</v>
      </c>
      <c r="J119">
        <f t="shared" si="41"/>
        <v>5.8446092348992999E-2</v>
      </c>
      <c r="K119" s="22">
        <f t="shared" si="42"/>
        <v>1.1940388750139672E-2</v>
      </c>
      <c r="L119" s="22">
        <f>SUM(K119:K$124)</f>
        <v>2.2998093399304382E-2</v>
      </c>
      <c r="M119">
        <f t="shared" si="43"/>
        <v>1.9260757652497171</v>
      </c>
      <c r="N119">
        <f t="shared" si="44"/>
        <v>1.4677424319163839</v>
      </c>
      <c r="P119">
        <f t="shared" si="45"/>
        <v>3.3397899914836812E-2</v>
      </c>
      <c r="Q119" s="22">
        <f t="shared" si="46"/>
        <v>6.8231064284022926E-3</v>
      </c>
      <c r="R119" s="22">
        <f>SUM(Q119:Q$124)</f>
        <v>1.3086483025305167E-2</v>
      </c>
      <c r="S119">
        <f t="shared" si="47"/>
        <v>1.9179655429132028</v>
      </c>
      <c r="T119">
        <f t="shared" si="48"/>
        <v>1.4596322095798695</v>
      </c>
      <c r="V119">
        <f t="shared" si="49"/>
        <v>4.8115650497059263E-3</v>
      </c>
      <c r="W119" s="22">
        <f t="shared" si="50"/>
        <v>9.8299056243173703E-4</v>
      </c>
      <c r="X119" s="22">
        <f>SUM(W119:W$124)</f>
        <v>1.8584547256285172E-3</v>
      </c>
      <c r="Y119">
        <f t="shared" si="51"/>
        <v>1.890612989234651</v>
      </c>
      <c r="Z119">
        <f t="shared" si="52"/>
        <v>1.4322796559013178</v>
      </c>
      <c r="AB119">
        <f t="shared" si="53"/>
        <v>2.5272200720662764E-2</v>
      </c>
      <c r="AC119" s="22">
        <f t="shared" si="54"/>
        <v>5.1630466477451771E-3</v>
      </c>
      <c r="AD119" s="22">
        <f>SUM(AC119:AC$124)</f>
        <v>9.8818688782840742E-3</v>
      </c>
      <c r="AE119">
        <f t="shared" si="55"/>
        <v>1.9139607972745543</v>
      </c>
      <c r="AF119">
        <f t="shared" si="56"/>
        <v>1.455627463941221</v>
      </c>
      <c r="AH119">
        <f t="shared" si="57"/>
        <v>1.9136379446161263E-2</v>
      </c>
      <c r="AI119" s="22">
        <f t="shared" si="58"/>
        <v>3.9095138900468313E-3</v>
      </c>
      <c r="AJ119" s="22">
        <f>SUM(AI119:AI$124)</f>
        <v>7.4671289218990085E-3</v>
      </c>
      <c r="AK119">
        <f t="shared" si="59"/>
        <v>1.9099891014352071</v>
      </c>
      <c r="AL119">
        <f t="shared" si="60"/>
        <v>1.4516557681018738</v>
      </c>
      <c r="AN119">
        <f t="shared" si="61"/>
        <v>1.4499995946427249E-2</v>
      </c>
      <c r="AO119" s="22">
        <f t="shared" si="62"/>
        <v>2.9623124749207259E-3</v>
      </c>
      <c r="AP119" s="22">
        <f>SUM(AO119:AO$124)</f>
        <v>5.6463158924212262E-3</v>
      </c>
      <c r="AQ119">
        <f t="shared" si="63"/>
        <v>1.9060500673793119</v>
      </c>
      <c r="AR119">
        <f t="shared" si="64"/>
        <v>1.4477167340459787</v>
      </c>
      <c r="AT119">
        <f t="shared" si="65"/>
        <v>7.7396011749037957E-2</v>
      </c>
      <c r="AU119" s="22">
        <f t="shared" si="66"/>
        <v>1.581180932466246E-2</v>
      </c>
      <c r="AV119" s="22">
        <f>SUM(AU119:AU$124)</f>
        <v>3.0519670503342426E-2</v>
      </c>
      <c r="AW119">
        <f t="shared" si="67"/>
        <v>1.9301820479038656</v>
      </c>
      <c r="AX119">
        <f t="shared" si="68"/>
        <v>1.4718487145705323</v>
      </c>
      <c r="AZ119">
        <f t="shared" si="69"/>
        <v>5.8446092348992999E-2</v>
      </c>
      <c r="BA119" s="22">
        <f t="shared" si="70"/>
        <v>1.1940388750139672E-2</v>
      </c>
      <c r="BB119" s="22">
        <f>SUM(BA119:BA$124)</f>
        <v>2.2998093399304382E-2</v>
      </c>
      <c r="BC119">
        <f t="shared" si="71"/>
        <v>1.9260757652497171</v>
      </c>
      <c r="BD119">
        <f t="shared" si="72"/>
        <v>1.4677424319163839</v>
      </c>
    </row>
    <row r="120" spans="1:56" x14ac:dyDescent="0.2">
      <c r="A120">
        <v>116</v>
      </c>
      <c r="B120" s="12">
        <v>0.5</v>
      </c>
      <c r="C120" s="5">
        <f t="shared" si="73"/>
        <v>0.10214873458811656</v>
      </c>
      <c r="D120">
        <f t="shared" si="37"/>
        <v>3.4837044868942079E-3</v>
      </c>
      <c r="E120" s="22">
        <f t="shared" si="38"/>
        <v>3.5585600501518726E-4</v>
      </c>
      <c r="F120" s="22">
        <f>SUM(E120:E$124)</f>
        <v>6.6272716775651972E-4</v>
      </c>
      <c r="G120">
        <f t="shared" si="39"/>
        <v>1.8623464502959162</v>
      </c>
      <c r="H120">
        <f t="shared" si="40"/>
        <v>1.4040131169625829</v>
      </c>
      <c r="J120">
        <f t="shared" si="41"/>
        <v>5.70205779014566E-2</v>
      </c>
      <c r="K120" s="22">
        <f t="shared" si="42"/>
        <v>5.824579878116915E-3</v>
      </c>
      <c r="L120" s="22">
        <f>SUM(K120:K$124)</f>
        <v>1.105770464916471E-2</v>
      </c>
      <c r="M120">
        <f t="shared" si="43"/>
        <v>1.8984553187619195</v>
      </c>
      <c r="N120">
        <f t="shared" si="44"/>
        <v>1.4401219854285863</v>
      </c>
      <c r="P120">
        <f t="shared" si="45"/>
        <v>3.2425145548385249E-2</v>
      </c>
      <c r="Q120" s="22">
        <f t="shared" si="46"/>
        <v>3.3121875866030542E-3</v>
      </c>
      <c r="R120" s="22">
        <f>SUM(Q120:Q$124)</f>
        <v>6.2633765969028737E-3</v>
      </c>
      <c r="S120">
        <f t="shared" si="47"/>
        <v>1.8910090184011978</v>
      </c>
      <c r="T120">
        <f t="shared" si="48"/>
        <v>1.4326756850678646</v>
      </c>
      <c r="V120">
        <f t="shared" si="49"/>
        <v>4.5933795223922925E-3</v>
      </c>
      <c r="W120" s="22">
        <f t="shared" si="50"/>
        <v>4.6920790569533987E-4</v>
      </c>
      <c r="X120" s="22">
        <f>SUM(W120:W$124)</f>
        <v>8.7546416319678004E-4</v>
      </c>
      <c r="Y120">
        <f t="shared" si="51"/>
        <v>1.8658342124465936</v>
      </c>
      <c r="Z120">
        <f t="shared" si="52"/>
        <v>1.4075008791132604</v>
      </c>
      <c r="AB120">
        <f t="shared" si="53"/>
        <v>2.447670771977023E-2</v>
      </c>
      <c r="AC120" s="22">
        <f t="shared" si="54"/>
        <v>2.5002647204577129E-3</v>
      </c>
      <c r="AD120" s="22">
        <f>SUM(AC120:AC$124)</f>
        <v>4.7188222305388989E-3</v>
      </c>
      <c r="AE120">
        <f t="shared" si="55"/>
        <v>1.8873290463719554</v>
      </c>
      <c r="AF120">
        <f t="shared" si="56"/>
        <v>1.4289957130386222</v>
      </c>
      <c r="AH120">
        <f t="shared" si="57"/>
        <v>1.8489255503537454E-2</v>
      </c>
      <c r="AI120" s="22">
        <f t="shared" si="58"/>
        <v>1.8886540531627208E-3</v>
      </c>
      <c r="AJ120" s="22">
        <f>SUM(AI120:AI$124)</f>
        <v>3.5576150318521764E-3</v>
      </c>
      <c r="AK120">
        <f t="shared" si="59"/>
        <v>1.883677439970878</v>
      </c>
      <c r="AL120">
        <f t="shared" si="60"/>
        <v>1.4253441066375447</v>
      </c>
      <c r="AN120">
        <f t="shared" si="61"/>
        <v>1.3975899707399755E-2</v>
      </c>
      <c r="AO120" s="22">
        <f t="shared" si="62"/>
        <v>1.4276204698413135E-3</v>
      </c>
      <c r="AP120" s="22">
        <f>SUM(AO120:AO$124)</f>
        <v>2.6840034175005011E-3</v>
      </c>
      <c r="AQ120">
        <f t="shared" si="63"/>
        <v>1.8800538898120733</v>
      </c>
      <c r="AR120">
        <f t="shared" si="64"/>
        <v>1.4217205564787401</v>
      </c>
      <c r="AT120">
        <f t="shared" si="65"/>
        <v>7.5692921025953999E-2</v>
      </c>
      <c r="AU120" s="22">
        <f t="shared" si="66"/>
        <v>7.7319361000794421E-3</v>
      </c>
      <c r="AV120" s="22">
        <f>SUM(AU120:AU$124)</f>
        <v>1.4707861178679966E-2</v>
      </c>
      <c r="AW120">
        <f t="shared" si="67"/>
        <v>1.9022222879634054</v>
      </c>
      <c r="AX120">
        <f t="shared" si="68"/>
        <v>1.4438889546300722</v>
      </c>
      <c r="AZ120">
        <f t="shared" si="69"/>
        <v>5.70205779014566E-2</v>
      </c>
      <c r="BA120" s="22">
        <f t="shared" si="70"/>
        <v>5.824579878116915E-3</v>
      </c>
      <c r="BB120" s="22">
        <f>SUM(BA120:BA$124)</f>
        <v>1.105770464916471E-2</v>
      </c>
      <c r="BC120">
        <f t="shared" si="71"/>
        <v>1.8984553187619195</v>
      </c>
      <c r="BD120">
        <f t="shared" si="72"/>
        <v>1.4401219854285863</v>
      </c>
    </row>
    <row r="121" spans="1:56" x14ac:dyDescent="0.2">
      <c r="A121">
        <v>117</v>
      </c>
      <c r="B121" s="12">
        <v>0.5</v>
      </c>
      <c r="C121" s="5">
        <f t="shared" si="73"/>
        <v>5.107436729405828E-2</v>
      </c>
      <c r="D121">
        <f t="shared" si="37"/>
        <v>3.3178137970421035E-3</v>
      </c>
      <c r="E121" s="22">
        <f t="shared" si="38"/>
        <v>1.6945524048342253E-4</v>
      </c>
      <c r="F121" s="22">
        <f>SUM(E121:E$124)</f>
        <v>3.0687116274133236E-4</v>
      </c>
      <c r="G121">
        <f t="shared" si="39"/>
        <v>1.8109275456214229</v>
      </c>
      <c r="H121">
        <f t="shared" si="40"/>
        <v>1.3525942122880896</v>
      </c>
      <c r="J121">
        <f t="shared" si="41"/>
        <v>5.5629832098982049E-2</v>
      </c>
      <c r="K121" s="22">
        <f t="shared" si="42"/>
        <v>2.8412584771302023E-3</v>
      </c>
      <c r="L121" s="22">
        <f>SUM(K121:K$124)</f>
        <v>5.2331247710477946E-3</v>
      </c>
      <c r="M121">
        <f t="shared" si="43"/>
        <v>1.841833403461935</v>
      </c>
      <c r="N121">
        <f t="shared" si="44"/>
        <v>1.3835000701286018</v>
      </c>
      <c r="P121">
        <f t="shared" si="45"/>
        <v>3.1480723833383746E-2</v>
      </c>
      <c r="Q121" s="22">
        <f t="shared" si="46"/>
        <v>1.6078580517490558E-3</v>
      </c>
      <c r="R121" s="22">
        <f>SUM(Q121:Q$124)</f>
        <v>2.9511890102998195E-3</v>
      </c>
      <c r="S121">
        <f t="shared" si="47"/>
        <v>1.8354785779064671</v>
      </c>
      <c r="T121">
        <f t="shared" si="48"/>
        <v>1.3771452445731338</v>
      </c>
      <c r="V121">
        <f t="shared" si="49"/>
        <v>4.3850878495391814E-3</v>
      </c>
      <c r="W121" s="22">
        <f t="shared" si="50"/>
        <v>2.2396558744407634E-4</v>
      </c>
      <c r="X121" s="22">
        <f>SUM(W121:W$124)</f>
        <v>4.0625625750144022E-4</v>
      </c>
      <c r="Y121">
        <f t="shared" si="51"/>
        <v>1.8139226750756137</v>
      </c>
      <c r="Z121">
        <f t="shared" si="52"/>
        <v>1.3555893417422804</v>
      </c>
      <c r="AB121">
        <f t="shared" si="53"/>
        <v>2.370625445014066E-2</v>
      </c>
      <c r="AC121" s="22">
        <f t="shared" si="54"/>
        <v>1.2107819469528876E-3</v>
      </c>
      <c r="AD121" s="22">
        <f>SUM(AC121:AC$124)</f>
        <v>2.2185575100811855E-3</v>
      </c>
      <c r="AE121">
        <f t="shared" si="55"/>
        <v>1.8323344807580875</v>
      </c>
      <c r="AF121">
        <f t="shared" si="56"/>
        <v>1.3740011474247542</v>
      </c>
      <c r="AH121">
        <f t="shared" si="57"/>
        <v>1.7864014979263244E-2</v>
      </c>
      <c r="AI121" s="22">
        <f t="shared" si="58"/>
        <v>9.1239326239744986E-4</v>
      </c>
      <c r="AJ121" s="22">
        <f>SUM(AI121:AI$124)</f>
        <v>1.6689609786894554E-3</v>
      </c>
      <c r="AK121">
        <f t="shared" si="59"/>
        <v>1.8292123007397167</v>
      </c>
      <c r="AL121">
        <f t="shared" si="60"/>
        <v>1.3708789674063835</v>
      </c>
      <c r="AN121">
        <f t="shared" si="61"/>
        <v>1.3470746705927471E-2</v>
      </c>
      <c r="AO121" s="22">
        <f t="shared" si="62"/>
        <v>6.8800986498376534E-4</v>
      </c>
      <c r="AP121" s="22">
        <f>SUM(AO121:AO$124)</f>
        <v>1.2563829476591871E-3</v>
      </c>
      <c r="AQ121">
        <f t="shared" si="63"/>
        <v>1.826111821360052</v>
      </c>
      <c r="AR121">
        <f t="shared" si="64"/>
        <v>1.3677784880267188</v>
      </c>
      <c r="AT121">
        <f t="shared" si="65"/>
        <v>7.4027306626849865E-2</v>
      </c>
      <c r="AU121" s="22">
        <f t="shared" si="66"/>
        <v>3.7808978484496045E-3</v>
      </c>
      <c r="AV121" s="22">
        <f>SUM(AU121:AU$124)</f>
        <v>6.9759250786005211E-3</v>
      </c>
      <c r="AW121">
        <f t="shared" si="67"/>
        <v>1.8450445788851635</v>
      </c>
      <c r="AX121">
        <f t="shared" si="68"/>
        <v>1.3867112455518302</v>
      </c>
      <c r="AZ121">
        <f t="shared" si="69"/>
        <v>5.5629832098982049E-2</v>
      </c>
      <c r="BA121" s="22">
        <f t="shared" si="70"/>
        <v>2.8412584771302023E-3</v>
      </c>
      <c r="BB121" s="22">
        <f>SUM(BA121:BA$124)</f>
        <v>5.2331247710477946E-3</v>
      </c>
      <c r="BC121">
        <f t="shared" si="71"/>
        <v>1.841833403461935</v>
      </c>
      <c r="BD121">
        <f t="shared" si="72"/>
        <v>1.3835000701286018</v>
      </c>
    </row>
    <row r="122" spans="1:56" x14ac:dyDescent="0.2">
      <c r="A122">
        <v>118</v>
      </c>
      <c r="B122" s="12">
        <v>0.5</v>
      </c>
      <c r="C122" s="5">
        <f t="shared" si="73"/>
        <v>2.553718364702914E-2</v>
      </c>
      <c r="D122">
        <f t="shared" si="37"/>
        <v>3.1598226638496225E-3</v>
      </c>
      <c r="E122" s="22">
        <f t="shared" si="38"/>
        <v>8.069297165877264E-5</v>
      </c>
      <c r="F122" s="22">
        <f>SUM(E122:E$124)</f>
        <v>1.3741592225790985E-4</v>
      </c>
      <c r="G122">
        <f t="shared" si="39"/>
        <v>1.7029478458049885</v>
      </c>
      <c r="H122">
        <f t="shared" si="40"/>
        <v>1.2446145124716552</v>
      </c>
      <c r="J122">
        <f t="shared" si="41"/>
        <v>5.4273006925836149E-2</v>
      </c>
      <c r="K122" s="22">
        <f t="shared" si="42"/>
        <v>1.3859797449415623E-3</v>
      </c>
      <c r="L122" s="22">
        <f>SUM(K122:K$124)</f>
        <v>2.391866293917592E-3</v>
      </c>
      <c r="M122">
        <f t="shared" si="43"/>
        <v>1.7257584770969661</v>
      </c>
      <c r="N122">
        <f t="shared" si="44"/>
        <v>1.2674251437636328</v>
      </c>
      <c r="P122">
        <f t="shared" si="45"/>
        <v>3.0563809546974508E-2</v>
      </c>
      <c r="Q122" s="22">
        <f t="shared" si="46"/>
        <v>7.8051361735391055E-4</v>
      </c>
      <c r="R122" s="22">
        <f>SUM(Q122:Q$124)</f>
        <v>1.3433309585507637E-3</v>
      </c>
      <c r="S122">
        <f t="shared" si="47"/>
        <v>1.721085870487322</v>
      </c>
      <c r="T122">
        <f t="shared" si="48"/>
        <v>1.2627525371539887</v>
      </c>
      <c r="V122">
        <f t="shared" si="49"/>
        <v>4.1862413838082866E-3</v>
      </c>
      <c r="W122" s="22">
        <f t="shared" si="50"/>
        <v>1.0690481500910562E-4</v>
      </c>
      <c r="X122" s="22">
        <f>SUM(W122:W$124)</f>
        <v>1.8229067005736391E-4</v>
      </c>
      <c r="Y122">
        <f t="shared" si="51"/>
        <v>1.7051680042834114</v>
      </c>
      <c r="Z122">
        <f t="shared" si="52"/>
        <v>1.2468346709500782</v>
      </c>
      <c r="AB122">
        <f t="shared" si="53"/>
        <v>2.296005273621372E-2</v>
      </c>
      <c r="AC122" s="22">
        <f t="shared" si="54"/>
        <v>5.8633508327016366E-4</v>
      </c>
      <c r="AD122" s="22">
        <f>SUM(AC122:AC$124)</f>
        <v>1.0077755631282977E-3</v>
      </c>
      <c r="AE122">
        <f t="shared" si="55"/>
        <v>1.7187707027654497</v>
      </c>
      <c r="AF122">
        <f t="shared" si="56"/>
        <v>1.2604373694321165</v>
      </c>
      <c r="AH122">
        <f t="shared" si="57"/>
        <v>1.7259917854360624E-2</v>
      </c>
      <c r="AI122" s="22">
        <f t="shared" si="58"/>
        <v>4.4076969197944437E-4</v>
      </c>
      <c r="AJ122" s="22">
        <f>SUM(AI122:AI$124)</f>
        <v>7.5656771629200583E-4</v>
      </c>
      <c r="AK122">
        <f t="shared" si="59"/>
        <v>1.7164694625312145</v>
      </c>
      <c r="AL122">
        <f t="shared" si="60"/>
        <v>1.2581361291978812</v>
      </c>
      <c r="AN122">
        <f t="shared" si="61"/>
        <v>1.2983852246677082E-2</v>
      </c>
      <c r="AO122" s="22">
        <f t="shared" si="62"/>
        <v>3.3157101926928453E-4</v>
      </c>
      <c r="AP122" s="22">
        <f>SUM(AO122:AO$124)</f>
        <v>5.6837308267542169E-4</v>
      </c>
      <c r="AQ122">
        <f t="shared" si="63"/>
        <v>1.7141820293221073</v>
      </c>
      <c r="AR122">
        <f t="shared" si="64"/>
        <v>1.255848695988774</v>
      </c>
      <c r="AT122">
        <f t="shared" si="65"/>
        <v>7.2398343889339745E-2</v>
      </c>
      <c r="AU122" s="22">
        <f t="shared" si="66"/>
        <v>1.848849803642839E-3</v>
      </c>
      <c r="AV122" s="22">
        <f>SUM(AU122:AU$124)</f>
        <v>3.195027230150917E-3</v>
      </c>
      <c r="AW122">
        <f t="shared" si="67"/>
        <v>1.728116163820159</v>
      </c>
      <c r="AX122">
        <f t="shared" si="68"/>
        <v>1.2697828304868257</v>
      </c>
      <c r="AZ122">
        <f t="shared" si="69"/>
        <v>5.4273006925836149E-2</v>
      </c>
      <c r="BA122" s="22">
        <f t="shared" si="70"/>
        <v>1.3859797449415623E-3</v>
      </c>
      <c r="BB122" s="22">
        <f>SUM(BA122:BA$124)</f>
        <v>2.391866293917592E-3</v>
      </c>
      <c r="BC122">
        <f t="shared" si="71"/>
        <v>1.7257584770969661</v>
      </c>
      <c r="BD122">
        <f t="shared" si="72"/>
        <v>1.2674251437636328</v>
      </c>
    </row>
    <row r="123" spans="1:56" x14ac:dyDescent="0.2">
      <c r="A123">
        <v>119</v>
      </c>
      <c r="B123" s="12">
        <v>0.5</v>
      </c>
      <c r="C123" s="5">
        <f t="shared" si="73"/>
        <v>1.276859182351457E-2</v>
      </c>
      <c r="D123">
        <f t="shared" si="37"/>
        <v>3.0093549179520209E-3</v>
      </c>
      <c r="E123" s="22">
        <f t="shared" si="38"/>
        <v>3.8425224599415535E-5</v>
      </c>
      <c r="F123" s="22">
        <f>SUM(E123:E$124)</f>
        <v>5.6722950599137217E-5</v>
      </c>
      <c r="G123">
        <f t="shared" si="39"/>
        <v>1.4761904761904763</v>
      </c>
      <c r="H123">
        <f t="shared" si="40"/>
        <v>1.017857142857143</v>
      </c>
      <c r="J123">
        <f t="shared" si="41"/>
        <v>5.2949275049596248E-2</v>
      </c>
      <c r="K123" s="22">
        <f t="shared" si="42"/>
        <v>6.7608768045929863E-4</v>
      </c>
      <c r="L123" s="22">
        <f>SUM(K123:K$124)</f>
        <v>1.0058865489760297E-3</v>
      </c>
      <c r="M123">
        <f t="shared" si="43"/>
        <v>1.4878048780487805</v>
      </c>
      <c r="N123">
        <f t="shared" si="44"/>
        <v>1.0294715447154472</v>
      </c>
      <c r="P123">
        <f t="shared" si="45"/>
        <v>2.9673601501916995E-2</v>
      </c>
      <c r="Q123" s="22">
        <f t="shared" si="46"/>
        <v>3.7889010551160699E-4</v>
      </c>
      <c r="R123" s="22">
        <f>SUM(Q123:Q$124)</f>
        <v>5.6281734119685318E-4</v>
      </c>
      <c r="S123">
        <f t="shared" si="47"/>
        <v>1.4854368932038837</v>
      </c>
      <c r="T123">
        <f t="shared" si="48"/>
        <v>1.0271035598705505</v>
      </c>
      <c r="V123">
        <f t="shared" si="49"/>
        <v>3.9964118222513478E-3</v>
      </c>
      <c r="W123" s="22">
        <f t="shared" si="50"/>
        <v>5.1028551316995522E-5</v>
      </c>
      <c r="X123" s="22">
        <f>SUM(W123:W$124)</f>
        <v>7.5385855048258296E-5</v>
      </c>
      <c r="Y123">
        <f t="shared" si="51"/>
        <v>1.4773269689737469</v>
      </c>
      <c r="Z123">
        <f t="shared" si="52"/>
        <v>1.0189936356404137</v>
      </c>
      <c r="AB123">
        <f t="shared" si="53"/>
        <v>2.2237339211829268E-2</v>
      </c>
      <c r="AC123" s="22">
        <f t="shared" si="54"/>
        <v>2.8393950763688314E-4</v>
      </c>
      <c r="AD123" s="22">
        <f>SUM(AC123:AC$124)</f>
        <v>4.2144047985813405E-4</v>
      </c>
      <c r="AE123">
        <f t="shared" si="55"/>
        <v>1.4842615012106537</v>
      </c>
      <c r="AF123">
        <f t="shared" si="56"/>
        <v>1.0259281678773204</v>
      </c>
      <c r="AH123">
        <f t="shared" si="57"/>
        <v>1.6676249134647943E-2</v>
      </c>
      <c r="AI123" s="22">
        <f t="shared" si="58"/>
        <v>2.1293221834755766E-4</v>
      </c>
      <c r="AJ123" s="22">
        <f>SUM(AI123:AI$124)</f>
        <v>3.1579802431256141E-4</v>
      </c>
      <c r="AK123">
        <f t="shared" si="59"/>
        <v>1.4830917874396137</v>
      </c>
      <c r="AL123">
        <f t="shared" si="60"/>
        <v>1.0247584541062804</v>
      </c>
      <c r="AN123">
        <f t="shared" si="61"/>
        <v>1.2514556382339354E-2</v>
      </c>
      <c r="AO123" s="22">
        <f t="shared" si="62"/>
        <v>1.5979326229845035E-4</v>
      </c>
      <c r="AP123" s="22">
        <f>SUM(AO123:AO$124)</f>
        <v>2.3680206340613726E-4</v>
      </c>
      <c r="AQ123">
        <f t="shared" si="63"/>
        <v>1.4819277108433735</v>
      </c>
      <c r="AR123">
        <f t="shared" si="64"/>
        <v>1.0235943775100402</v>
      </c>
      <c r="AT123">
        <f t="shared" si="65"/>
        <v>7.0805226297642784E-2</v>
      </c>
      <c r="AU123" s="22">
        <f t="shared" si="66"/>
        <v>9.0408303356618051E-4</v>
      </c>
      <c r="AV123" s="22">
        <f>SUM(AU123:AU$124)</f>
        <v>1.346177426508078E-3</v>
      </c>
      <c r="AW123">
        <f t="shared" si="67"/>
        <v>1.488997555012225</v>
      </c>
      <c r="AX123">
        <f t="shared" si="68"/>
        <v>1.0306642216788917</v>
      </c>
      <c r="AZ123">
        <f t="shared" si="69"/>
        <v>5.2949275049596248E-2</v>
      </c>
      <c r="BA123" s="22">
        <f t="shared" si="70"/>
        <v>6.7608768045929863E-4</v>
      </c>
      <c r="BB123" s="22">
        <f>SUM(BA123:BA$124)</f>
        <v>1.0058865489760297E-3</v>
      </c>
      <c r="BC123">
        <f t="shared" si="71"/>
        <v>1.4878048780487805</v>
      </c>
      <c r="BD123">
        <f t="shared" si="72"/>
        <v>1.0294715447154472</v>
      </c>
    </row>
    <row r="124" spans="1:56" x14ac:dyDescent="0.2">
      <c r="A124">
        <v>120</v>
      </c>
      <c r="B124" s="12">
        <v>1</v>
      </c>
      <c r="C124" s="5">
        <f t="shared" si="73"/>
        <v>6.384295911757285E-3</v>
      </c>
      <c r="D124">
        <f t="shared" si="37"/>
        <v>2.8660523028114487E-3</v>
      </c>
      <c r="E124" s="22">
        <f t="shared" si="38"/>
        <v>1.8297725999721682E-5</v>
      </c>
      <c r="F124" s="22">
        <f>SUM(E124:E$124)</f>
        <v>1.8297725999721682E-5</v>
      </c>
      <c r="G124">
        <f t="shared" si="39"/>
        <v>1</v>
      </c>
      <c r="H124">
        <f t="shared" si="40"/>
        <v>0.54166666666666674</v>
      </c>
      <c r="J124">
        <f t="shared" si="41"/>
        <v>5.1657829316679262E-2</v>
      </c>
      <c r="K124" s="22">
        <f t="shared" si="42"/>
        <v>3.2979886851673104E-4</v>
      </c>
      <c r="L124" s="22">
        <f>SUM(K124:K$124)</f>
        <v>3.2979886851673104E-4</v>
      </c>
      <c r="M124">
        <f t="shared" si="43"/>
        <v>1</v>
      </c>
      <c r="N124">
        <f t="shared" si="44"/>
        <v>0.54166666666666674</v>
      </c>
      <c r="P124">
        <f t="shared" si="45"/>
        <v>2.8809321846521359E-2</v>
      </c>
      <c r="Q124" s="22">
        <f t="shared" si="46"/>
        <v>1.8392723568524616E-4</v>
      </c>
      <c r="R124" s="22">
        <f>SUM(Q124:Q$124)</f>
        <v>1.8392723568524616E-4</v>
      </c>
      <c r="S124">
        <f t="shared" si="47"/>
        <v>1</v>
      </c>
      <c r="T124">
        <f t="shared" si="48"/>
        <v>0.54166666666666674</v>
      </c>
      <c r="V124">
        <f t="shared" si="49"/>
        <v>3.8151902837721689E-3</v>
      </c>
      <c r="W124" s="22">
        <f t="shared" si="50"/>
        <v>2.4357303731262774E-5</v>
      </c>
      <c r="X124" s="22">
        <f>SUM(W124:W$124)</f>
        <v>2.4357303731262774E-5</v>
      </c>
      <c r="Y124">
        <f t="shared" si="51"/>
        <v>1</v>
      </c>
      <c r="Z124">
        <f t="shared" si="52"/>
        <v>0.54166666666666674</v>
      </c>
      <c r="AB124">
        <f t="shared" si="53"/>
        <v>2.1537374539301952E-2</v>
      </c>
      <c r="AC124" s="22">
        <f t="shared" si="54"/>
        <v>1.3750097222125089E-4</v>
      </c>
      <c r="AD124" s="22">
        <f>SUM(AC124:AC$124)</f>
        <v>1.3750097222125089E-4</v>
      </c>
      <c r="AE124">
        <f t="shared" si="55"/>
        <v>1</v>
      </c>
      <c r="AF124">
        <f t="shared" si="56"/>
        <v>0.54166666666666674</v>
      </c>
      <c r="AH124">
        <f t="shared" si="57"/>
        <v>1.6112318004490773E-2</v>
      </c>
      <c r="AI124" s="22">
        <f t="shared" si="58"/>
        <v>1.0286580596500373E-4</v>
      </c>
      <c r="AJ124" s="22">
        <f>SUM(AI124:AI$124)</f>
        <v>1.0286580596500373E-4</v>
      </c>
      <c r="AK124">
        <f t="shared" si="59"/>
        <v>1</v>
      </c>
      <c r="AL124">
        <f t="shared" si="60"/>
        <v>0.54166666666666674</v>
      </c>
      <c r="AN124">
        <f t="shared" si="61"/>
        <v>1.2062223019122267E-2</v>
      </c>
      <c r="AO124" s="22">
        <f t="shared" si="62"/>
        <v>7.7008801107686907E-5</v>
      </c>
      <c r="AP124" s="22">
        <f>SUM(AO124:AO$124)</f>
        <v>7.7008801107686907E-5</v>
      </c>
      <c r="AQ124">
        <f t="shared" si="63"/>
        <v>1</v>
      </c>
      <c r="AR124">
        <f t="shared" si="64"/>
        <v>0.54166666666666674</v>
      </c>
      <c r="AT124">
        <f t="shared" si="65"/>
        <v>6.9247165083269224E-2</v>
      </c>
      <c r="AU124" s="22">
        <f t="shared" si="66"/>
        <v>4.4209439294189753E-4</v>
      </c>
      <c r="AV124" s="22">
        <f>SUM(AU124:AU$124)</f>
        <v>4.4209439294189753E-4</v>
      </c>
      <c r="AW124">
        <f t="shared" si="67"/>
        <v>1</v>
      </c>
      <c r="AX124">
        <f t="shared" si="68"/>
        <v>0.54166666666666674</v>
      </c>
      <c r="AZ124">
        <f t="shared" si="69"/>
        <v>5.1657829316679262E-2</v>
      </c>
      <c r="BA124" s="22">
        <f t="shared" si="70"/>
        <v>3.2979886851673104E-4</v>
      </c>
      <c r="BB124" s="22">
        <f>SUM(BA124:BA$124)</f>
        <v>3.2979886851673104E-4</v>
      </c>
      <c r="BC124">
        <f t="shared" si="71"/>
        <v>1</v>
      </c>
      <c r="BD124">
        <f t="shared" si="72"/>
        <v>0.54166666666666674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D124"/>
  <sheetViews>
    <sheetView topLeftCell="AI1" workbookViewId="0">
      <selection activeCell="AS10" sqref="AS10"/>
    </sheetView>
  </sheetViews>
  <sheetFormatPr defaultRowHeight="12.75" x14ac:dyDescent="0.2"/>
  <cols>
    <col min="1" max="1" width="7.7109375" bestFit="1" customWidth="1"/>
    <col min="2" max="2" width="8.5703125" bestFit="1" customWidth="1"/>
    <col min="3" max="3" width="11.28515625" bestFit="1" customWidth="1"/>
    <col min="4" max="4" width="12" bestFit="1" customWidth="1"/>
    <col min="5" max="5" width="11.28515625" bestFit="1" customWidth="1"/>
    <col min="6" max="6" width="12.85546875" bestFit="1" customWidth="1"/>
    <col min="7" max="8" width="12" bestFit="1" customWidth="1"/>
    <col min="10" max="10" width="12" bestFit="1" customWidth="1"/>
    <col min="11" max="11" width="11.28515625" bestFit="1" customWidth="1"/>
    <col min="12" max="12" width="12.85546875" bestFit="1" customWidth="1"/>
    <col min="13" max="14" width="12" bestFit="1" customWidth="1"/>
    <col min="16" max="16" width="12" bestFit="1" customWidth="1"/>
    <col min="17" max="17" width="11.28515625" bestFit="1" customWidth="1"/>
    <col min="18" max="18" width="12.85546875" bestFit="1" customWidth="1"/>
    <col min="19" max="20" width="12" bestFit="1" customWidth="1"/>
    <col min="22" max="22" width="12" bestFit="1" customWidth="1"/>
    <col min="23" max="23" width="11.28515625" bestFit="1" customWidth="1"/>
    <col min="24" max="24" width="12.85546875" bestFit="1" customWidth="1"/>
    <col min="25" max="26" width="12" bestFit="1" customWidth="1"/>
    <col min="28" max="28" width="12" bestFit="1" customWidth="1"/>
    <col min="29" max="29" width="11.28515625" bestFit="1" customWidth="1"/>
    <col min="30" max="30" width="12.85546875" bestFit="1" customWidth="1"/>
    <col min="31" max="32" width="12" bestFit="1" customWidth="1"/>
    <col min="34" max="34" width="12" bestFit="1" customWidth="1"/>
    <col min="35" max="35" width="11.28515625" bestFit="1" customWidth="1"/>
    <col min="36" max="36" width="12.85546875" bestFit="1" customWidth="1"/>
    <col min="37" max="38" width="12" bestFit="1" customWidth="1"/>
    <col min="40" max="40" width="12" bestFit="1" customWidth="1"/>
    <col min="41" max="41" width="11.28515625" bestFit="1" customWidth="1"/>
    <col min="42" max="42" width="12.85546875" bestFit="1" customWidth="1"/>
    <col min="43" max="44" width="12" bestFit="1" customWidth="1"/>
    <col min="45" max="45" width="8" customWidth="1"/>
    <col min="46" max="46" width="12" bestFit="1" customWidth="1"/>
    <col min="47" max="47" width="11.28515625" bestFit="1" customWidth="1"/>
    <col min="48" max="48" width="12.85546875" bestFit="1" customWidth="1"/>
    <col min="49" max="50" width="12" bestFit="1" customWidth="1"/>
    <col min="51" max="51" width="3" bestFit="1" customWidth="1"/>
    <col min="52" max="52" width="12" bestFit="1" customWidth="1"/>
    <col min="53" max="53" width="11.28515625" bestFit="1" customWidth="1"/>
    <col min="54" max="54" width="12.85546875" bestFit="1" customWidth="1"/>
    <col min="55" max="56" width="12" bestFit="1" customWidth="1"/>
  </cols>
  <sheetData>
    <row r="1" spans="1:56" x14ac:dyDescent="0.2">
      <c r="A1" s="23" t="s">
        <v>97</v>
      </c>
      <c r="D1" s="24">
        <v>0.05</v>
      </c>
      <c r="J1" s="24">
        <v>2.5000000000000001E-2</v>
      </c>
      <c r="P1" s="24">
        <v>0.03</v>
      </c>
      <c r="V1" s="24">
        <v>4.7500000000000001E-2</v>
      </c>
      <c r="AB1" s="24">
        <v>3.2500000000000001E-2</v>
      </c>
      <c r="AH1" s="24">
        <v>3.5000000000000003E-2</v>
      </c>
      <c r="AN1" s="24">
        <v>3.7499999999999999E-2</v>
      </c>
      <c r="AT1" s="24">
        <v>2.2499999999999999E-2</v>
      </c>
      <c r="AZ1" s="24">
        <v>2.5000000000000001E-2</v>
      </c>
    </row>
    <row r="2" spans="1:56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</row>
    <row r="3" spans="1:56" x14ac:dyDescent="0.2">
      <c r="A3" s="25" t="s">
        <v>98</v>
      </c>
      <c r="B3" s="25" t="s">
        <v>96</v>
      </c>
      <c r="C3" s="25" t="s">
        <v>99</v>
      </c>
      <c r="D3" s="25" t="s">
        <v>100</v>
      </c>
      <c r="E3" s="25" t="s">
        <v>101</v>
      </c>
      <c r="F3" s="25" t="s">
        <v>102</v>
      </c>
      <c r="G3" s="25" t="s">
        <v>103</v>
      </c>
      <c r="H3" s="25" t="s">
        <v>104</v>
      </c>
      <c r="J3" s="25" t="s">
        <v>100</v>
      </c>
      <c r="K3" s="25" t="s">
        <v>101</v>
      </c>
      <c r="L3" s="25" t="s">
        <v>102</v>
      </c>
      <c r="M3" s="25" t="s">
        <v>103</v>
      </c>
      <c r="N3" s="25" t="s">
        <v>104</v>
      </c>
      <c r="P3" s="25" t="s">
        <v>100</v>
      </c>
      <c r="Q3" s="25" t="s">
        <v>101</v>
      </c>
      <c r="R3" s="25" t="s">
        <v>102</v>
      </c>
      <c r="S3" s="25" t="s">
        <v>103</v>
      </c>
      <c r="T3" s="25" t="s">
        <v>104</v>
      </c>
      <c r="V3" s="25" t="s">
        <v>100</v>
      </c>
      <c r="W3" s="25" t="s">
        <v>101</v>
      </c>
      <c r="X3" s="25" t="s">
        <v>102</v>
      </c>
      <c r="Y3" s="25" t="s">
        <v>103</v>
      </c>
      <c r="Z3" s="25" t="s">
        <v>104</v>
      </c>
      <c r="AB3" s="25" t="s">
        <v>100</v>
      </c>
      <c r="AC3" s="25" t="s">
        <v>101</v>
      </c>
      <c r="AD3" s="25" t="s">
        <v>102</v>
      </c>
      <c r="AE3" s="25" t="s">
        <v>103</v>
      </c>
      <c r="AF3" s="25" t="s">
        <v>104</v>
      </c>
      <c r="AH3" s="25" t="s">
        <v>100</v>
      </c>
      <c r="AI3" s="25" t="s">
        <v>101</v>
      </c>
      <c r="AJ3" s="25" t="s">
        <v>102</v>
      </c>
      <c r="AK3" s="25" t="s">
        <v>103</v>
      </c>
      <c r="AL3" s="25" t="s">
        <v>104</v>
      </c>
      <c r="AN3" s="25" t="s">
        <v>100</v>
      </c>
      <c r="AO3" s="25" t="s">
        <v>101</v>
      </c>
      <c r="AP3" s="25" t="s">
        <v>102</v>
      </c>
      <c r="AQ3" s="25" t="s">
        <v>103</v>
      </c>
      <c r="AR3" s="25" t="s">
        <v>104</v>
      </c>
      <c r="AT3" s="25" t="s">
        <v>100</v>
      </c>
      <c r="AU3" s="25" t="s">
        <v>101</v>
      </c>
      <c r="AV3" s="25" t="s">
        <v>102</v>
      </c>
      <c r="AW3" s="25" t="s">
        <v>103</v>
      </c>
      <c r="AX3" s="25" t="s">
        <v>104</v>
      </c>
      <c r="AZ3" s="25" t="s">
        <v>100</v>
      </c>
      <c r="BA3" s="25" t="s">
        <v>101</v>
      </c>
      <c r="BB3" s="25" t="s">
        <v>102</v>
      </c>
      <c r="BC3" s="25" t="s">
        <v>103</v>
      </c>
      <c r="BD3" s="25" t="s">
        <v>104</v>
      </c>
    </row>
    <row r="4" spans="1:56" x14ac:dyDescent="0.2">
      <c r="A4">
        <v>0</v>
      </c>
      <c r="B4" s="12">
        <v>0</v>
      </c>
      <c r="C4" s="5">
        <v>100000</v>
      </c>
      <c r="D4">
        <f>(1+D$1)^(-$A4)</f>
        <v>1</v>
      </c>
      <c r="E4" s="22">
        <f>D4*$C4</f>
        <v>100000</v>
      </c>
      <c r="F4" s="22">
        <f>SUM(E4:E$124)</f>
        <v>2055168.4394817667</v>
      </c>
      <c r="G4">
        <f>F4/E4</f>
        <v>20.551684394817666</v>
      </c>
      <c r="H4">
        <f>G4-(12-1)/(2*12)</f>
        <v>20.093351061484334</v>
      </c>
      <c r="J4">
        <f>(1+J$1)^(-$A4)</f>
        <v>1</v>
      </c>
      <c r="K4" s="22">
        <f>J4*$C4</f>
        <v>100000</v>
      </c>
      <c r="L4" s="22">
        <f>SUM(K4:K$124)</f>
        <v>3566517.1419971241</v>
      </c>
      <c r="M4">
        <f>L4/K4</f>
        <v>35.665171419971237</v>
      </c>
      <c r="N4">
        <f>M4-(12-1)/(2*12)</f>
        <v>35.206838086637902</v>
      </c>
      <c r="P4">
        <f>(1+P$1)^(-$A4)</f>
        <v>1</v>
      </c>
      <c r="Q4" s="22">
        <f>P4*$C4</f>
        <v>100000</v>
      </c>
      <c r="R4" s="22">
        <f>SUM(Q4:Q$124)</f>
        <v>3129087.5189628713</v>
      </c>
      <c r="S4">
        <f>R4/Q4</f>
        <v>31.290875189628714</v>
      </c>
      <c r="T4">
        <f>S4-(12-1)/(2*12)</f>
        <v>30.832541856295382</v>
      </c>
      <c r="V4">
        <f>(1+V$1)^(-$A4)</f>
        <v>1</v>
      </c>
      <c r="W4" s="22">
        <f>V4*$C4</f>
        <v>100000</v>
      </c>
      <c r="X4" s="22">
        <f>SUM(W4:W$124)</f>
        <v>2149681.3015528112</v>
      </c>
      <c r="Y4">
        <f>X4/W4</f>
        <v>21.496813015528112</v>
      </c>
      <c r="Z4">
        <f>Y4-(12-1)/(2*12)</f>
        <v>21.038479682194779</v>
      </c>
      <c r="AB4">
        <f>(1+AB$1)^(-$A4)</f>
        <v>1</v>
      </c>
      <c r="AC4" s="22">
        <f>AB4*$C4</f>
        <v>100000</v>
      </c>
      <c r="AD4" s="22">
        <f>SUM(AC4:AC$124)</f>
        <v>2943743.9368339381</v>
      </c>
      <c r="AE4">
        <f>AD4/AC4</f>
        <v>29.43743936833938</v>
      </c>
      <c r="AF4">
        <f>AE4-(12-1)/(2*12)</f>
        <v>28.979106035006048</v>
      </c>
      <c r="AH4">
        <f>(1+AH$1)^(-$A4)</f>
        <v>1</v>
      </c>
      <c r="AI4" s="22">
        <f>AH4*$C4</f>
        <v>100000</v>
      </c>
      <c r="AJ4" s="22">
        <f>SUM(AI4:AI$124)</f>
        <v>2776893.4019235857</v>
      </c>
      <c r="AK4">
        <f>AJ4/AI4</f>
        <v>27.768934019235857</v>
      </c>
      <c r="AL4">
        <f>AK4-(12-1)/(2*12)</f>
        <v>27.310600685902525</v>
      </c>
      <c r="AN4">
        <f>(1+AN$1)^(-$A4)</f>
        <v>1</v>
      </c>
      <c r="AO4" s="22">
        <f>AN4*$C4</f>
        <v>100000</v>
      </c>
      <c r="AP4" s="22">
        <f>SUM(AO4:AO$124)</f>
        <v>2626225.9675614852</v>
      </c>
      <c r="AQ4">
        <f>AP4/AO4</f>
        <v>26.262259675614853</v>
      </c>
      <c r="AR4">
        <f>AQ4-(12-1)/(2*12)</f>
        <v>25.803926342281521</v>
      </c>
      <c r="AT4">
        <f>(1+AT$1)^(-$A4)</f>
        <v>1</v>
      </c>
      <c r="AU4" s="22">
        <f>AT4*$C4</f>
        <v>100000</v>
      </c>
      <c r="AV4" s="22">
        <f>SUM(AU4:AU$124)</f>
        <v>3825482.4919237313</v>
      </c>
      <c r="AW4">
        <f>AV4/AU4</f>
        <v>38.254824919237315</v>
      </c>
      <c r="AX4">
        <f>AW4-(12-1)/(2*12)</f>
        <v>37.796491585903979</v>
      </c>
      <c r="AZ4">
        <f>(1+AZ$1)^(-$A4)</f>
        <v>1</v>
      </c>
      <c r="BA4" s="22">
        <f>AZ4*$C4</f>
        <v>100000</v>
      </c>
      <c r="BB4" s="22">
        <f>SUM(BA4:BA$124)</f>
        <v>3566517.1419971241</v>
      </c>
      <c r="BC4">
        <f>BB4/BA4</f>
        <v>35.665171419971237</v>
      </c>
      <c r="BD4">
        <f>BC4-(12-1)/(2*12)</f>
        <v>35.206838086637902</v>
      </c>
    </row>
    <row r="5" spans="1:56" x14ac:dyDescent="0.2">
      <c r="A5">
        <v>1</v>
      </c>
      <c r="B5" s="12">
        <v>3.7399999999999998E-4</v>
      </c>
      <c r="C5" s="5">
        <f>C4*(1-B4)</f>
        <v>100000</v>
      </c>
      <c r="D5">
        <f t="shared" ref="D5:D68" si="0">(1+D$1)^(-$A5)</f>
        <v>0.95238095238095233</v>
      </c>
      <c r="E5" s="22">
        <f t="shared" ref="E5:E68" si="1">D5*$C5</f>
        <v>95238.095238095237</v>
      </c>
      <c r="F5" s="22">
        <f>SUM(E5:E$124)</f>
        <v>1955168.4394817667</v>
      </c>
      <c r="G5">
        <f t="shared" ref="G5:G68" si="2">F5/E5</f>
        <v>20.52926861455855</v>
      </c>
      <c r="H5">
        <f t="shared" ref="H5:H68" si="3">G5-(12-1)/(2*12)</f>
        <v>20.070935281225218</v>
      </c>
      <c r="J5">
        <f t="shared" ref="J5:J68" si="4">(1+J$1)^(-$A5)</f>
        <v>0.97560975609756106</v>
      </c>
      <c r="K5" s="22">
        <f t="shared" ref="K5:K68" si="5">J5*$C5</f>
        <v>97560.975609756104</v>
      </c>
      <c r="L5" s="22">
        <f>SUM(K5:K$124)</f>
        <v>3466517.1419971241</v>
      </c>
      <c r="M5">
        <f t="shared" ref="M5:M68" si="6">L5/K5</f>
        <v>35.531800705470516</v>
      </c>
      <c r="N5">
        <f t="shared" ref="N5:N68" si="7">M5-(12-1)/(2*12)</f>
        <v>35.073467372137181</v>
      </c>
      <c r="P5">
        <f t="shared" ref="P5:P68" si="8">(1+P$1)^(-$A5)</f>
        <v>0.970873786407767</v>
      </c>
      <c r="Q5" s="22">
        <f t="shared" ref="Q5:Q68" si="9">P5*$C5</f>
        <v>97087.378640776704</v>
      </c>
      <c r="R5" s="22">
        <f>SUM(Q5:Q$124)</f>
        <v>3029087.5189628708</v>
      </c>
      <c r="S5">
        <f t="shared" ref="S5:S68" si="10">R5/Q5</f>
        <v>31.199601445317569</v>
      </c>
      <c r="T5">
        <f t="shared" ref="T5:T68" si="11">S5-(12-1)/(2*12)</f>
        <v>30.741268111984237</v>
      </c>
      <c r="V5">
        <f t="shared" ref="V5:V68" si="12">(1+V$1)^(-$A5)</f>
        <v>0.95465393794749398</v>
      </c>
      <c r="W5" s="22">
        <f t="shared" ref="W5:W68" si="13">V5*$C5</f>
        <v>95465.393794749398</v>
      </c>
      <c r="X5" s="22">
        <f>SUM(W5:W$124)</f>
        <v>2049681.3015528093</v>
      </c>
      <c r="Y5">
        <f t="shared" ref="Y5:Y68" si="14">X5/W5</f>
        <v>21.470411633765679</v>
      </c>
      <c r="Z5">
        <f t="shared" ref="Z5:Z68" si="15">Y5-(12-1)/(2*12)</f>
        <v>21.012078300432346</v>
      </c>
      <c r="AB5">
        <f t="shared" ref="AB5:AB68" si="16">(1+AB$1)^(-$A5)</f>
        <v>0.96852300242130751</v>
      </c>
      <c r="AC5" s="22">
        <f t="shared" ref="AC5:AC68" si="17">AB5*$C5</f>
        <v>96852.300242130746</v>
      </c>
      <c r="AD5" s="22">
        <f>SUM(AC5:AC$124)</f>
        <v>2843743.9368339386</v>
      </c>
      <c r="AE5">
        <f t="shared" ref="AE5:AE68" si="18">AD5/AC5</f>
        <v>29.361656147810418</v>
      </c>
      <c r="AF5">
        <f t="shared" ref="AF5:AF68" si="19">AE5-(12-1)/(2*12)</f>
        <v>28.903322814477086</v>
      </c>
      <c r="AH5">
        <f t="shared" ref="AH5:AH68" si="20">(1+AH$1)^(-$A5)</f>
        <v>0.96618357487922713</v>
      </c>
      <c r="AI5" s="22">
        <f t="shared" ref="AI5:AI68" si="21">AH5*$C5</f>
        <v>96618.357487922709</v>
      </c>
      <c r="AJ5" s="22">
        <f>SUM(AI5:AI$124)</f>
        <v>2676893.4019235861</v>
      </c>
      <c r="AK5">
        <f t="shared" ref="AK5:AK68" si="22">AJ5/AI5</f>
        <v>27.705846709909114</v>
      </c>
      <c r="AL5">
        <f t="shared" ref="AL5:AL68" si="23">AK5-(12-1)/(2*12)</f>
        <v>27.247513376575782</v>
      </c>
      <c r="AN5">
        <f t="shared" ref="AN5:AN68" si="24">(1+AN$1)^(-$A5)</f>
        <v>0.96385542168674687</v>
      </c>
      <c r="AO5" s="22">
        <f t="shared" ref="AO5:AO68" si="25">AN5*$C5</f>
        <v>96385.542168674685</v>
      </c>
      <c r="AP5" s="22">
        <f>SUM(AO5:AO$124)</f>
        <v>2526225.9675614852</v>
      </c>
      <c r="AQ5">
        <f t="shared" ref="AQ5:AQ68" si="26">AP5/AO5</f>
        <v>26.209594413450414</v>
      </c>
      <c r="AR5">
        <f t="shared" ref="AR5:AR68" si="27">AQ5-(12-1)/(2*12)</f>
        <v>25.751261080117082</v>
      </c>
      <c r="AT5">
        <f t="shared" ref="AT5:AT68" si="28">(1+AT$1)^(-$A5)</f>
        <v>0.97799511002444994</v>
      </c>
      <c r="AU5" s="22">
        <f t="shared" ref="AU5:AU68" si="29">AT5*$C5</f>
        <v>97799.511002444997</v>
      </c>
      <c r="AV5" s="22">
        <f>SUM(AU5:AU$124)</f>
        <v>3725482.4919237318</v>
      </c>
      <c r="AW5">
        <f t="shared" ref="AW5:AW68" si="30">AV5/AU5</f>
        <v>38.093058479920153</v>
      </c>
      <c r="AX5">
        <f t="shared" ref="AX5:AX68" si="31">AW5-(12-1)/(2*12)</f>
        <v>37.634725146586817</v>
      </c>
      <c r="AZ5">
        <f t="shared" ref="AZ5:AZ68" si="32">(1+AZ$1)^(-$A5)</f>
        <v>0.97560975609756106</v>
      </c>
      <c r="BA5" s="22">
        <f t="shared" ref="BA5:BA68" si="33">AZ5*$C5</f>
        <v>97560.975609756104</v>
      </c>
      <c r="BB5" s="22">
        <f>SUM(BA5:BA$124)</f>
        <v>3466517.1419971241</v>
      </c>
      <c r="BC5">
        <f t="shared" ref="BC5:BC68" si="34">BB5/BA5</f>
        <v>35.531800705470516</v>
      </c>
      <c r="BD5">
        <f t="shared" ref="BD5:BD68" si="35">BC5-(12-1)/(2*12)</f>
        <v>35.073467372137181</v>
      </c>
    </row>
    <row r="6" spans="1:56" x14ac:dyDescent="0.2">
      <c r="A6">
        <v>2</v>
      </c>
      <c r="B6" s="12">
        <v>2.43E-4</v>
      </c>
      <c r="C6" s="5">
        <f t="shared" ref="C6:C69" si="36">C5*(1-B5)</f>
        <v>99962.6</v>
      </c>
      <c r="D6">
        <f t="shared" si="0"/>
        <v>0.90702947845804982</v>
      </c>
      <c r="E6" s="22">
        <f t="shared" si="1"/>
        <v>90669.024943310651</v>
      </c>
      <c r="F6" s="22">
        <f>SUM(E6:E$124)</f>
        <v>1859930.3442436715</v>
      </c>
      <c r="G6">
        <f t="shared" si="2"/>
        <v>20.513404058404323</v>
      </c>
      <c r="H6">
        <f t="shared" si="3"/>
        <v>20.055070725070991</v>
      </c>
      <c r="J6">
        <f t="shared" si="4"/>
        <v>0.95181439619274244</v>
      </c>
      <c r="K6" s="22">
        <f t="shared" si="5"/>
        <v>95145.841760856638</v>
      </c>
      <c r="L6" s="22">
        <f>SUM(K6:K$124)</f>
        <v>3368956.166387368</v>
      </c>
      <c r="M6">
        <f t="shared" si="6"/>
        <v>35.408338441684471</v>
      </c>
      <c r="N6">
        <f t="shared" si="7"/>
        <v>34.950005108351135</v>
      </c>
      <c r="P6">
        <f t="shared" si="8"/>
        <v>0.94259590913375435</v>
      </c>
      <c r="Q6" s="22">
        <f t="shared" si="9"/>
        <v>94224.337826373841</v>
      </c>
      <c r="R6" s="22">
        <f>SUM(Q6:Q$124)</f>
        <v>2932000.1403220943</v>
      </c>
      <c r="S6">
        <f t="shared" si="10"/>
        <v>31.117227331699151</v>
      </c>
      <c r="T6">
        <f t="shared" si="11"/>
        <v>30.658893998365819</v>
      </c>
      <c r="V6">
        <f t="shared" si="12"/>
        <v>0.91136414123865761</v>
      </c>
      <c r="W6" s="22">
        <f t="shared" si="13"/>
        <v>91102.329104983437</v>
      </c>
      <c r="X6" s="22">
        <f>SUM(W6:W$124)</f>
        <v>1954215.9077580597</v>
      </c>
      <c r="Y6">
        <f t="shared" si="14"/>
        <v>21.450778777632383</v>
      </c>
      <c r="Z6">
        <f t="shared" si="15"/>
        <v>20.992445444299051</v>
      </c>
      <c r="AB6">
        <f t="shared" si="16"/>
        <v>0.93803680621918406</v>
      </c>
      <c r="AC6" s="22">
        <f t="shared" si="17"/>
        <v>93768.598045365812</v>
      </c>
      <c r="AD6" s="22">
        <f>SUM(AC6:AC$124)</f>
        <v>2746891.6365918079</v>
      </c>
      <c r="AE6">
        <f t="shared" si="18"/>
        <v>29.294366065522759</v>
      </c>
      <c r="AF6">
        <f t="shared" si="19"/>
        <v>28.836032732189427</v>
      </c>
      <c r="AH6">
        <f t="shared" si="20"/>
        <v>0.93351070036640305</v>
      </c>
      <c r="AI6" s="22">
        <f t="shared" si="21"/>
        <v>93316.156736446603</v>
      </c>
      <c r="AJ6" s="22">
        <f>SUM(AI6:AI$124)</f>
        <v>2580275.0444356627</v>
      </c>
      <c r="AK6">
        <f t="shared" si="22"/>
        <v>27.650892778655141</v>
      </c>
      <c r="AL6">
        <f t="shared" si="23"/>
        <v>27.192559445321809</v>
      </c>
      <c r="AN6">
        <f t="shared" si="24"/>
        <v>0.9290172739149366</v>
      </c>
      <c r="AO6" s="22">
        <f t="shared" si="25"/>
        <v>92866.982145449248</v>
      </c>
      <c r="AP6" s="22">
        <f>SUM(AO6:AO$124)</f>
        <v>2429840.4253928103</v>
      </c>
      <c r="AQ6">
        <f t="shared" si="26"/>
        <v>26.164739816646229</v>
      </c>
      <c r="AR6">
        <f t="shared" si="27"/>
        <v>25.706406483312897</v>
      </c>
      <c r="AT6">
        <f t="shared" si="28"/>
        <v>0.95647443523173592</v>
      </c>
      <c r="AU6" s="22">
        <f t="shared" si="29"/>
        <v>95611.671379295934</v>
      </c>
      <c r="AV6" s="22">
        <f>SUM(AU6:AU$124)</f>
        <v>3627682.9809212866</v>
      </c>
      <c r="AW6">
        <f t="shared" si="30"/>
        <v>37.941842544830116</v>
      </c>
      <c r="AX6">
        <f t="shared" si="31"/>
        <v>37.483509211496781</v>
      </c>
      <c r="AZ6">
        <f t="shared" si="32"/>
        <v>0.95181439619274244</v>
      </c>
      <c r="BA6" s="22">
        <f t="shared" si="33"/>
        <v>95145.841760856638</v>
      </c>
      <c r="BB6" s="22">
        <f>SUM(BA6:BA$124)</f>
        <v>3368956.166387368</v>
      </c>
      <c r="BC6">
        <f t="shared" si="34"/>
        <v>35.408338441684471</v>
      </c>
      <c r="BD6">
        <f t="shared" si="35"/>
        <v>34.950005108351135</v>
      </c>
    </row>
    <row r="7" spans="1:56" x14ac:dyDescent="0.2">
      <c r="A7">
        <v>3</v>
      </c>
      <c r="B7" s="12">
        <v>1.8199999999999998E-4</v>
      </c>
      <c r="C7" s="5">
        <f t="shared" si="36"/>
        <v>99938.309088200011</v>
      </c>
      <c r="D7">
        <f t="shared" si="0"/>
        <v>0.86383759853147601</v>
      </c>
      <c r="E7" s="22">
        <f t="shared" si="1"/>
        <v>86330.468924047076</v>
      </c>
      <c r="F7" s="22">
        <f>SUM(E7:E$124)</f>
        <v>1769261.3193003607</v>
      </c>
      <c r="G7">
        <f t="shared" si="2"/>
        <v>20.494054316523453</v>
      </c>
      <c r="H7">
        <f t="shared" si="3"/>
        <v>20.035720983190121</v>
      </c>
      <c r="J7">
        <f t="shared" si="4"/>
        <v>0.92859941091974885</v>
      </c>
      <c r="K7" s="22">
        <f t="shared" si="5"/>
        <v>92802.654947618314</v>
      </c>
      <c r="L7" s="22">
        <f>SUM(K7:K$124)</f>
        <v>3273810.324626511</v>
      </c>
      <c r="M7">
        <f t="shared" si="6"/>
        <v>35.277119242702547</v>
      </c>
      <c r="N7">
        <f t="shared" si="7"/>
        <v>34.818785909369211</v>
      </c>
      <c r="P7">
        <f t="shared" si="8"/>
        <v>0.91514165935315961</v>
      </c>
      <c r="Q7" s="22">
        <f t="shared" si="9"/>
        <v>91457.710011924311</v>
      </c>
      <c r="R7" s="22">
        <f>SUM(Q7:Q$124)</f>
        <v>2837775.8024957203</v>
      </c>
      <c r="S7">
        <f t="shared" si="10"/>
        <v>31.028284024668118</v>
      </c>
      <c r="T7">
        <f t="shared" si="11"/>
        <v>30.569950691334785</v>
      </c>
      <c r="V7">
        <f t="shared" si="12"/>
        <v>0.87003736633762052</v>
      </c>
      <c r="W7" s="22">
        <f t="shared" si="13"/>
        <v>86950.063235332622</v>
      </c>
      <c r="X7" s="22">
        <f>SUM(W7:W$124)</f>
        <v>1863113.5786530764</v>
      </c>
      <c r="Y7">
        <f t="shared" si="14"/>
        <v>21.427397627193333</v>
      </c>
      <c r="Z7">
        <f t="shared" si="15"/>
        <v>20.969064293860001</v>
      </c>
      <c r="AB7">
        <f t="shared" si="16"/>
        <v>0.90851022394109848</v>
      </c>
      <c r="AC7" s="22">
        <f t="shared" si="17"/>
        <v>90794.975570015304</v>
      </c>
      <c r="AD7" s="22">
        <f>SUM(AC7:AC$124)</f>
        <v>2653123.0385464425</v>
      </c>
      <c r="AE7">
        <f t="shared" si="18"/>
        <v>29.221033673834992</v>
      </c>
      <c r="AF7">
        <f t="shared" si="19"/>
        <v>28.762700340501659</v>
      </c>
      <c r="AH7">
        <f t="shared" si="20"/>
        <v>0.90194270566802237</v>
      </c>
      <c r="AI7" s="22">
        <f t="shared" si="21"/>
        <v>90138.628898898227</v>
      </c>
      <c r="AJ7" s="22">
        <f>SUM(AI7:AI$124)</f>
        <v>2486958.8876992166</v>
      </c>
      <c r="AK7">
        <f t="shared" si="22"/>
        <v>27.590378487880628</v>
      </c>
      <c r="AL7">
        <f t="shared" si="23"/>
        <v>27.132045154547296</v>
      </c>
      <c r="AN7">
        <f t="shared" si="24"/>
        <v>0.89543833630355341</v>
      </c>
      <c r="AO7" s="22">
        <f t="shared" si="25"/>
        <v>89488.593222928102</v>
      </c>
      <c r="AP7" s="22">
        <f>SUM(AO7:AO$124)</f>
        <v>2336973.4432473602</v>
      </c>
      <c r="AQ7">
        <f t="shared" si="26"/>
        <v>26.114763447288141</v>
      </c>
      <c r="AR7">
        <f t="shared" si="27"/>
        <v>25.656430113954809</v>
      </c>
      <c r="AT7">
        <f t="shared" si="28"/>
        <v>0.93542732052003519</v>
      </c>
      <c r="AU7" s="22">
        <f t="shared" si="29"/>
        <v>93485.024687678015</v>
      </c>
      <c r="AV7" s="22">
        <f>SUM(AU7:AU$124)</f>
        <v>3532071.3095419905</v>
      </c>
      <c r="AW7">
        <f t="shared" si="30"/>
        <v>37.782215080353318</v>
      </c>
      <c r="AX7">
        <f t="shared" si="31"/>
        <v>37.323881747019982</v>
      </c>
      <c r="AZ7">
        <f t="shared" si="32"/>
        <v>0.92859941091974885</v>
      </c>
      <c r="BA7" s="22">
        <f t="shared" si="33"/>
        <v>92802.654947618314</v>
      </c>
      <c r="BB7" s="22">
        <f>SUM(BA7:BA$124)</f>
        <v>3273810.324626511</v>
      </c>
      <c r="BC7">
        <f t="shared" si="34"/>
        <v>35.277119242702547</v>
      </c>
      <c r="BD7">
        <f t="shared" si="35"/>
        <v>34.818785909369211</v>
      </c>
    </row>
    <row r="8" spans="1:56" x14ac:dyDescent="0.2">
      <c r="A8">
        <v>4</v>
      </c>
      <c r="B8" s="12">
        <v>1.36E-4</v>
      </c>
      <c r="C8" s="5">
        <f t="shared" si="36"/>
        <v>99920.120315945955</v>
      </c>
      <c r="D8">
        <f t="shared" si="0"/>
        <v>0.82270247479188197</v>
      </c>
      <c r="E8" s="22">
        <f t="shared" si="1"/>
        <v>82204.530265431342</v>
      </c>
      <c r="F8" s="22">
        <f>SUM(E8:E$124)</f>
        <v>1682930.8503763133</v>
      </c>
      <c r="G8">
        <f t="shared" si="2"/>
        <v>20.472483024260033</v>
      </c>
      <c r="H8">
        <f t="shared" si="3"/>
        <v>20.0141496909267</v>
      </c>
      <c r="J8">
        <f t="shared" si="4"/>
        <v>0.90595064479975507</v>
      </c>
      <c r="K8" s="22">
        <f t="shared" si="5"/>
        <v>90522.69742870034</v>
      </c>
      <c r="L8" s="22">
        <f>SUM(K8:K$124)</f>
        <v>3181007.6696788929</v>
      </c>
      <c r="M8">
        <f t="shared" si="6"/>
        <v>35.140442784356871</v>
      </c>
      <c r="N8">
        <f t="shared" si="7"/>
        <v>34.682109451023535</v>
      </c>
      <c r="P8">
        <f t="shared" si="8"/>
        <v>0.888487047915689</v>
      </c>
      <c r="Q8" s="22">
        <f t="shared" si="9"/>
        <v>88777.732726895279</v>
      </c>
      <c r="R8" s="22">
        <f>SUM(Q8:Q$124)</f>
        <v>2746318.0924837957</v>
      </c>
      <c r="S8">
        <f t="shared" si="10"/>
        <v>30.9347626722145</v>
      </c>
      <c r="T8">
        <f t="shared" si="11"/>
        <v>30.476429338881168</v>
      </c>
      <c r="V8">
        <f t="shared" si="12"/>
        <v>0.83058459793567585</v>
      </c>
      <c r="W8" s="22">
        <f t="shared" si="13"/>
        <v>82992.112958304322</v>
      </c>
      <c r="X8" s="22">
        <f>SUM(W8:W$124)</f>
        <v>1776163.5154177437</v>
      </c>
      <c r="Y8">
        <f t="shared" si="14"/>
        <v>21.401594104612059</v>
      </c>
      <c r="Z8">
        <f t="shared" si="15"/>
        <v>20.943260771278727</v>
      </c>
      <c r="AB8">
        <f t="shared" si="16"/>
        <v>0.87991304982188712</v>
      </c>
      <c r="AC8" s="22">
        <f t="shared" si="17"/>
        <v>87921.01780577391</v>
      </c>
      <c r="AD8" s="22">
        <f>SUM(AC8:AC$124)</f>
        <v>2562328.0629764269</v>
      </c>
      <c r="AE8">
        <f t="shared" si="18"/>
        <v>29.143521389127446</v>
      </c>
      <c r="AF8">
        <f t="shared" si="19"/>
        <v>28.685188055794114</v>
      </c>
      <c r="AH8">
        <f t="shared" si="20"/>
        <v>0.87144222769857238</v>
      </c>
      <c r="AI8" s="22">
        <f t="shared" si="21"/>
        <v>87074.612240037328</v>
      </c>
      <c r="AJ8" s="22">
        <f>SUM(AI8:AI$124)</f>
        <v>2396820.2588003185</v>
      </c>
      <c r="AK8">
        <f t="shared" si="22"/>
        <v>27.52605147632514</v>
      </c>
      <c r="AL8">
        <f t="shared" si="23"/>
        <v>27.067718142991808</v>
      </c>
      <c r="AN8">
        <f t="shared" si="24"/>
        <v>0.86307309523234044</v>
      </c>
      <c r="AO8" s="22">
        <f t="shared" si="25"/>
        <v>86238.36751707134</v>
      </c>
      <c r="AP8" s="22">
        <f>SUM(AO8:AO$124)</f>
        <v>2247484.8500244305</v>
      </c>
      <c r="AQ8">
        <f t="shared" si="26"/>
        <v>26.061310235024209</v>
      </c>
      <c r="AR8">
        <f t="shared" si="27"/>
        <v>25.602976901690877</v>
      </c>
      <c r="AT8">
        <f t="shared" si="28"/>
        <v>0.91484334525186817</v>
      </c>
      <c r="AU8" s="22">
        <f t="shared" si="29"/>
        <v>91411.257127809149</v>
      </c>
      <c r="AV8" s="22">
        <f>SUM(AU8:AU$124)</f>
        <v>3438586.2848543129</v>
      </c>
      <c r="AW8">
        <f t="shared" si="30"/>
        <v>37.616661151990932</v>
      </c>
      <c r="AX8">
        <f t="shared" si="31"/>
        <v>37.158327818657597</v>
      </c>
      <c r="AZ8">
        <f t="shared" si="32"/>
        <v>0.90595064479975507</v>
      </c>
      <c r="BA8" s="22">
        <f t="shared" si="33"/>
        <v>90522.69742870034</v>
      </c>
      <c r="BB8" s="22">
        <f>SUM(BA8:BA$124)</f>
        <v>3181007.6696788929</v>
      </c>
      <c r="BC8">
        <f t="shared" si="34"/>
        <v>35.140442784356871</v>
      </c>
      <c r="BD8">
        <f t="shared" si="35"/>
        <v>34.682109451023535</v>
      </c>
    </row>
    <row r="9" spans="1:56" x14ac:dyDescent="0.2">
      <c r="A9">
        <v>5</v>
      </c>
      <c r="B9" s="12">
        <v>1.2299999999999998E-4</v>
      </c>
      <c r="C9" s="5">
        <f t="shared" si="36"/>
        <v>99906.531179582977</v>
      </c>
      <c r="D9">
        <f t="shared" si="0"/>
        <v>0.78352616646845896</v>
      </c>
      <c r="E9" s="22">
        <f t="shared" si="1"/>
        <v>78279.381380300212</v>
      </c>
      <c r="F9" s="22">
        <f>SUM(E9:E$124)</f>
        <v>1600726.3201108824</v>
      </c>
      <c r="G9">
        <f t="shared" si="2"/>
        <v>20.448888224271546</v>
      </c>
      <c r="H9">
        <f t="shared" si="3"/>
        <v>19.990554890938213</v>
      </c>
      <c r="J9">
        <f t="shared" si="4"/>
        <v>0.88385428760951712</v>
      </c>
      <c r="K9" s="22">
        <f t="shared" si="5"/>
        <v>88302.815943268317</v>
      </c>
      <c r="L9" s="22">
        <f>SUM(K9:K$124)</f>
        <v>3090484.9722501934</v>
      </c>
      <c r="M9">
        <f t="shared" si="6"/>
        <v>34.998713679026153</v>
      </c>
      <c r="N9">
        <f t="shared" si="7"/>
        <v>34.540380345692817</v>
      </c>
      <c r="P9">
        <f t="shared" si="8"/>
        <v>0.86260878438416411</v>
      </c>
      <c r="Q9" s="22">
        <f t="shared" si="9"/>
        <v>86180.251412858663</v>
      </c>
      <c r="R9" s="22">
        <f>SUM(Q9:Q$124)</f>
        <v>2657540.3597569005</v>
      </c>
      <c r="S9">
        <f t="shared" si="10"/>
        <v>30.836999384297201</v>
      </c>
      <c r="T9">
        <f t="shared" si="11"/>
        <v>30.378666050963869</v>
      </c>
      <c r="V9">
        <f t="shared" si="12"/>
        <v>0.7929208572178289</v>
      </c>
      <c r="W9" s="22">
        <f t="shared" si="13"/>
        <v>79217.972344574679</v>
      </c>
      <c r="X9" s="22">
        <f>SUM(W9:W$124)</f>
        <v>1693171.4024594394</v>
      </c>
      <c r="Y9">
        <f t="shared" si="14"/>
        <v>21.373576631002951</v>
      </c>
      <c r="Z9">
        <f t="shared" si="15"/>
        <v>20.915243297669619</v>
      </c>
      <c r="AB9">
        <f t="shared" si="16"/>
        <v>0.85221602888318371</v>
      </c>
      <c r="AC9" s="22">
        <f t="shared" si="17"/>
        <v>85141.947261358175</v>
      </c>
      <c r="AD9" s="22">
        <f>SUM(AC9:AC$124)</f>
        <v>2474407.0451706527</v>
      </c>
      <c r="AE9">
        <f t="shared" si="18"/>
        <v>29.062138285080856</v>
      </c>
      <c r="AF9">
        <f t="shared" si="19"/>
        <v>28.603804951747524</v>
      </c>
      <c r="AH9">
        <f t="shared" si="20"/>
        <v>0.84197316685852419</v>
      </c>
      <c r="AI9" s="22">
        <f t="shared" si="21"/>
        <v>84118.618447123372</v>
      </c>
      <c r="AJ9" s="22">
        <f>SUM(AI9:AI$124)</f>
        <v>2309745.6465602815</v>
      </c>
      <c r="AK9">
        <f t="shared" si="22"/>
        <v>27.458197592869151</v>
      </c>
      <c r="AL9">
        <f t="shared" si="23"/>
        <v>26.999864259535819</v>
      </c>
      <c r="AN9">
        <f t="shared" si="24"/>
        <v>0.83187768215165325</v>
      </c>
      <c r="AO9" s="22">
        <f t="shared" si="25"/>
        <v>83110.013589483366</v>
      </c>
      <c r="AP9" s="22">
        <f>SUM(AO9:AO$124)</f>
        <v>2161246.4825073597</v>
      </c>
      <c r="AQ9">
        <f t="shared" si="26"/>
        <v>26.004646000693725</v>
      </c>
      <c r="AR9">
        <f t="shared" si="27"/>
        <v>25.546312667360393</v>
      </c>
      <c r="AT9">
        <f t="shared" si="28"/>
        <v>0.89471231809473661</v>
      </c>
      <c r="AU9" s="22">
        <f t="shared" si="29"/>
        <v>89387.604104488768</v>
      </c>
      <c r="AV9" s="22">
        <f>SUM(AU9:AU$124)</f>
        <v>3347175.0277265031</v>
      </c>
      <c r="AW9">
        <f t="shared" si="30"/>
        <v>37.445628633404866</v>
      </c>
      <c r="AX9">
        <f t="shared" si="31"/>
        <v>36.98729530007153</v>
      </c>
      <c r="AZ9">
        <f t="shared" si="32"/>
        <v>0.88385428760951712</v>
      </c>
      <c r="BA9" s="22">
        <f t="shared" si="33"/>
        <v>88302.815943268317</v>
      </c>
      <c r="BB9" s="22">
        <f>SUM(BA9:BA$124)</f>
        <v>3090484.9722501934</v>
      </c>
      <c r="BC9">
        <f t="shared" si="34"/>
        <v>34.998713679026153</v>
      </c>
      <c r="BD9">
        <f t="shared" si="35"/>
        <v>34.540380345692817</v>
      </c>
    </row>
    <row r="10" spans="1:56" x14ac:dyDescent="0.2">
      <c r="A10">
        <v>6</v>
      </c>
      <c r="B10" s="12">
        <v>1.1499999999999999E-4</v>
      </c>
      <c r="C10" s="5">
        <f t="shared" si="36"/>
        <v>99894.242676247886</v>
      </c>
      <c r="D10">
        <f t="shared" si="0"/>
        <v>0.74621539663662761</v>
      </c>
      <c r="E10" s="22">
        <f t="shared" si="1"/>
        <v>74542.62192037185</v>
      </c>
      <c r="F10" s="22">
        <f>SUM(E10:E$124)</f>
        <v>1522446.9387305819</v>
      </c>
      <c r="G10">
        <f t="shared" si="2"/>
        <v>20.423844768391632</v>
      </c>
      <c r="H10">
        <f t="shared" si="3"/>
        <v>19.9655114350583</v>
      </c>
      <c r="J10">
        <f t="shared" si="4"/>
        <v>0.86229686596050459</v>
      </c>
      <c r="K10" s="22">
        <f t="shared" si="5"/>
        <v>86138.492387226637</v>
      </c>
      <c r="L10" s="22">
        <f>SUM(K10:K$124)</f>
        <v>3002182.1563069252</v>
      </c>
      <c r="M10">
        <f t="shared" si="6"/>
        <v>34.852968436119447</v>
      </c>
      <c r="N10">
        <f t="shared" si="7"/>
        <v>34.394635102786111</v>
      </c>
      <c r="P10">
        <f t="shared" si="8"/>
        <v>0.83748425668365445</v>
      </c>
      <c r="Q10" s="22">
        <f t="shared" si="9"/>
        <v>83659.855574694055</v>
      </c>
      <c r="R10" s="22">
        <f>SUM(Q10:Q$124)</f>
        <v>2571360.1083440422</v>
      </c>
      <c r="S10">
        <f t="shared" si="10"/>
        <v>30.735889880281398</v>
      </c>
      <c r="T10">
        <f t="shared" si="11"/>
        <v>30.277556546948066</v>
      </c>
      <c r="V10">
        <f t="shared" si="12"/>
        <v>0.75696501882370282</v>
      </c>
      <c r="W10" s="22">
        <f t="shared" si="13"/>
        <v>75616.447287805524</v>
      </c>
      <c r="X10" s="22">
        <f>SUM(W10:W$124)</f>
        <v>1613953.4301148648</v>
      </c>
      <c r="Y10">
        <f t="shared" si="14"/>
        <v>21.343946826435246</v>
      </c>
      <c r="Z10">
        <f t="shared" si="15"/>
        <v>20.885613493101914</v>
      </c>
      <c r="AB10">
        <f t="shared" si="16"/>
        <v>0.82539082700550481</v>
      </c>
      <c r="AC10" s="22">
        <f t="shared" si="17"/>
        <v>82451.791575636831</v>
      </c>
      <c r="AD10" s="22">
        <f>SUM(AC10:AC$124)</f>
        <v>2389265.0979092945</v>
      </c>
      <c r="AE10">
        <f t="shared" si="18"/>
        <v>28.977722039156802</v>
      </c>
      <c r="AF10">
        <f t="shared" si="19"/>
        <v>28.51938870582347</v>
      </c>
      <c r="AH10">
        <f t="shared" si="20"/>
        <v>0.81350064430775282</v>
      </c>
      <c r="AI10" s="22">
        <f t="shared" si="21"/>
        <v>81264.030779762674</v>
      </c>
      <c r="AJ10" s="22">
        <f>SUM(AI10:AI$124)</f>
        <v>2225627.0281131575</v>
      </c>
      <c r="AK10">
        <f t="shared" si="22"/>
        <v>27.387603183811173</v>
      </c>
      <c r="AL10">
        <f t="shared" si="23"/>
        <v>26.929269850477841</v>
      </c>
      <c r="AN10">
        <f t="shared" si="24"/>
        <v>0.80180981412207541</v>
      </c>
      <c r="AO10" s="22">
        <f t="shared" si="25"/>
        <v>80096.184152107817</v>
      </c>
      <c r="AP10" s="22">
        <f>SUM(AO10:AO$124)</f>
        <v>2078136.4689178756</v>
      </c>
      <c r="AQ10">
        <f t="shared" si="26"/>
        <v>25.945511523637137</v>
      </c>
      <c r="AR10">
        <f t="shared" si="27"/>
        <v>25.487178190303805</v>
      </c>
      <c r="AT10">
        <f t="shared" si="28"/>
        <v>0.87502427197529253</v>
      </c>
      <c r="AU10" s="22">
        <f t="shared" si="29"/>
        <v>87409.886972307009</v>
      </c>
      <c r="AV10" s="22">
        <f>SUM(AU10:AU$124)</f>
        <v>3257787.4236220145</v>
      </c>
      <c r="AW10">
        <f t="shared" si="30"/>
        <v>37.270239517117083</v>
      </c>
      <c r="AX10">
        <f t="shared" si="31"/>
        <v>36.811906183783748</v>
      </c>
      <c r="AZ10">
        <f t="shared" si="32"/>
        <v>0.86229686596050459</v>
      </c>
      <c r="BA10" s="22">
        <f t="shared" si="33"/>
        <v>86138.492387226637</v>
      </c>
      <c r="BB10" s="22">
        <f>SUM(BA10:BA$124)</f>
        <v>3002182.1563069252</v>
      </c>
      <c r="BC10">
        <f t="shared" si="34"/>
        <v>34.852968436119447</v>
      </c>
      <c r="BD10">
        <f t="shared" si="35"/>
        <v>34.394635102786111</v>
      </c>
    </row>
    <row r="11" spans="1:56" x14ac:dyDescent="0.2">
      <c r="A11">
        <v>7</v>
      </c>
      <c r="B11" s="12">
        <v>1.08E-4</v>
      </c>
      <c r="C11" s="5">
        <f t="shared" si="36"/>
        <v>99882.754838340115</v>
      </c>
      <c r="D11">
        <f t="shared" si="0"/>
        <v>0.71068133013012147</v>
      </c>
      <c r="E11" s="22">
        <f t="shared" si="1"/>
        <v>70984.809065572379</v>
      </c>
      <c r="F11" s="22">
        <f>SUM(E11:E$124)</f>
        <v>1447904.31681021</v>
      </c>
      <c r="G11">
        <f t="shared" si="2"/>
        <v>20.397382705822384</v>
      </c>
      <c r="H11">
        <f t="shared" si="3"/>
        <v>19.939049372489052</v>
      </c>
      <c r="J11">
        <f t="shared" si="4"/>
        <v>0.84126523508341911</v>
      </c>
      <c r="K11" s="22">
        <f t="shared" si="5"/>
        <v>84027.889229855718</v>
      </c>
      <c r="L11" s="22">
        <f>SUM(K11:K$124)</f>
        <v>2916043.6639196984</v>
      </c>
      <c r="M11">
        <f t="shared" si="6"/>
        <v>34.703283524627764</v>
      </c>
      <c r="N11">
        <f t="shared" si="7"/>
        <v>34.244950191294429</v>
      </c>
      <c r="P11">
        <f t="shared" si="8"/>
        <v>0.81309151134335378</v>
      </c>
      <c r="Q11" s="22">
        <f t="shared" si="9"/>
        <v>81213.820088643653</v>
      </c>
      <c r="R11" s="22">
        <f>SUM(Q11:Q$124)</f>
        <v>2487700.2527693482</v>
      </c>
      <c r="S11">
        <f t="shared" si="10"/>
        <v>30.631489197947605</v>
      </c>
      <c r="T11">
        <f t="shared" si="11"/>
        <v>30.173155864614273</v>
      </c>
      <c r="V11">
        <f t="shared" si="12"/>
        <v>0.72263963610854687</v>
      </c>
      <c r="W11" s="22">
        <f t="shared" si="13"/>
        <v>72179.237609897304</v>
      </c>
      <c r="X11" s="22">
        <f>SUM(W11:W$124)</f>
        <v>1538336.9828270592</v>
      </c>
      <c r="Y11">
        <f t="shared" si="14"/>
        <v>21.312735265246424</v>
      </c>
      <c r="Z11">
        <f t="shared" si="15"/>
        <v>20.854401931913092</v>
      </c>
      <c r="AB11">
        <f t="shared" si="16"/>
        <v>0.79941000194237755</v>
      </c>
      <c r="AC11" s="22">
        <f t="shared" si="17"/>
        <v>79847.273239327493</v>
      </c>
      <c r="AD11" s="22">
        <f>SUM(AC11:AC$124)</f>
        <v>2306813.3063336583</v>
      </c>
      <c r="AE11">
        <f t="shared" si="18"/>
        <v>28.890320392274514</v>
      </c>
      <c r="AF11">
        <f t="shared" si="19"/>
        <v>28.431987058941182</v>
      </c>
      <c r="AH11">
        <f t="shared" si="20"/>
        <v>0.78599096068381913</v>
      </c>
      <c r="AI11" s="22">
        <f t="shared" si="21"/>
        <v>78506.942431133328</v>
      </c>
      <c r="AJ11" s="22">
        <f>SUM(AI11:AI$124)</f>
        <v>2144362.9973333948</v>
      </c>
      <c r="AK11">
        <f t="shared" si="22"/>
        <v>27.314310440945277</v>
      </c>
      <c r="AL11">
        <f t="shared" si="23"/>
        <v>26.855977107611945</v>
      </c>
      <c r="AN11">
        <f t="shared" si="24"/>
        <v>0.77282873650320516</v>
      </c>
      <c r="AO11" s="22">
        <f t="shared" si="25"/>
        <v>77192.263220173787</v>
      </c>
      <c r="AP11" s="22">
        <f>SUM(AO11:AO$124)</f>
        <v>1998040.2847657676</v>
      </c>
      <c r="AQ11">
        <f t="shared" si="26"/>
        <v>25.883944859432368</v>
      </c>
      <c r="AR11">
        <f t="shared" si="27"/>
        <v>25.425611526099036</v>
      </c>
      <c r="AT11">
        <f t="shared" si="28"/>
        <v>0.8557694591445405</v>
      </c>
      <c r="AU11" s="22">
        <f t="shared" si="29"/>
        <v>85476.611085873054</v>
      </c>
      <c r="AV11" s="22">
        <f>SUM(AU11:AU$124)</f>
        <v>3170377.5366497068</v>
      </c>
      <c r="AW11">
        <f t="shared" si="30"/>
        <v>37.090585323564419</v>
      </c>
      <c r="AX11">
        <f t="shared" si="31"/>
        <v>36.632251990231083</v>
      </c>
      <c r="AZ11">
        <f t="shared" si="32"/>
        <v>0.84126523508341911</v>
      </c>
      <c r="BA11" s="22">
        <f t="shared" si="33"/>
        <v>84027.889229855718</v>
      </c>
      <c r="BB11" s="22">
        <f>SUM(BA11:BA$124)</f>
        <v>2916043.6639196984</v>
      </c>
      <c r="BC11">
        <f t="shared" si="34"/>
        <v>34.703283524627764</v>
      </c>
      <c r="BD11">
        <f t="shared" si="35"/>
        <v>34.244950191294429</v>
      </c>
    </row>
    <row r="12" spans="1:56" x14ac:dyDescent="0.2">
      <c r="A12">
        <v>8</v>
      </c>
      <c r="B12" s="12">
        <v>9.6000000000000002E-5</v>
      </c>
      <c r="C12" s="5">
        <f t="shared" si="36"/>
        <v>99871.967500817569</v>
      </c>
      <c r="D12">
        <f t="shared" si="0"/>
        <v>0.67683936202868722</v>
      </c>
      <c r="E12" s="22">
        <f t="shared" si="1"/>
        <v>67597.278767803145</v>
      </c>
      <c r="F12" s="22">
        <f>SUM(E12:E$124)</f>
        <v>1376919.507744638</v>
      </c>
      <c r="G12">
        <f t="shared" si="2"/>
        <v>20.369451741901631</v>
      </c>
      <c r="H12">
        <f t="shared" si="3"/>
        <v>19.911118408568299</v>
      </c>
      <c r="J12">
        <f t="shared" si="4"/>
        <v>0.82074657081309188</v>
      </c>
      <c r="K12" s="22">
        <f t="shared" si="5"/>
        <v>81969.574846652584</v>
      </c>
      <c r="L12" s="22">
        <f>SUM(K12:K$124)</f>
        <v>2832015.7746898429</v>
      </c>
      <c r="M12">
        <f t="shared" si="6"/>
        <v>34.549596969216132</v>
      </c>
      <c r="N12">
        <f t="shared" si="7"/>
        <v>34.091263635882797</v>
      </c>
      <c r="P12">
        <f t="shared" si="8"/>
        <v>0.78940923431393573</v>
      </c>
      <c r="Q12" s="22">
        <f t="shared" si="9"/>
        <v>78839.853394246675</v>
      </c>
      <c r="R12" s="22">
        <f>SUM(Q12:Q$124)</f>
        <v>2406486.4326807051</v>
      </c>
      <c r="S12">
        <f t="shared" si="10"/>
        <v>30.523730436773214</v>
      </c>
      <c r="T12">
        <f t="shared" si="11"/>
        <v>30.065397103439881</v>
      </c>
      <c r="V12">
        <f t="shared" si="12"/>
        <v>0.68987077432796828</v>
      </c>
      <c r="W12" s="22">
        <f t="shared" si="13"/>
        <v>68898.751553446695</v>
      </c>
      <c r="X12" s="22">
        <f>SUM(W12:W$124)</f>
        <v>1466157.745217162</v>
      </c>
      <c r="Y12">
        <f t="shared" si="14"/>
        <v>21.27988841829481</v>
      </c>
      <c r="Z12">
        <f t="shared" si="15"/>
        <v>20.821555084961478</v>
      </c>
      <c r="AB12">
        <f t="shared" si="16"/>
        <v>0.77424697524685471</v>
      </c>
      <c r="AC12" s="22">
        <f t="shared" si="17"/>
        <v>77325.568749460173</v>
      </c>
      <c r="AD12" s="22">
        <f>SUM(AC12:AC$124)</f>
        <v>2226966.0330943302</v>
      </c>
      <c r="AE12">
        <f t="shared" si="18"/>
        <v>28.799866190572018</v>
      </c>
      <c r="AF12">
        <f t="shared" si="19"/>
        <v>28.341532857238686</v>
      </c>
      <c r="AH12">
        <f t="shared" si="20"/>
        <v>0.75941155621625056</v>
      </c>
      <c r="AI12" s="22">
        <f t="shared" si="21"/>
        <v>75843.926262174675</v>
      </c>
      <c r="AJ12" s="22">
        <f>SUM(AI12:AI$124)</f>
        <v>2065856.0549022614</v>
      </c>
      <c r="AK12">
        <f t="shared" si="22"/>
        <v>27.238253037706425</v>
      </c>
      <c r="AL12">
        <f t="shared" si="23"/>
        <v>26.779919704373093</v>
      </c>
      <c r="AN12">
        <f t="shared" si="24"/>
        <v>0.74489516771393249</v>
      </c>
      <c r="AO12" s="22">
        <f t="shared" si="25"/>
        <v>74394.145981441921</v>
      </c>
      <c r="AP12" s="22">
        <f>SUM(AO12:AO$124)</f>
        <v>1920848.0215455939</v>
      </c>
      <c r="AQ12">
        <f t="shared" si="26"/>
        <v>25.819881338845683</v>
      </c>
      <c r="AR12">
        <f t="shared" si="27"/>
        <v>25.361548005512351</v>
      </c>
      <c r="AT12">
        <f t="shared" si="28"/>
        <v>0.836938346351629</v>
      </c>
      <c r="AU12" s="22">
        <f t="shared" si="29"/>
        <v>83586.67932701789</v>
      </c>
      <c r="AV12" s="22">
        <f>SUM(AU12:AU$124)</f>
        <v>3084900.9255638337</v>
      </c>
      <c r="AW12">
        <f t="shared" si="30"/>
        <v>36.906609407160587</v>
      </c>
      <c r="AX12">
        <f t="shared" si="31"/>
        <v>36.448276073827252</v>
      </c>
      <c r="AZ12">
        <f t="shared" si="32"/>
        <v>0.82074657081309188</v>
      </c>
      <c r="BA12" s="22">
        <f t="shared" si="33"/>
        <v>81969.574846652584</v>
      </c>
      <c r="BB12" s="22">
        <f>SUM(BA12:BA$124)</f>
        <v>2832015.7746898429</v>
      </c>
      <c r="BC12">
        <f t="shared" si="34"/>
        <v>34.549596969216132</v>
      </c>
      <c r="BD12">
        <f t="shared" si="35"/>
        <v>34.091263635882797</v>
      </c>
    </row>
    <row r="13" spans="1:56" x14ac:dyDescent="0.2">
      <c r="A13">
        <v>9</v>
      </c>
      <c r="B13" s="12">
        <v>9.2E-5</v>
      </c>
      <c r="C13" s="5">
        <f t="shared" si="36"/>
        <v>99862.379791937492</v>
      </c>
      <c r="D13">
        <f t="shared" si="0"/>
        <v>0.64460891621779726</v>
      </c>
      <c r="E13" s="22">
        <f t="shared" si="1"/>
        <v>64372.180408610882</v>
      </c>
      <c r="F13" s="22">
        <f>SUM(E13:E$124)</f>
        <v>1309322.2289768348</v>
      </c>
      <c r="G13">
        <f t="shared" si="2"/>
        <v>20.339876957184607</v>
      </c>
      <c r="H13">
        <f t="shared" si="3"/>
        <v>19.881543623851275</v>
      </c>
      <c r="J13">
        <f t="shared" si="4"/>
        <v>0.8007283617688703</v>
      </c>
      <c r="K13" s="22">
        <f t="shared" si="5"/>
        <v>79962.639773138842</v>
      </c>
      <c r="L13" s="22">
        <f>SUM(K13:K$124)</f>
        <v>2750046.1998431906</v>
      </c>
      <c r="M13">
        <f t="shared" si="6"/>
        <v>34.391638490741649</v>
      </c>
      <c r="N13">
        <f t="shared" si="7"/>
        <v>33.933305157408313</v>
      </c>
      <c r="P13">
        <f t="shared" si="8"/>
        <v>0.76641673234362695</v>
      </c>
      <c r="Q13" s="22">
        <f t="shared" si="9"/>
        <v>76536.198804194981</v>
      </c>
      <c r="R13" s="22">
        <f>SUM(Q13:Q$124)</f>
        <v>2327646.579286458</v>
      </c>
      <c r="S13">
        <f t="shared" si="10"/>
        <v>30.412361936622318</v>
      </c>
      <c r="T13">
        <f t="shared" si="11"/>
        <v>29.954028603288986</v>
      </c>
      <c r="V13">
        <f t="shared" si="12"/>
        <v>0.65858785138708187</v>
      </c>
      <c r="W13" s="22">
        <f t="shared" si="13"/>
        <v>65768.150141572856</v>
      </c>
      <c r="X13" s="22">
        <f>SUM(W13:W$124)</f>
        <v>1397258.9936637154</v>
      </c>
      <c r="Y13">
        <f t="shared" si="14"/>
        <v>21.245222659539131</v>
      </c>
      <c r="Z13">
        <f t="shared" si="15"/>
        <v>20.786889326205799</v>
      </c>
      <c r="AB13">
        <f t="shared" si="16"/>
        <v>0.74987600508169938</v>
      </c>
      <c r="AC13" s="22">
        <f t="shared" si="17"/>
        <v>74884.402416329511</v>
      </c>
      <c r="AD13" s="22">
        <f>SUM(AC13:AC$124)</f>
        <v>2149640.4643448712</v>
      </c>
      <c r="AE13">
        <f t="shared" si="18"/>
        <v>28.706117629058017</v>
      </c>
      <c r="AF13">
        <f t="shared" si="19"/>
        <v>28.247784295724685</v>
      </c>
      <c r="AH13">
        <f t="shared" si="20"/>
        <v>0.73373097218961414</v>
      </c>
      <c r="AI13" s="22">
        <f t="shared" si="21"/>
        <v>73272.121009906768</v>
      </c>
      <c r="AJ13" s="22">
        <f>SUM(AI13:AI$124)</f>
        <v>1990012.1286400866</v>
      </c>
      <c r="AK13">
        <f t="shared" si="22"/>
        <v>27.159199177147155</v>
      </c>
      <c r="AL13">
        <f t="shared" si="23"/>
        <v>26.700865843813823</v>
      </c>
      <c r="AN13">
        <f t="shared" si="24"/>
        <v>0.71797124598933248</v>
      </c>
      <c r="AO13" s="22">
        <f t="shared" si="25"/>
        <v>71698.317246677296</v>
      </c>
      <c r="AP13" s="22">
        <f>SUM(AO13:AO$124)</f>
        <v>1846453.8755641519</v>
      </c>
      <c r="AQ13">
        <f t="shared" si="26"/>
        <v>25.75309918657431</v>
      </c>
      <c r="AR13">
        <f t="shared" si="27"/>
        <v>25.294765853240978</v>
      </c>
      <c r="AT13">
        <f t="shared" si="28"/>
        <v>0.81852161012384261</v>
      </c>
      <c r="AU13" s="22">
        <f t="shared" si="29"/>
        <v>81739.515898095357</v>
      </c>
      <c r="AV13" s="22">
        <f>SUM(AU13:AU$124)</f>
        <v>3001314.2462368156</v>
      </c>
      <c r="AW13">
        <f t="shared" si="30"/>
        <v>36.718033049994496</v>
      </c>
      <c r="AX13">
        <f t="shared" si="31"/>
        <v>36.25969971666116</v>
      </c>
      <c r="AZ13">
        <f t="shared" si="32"/>
        <v>0.8007283617688703</v>
      </c>
      <c r="BA13" s="22">
        <f t="shared" si="33"/>
        <v>79962.639773138842</v>
      </c>
      <c r="BB13" s="22">
        <f>SUM(BA13:BA$124)</f>
        <v>2750046.1998431906</v>
      </c>
      <c r="BC13">
        <f t="shared" si="34"/>
        <v>34.391638490741649</v>
      </c>
      <c r="BD13">
        <f t="shared" si="35"/>
        <v>33.933305157408313</v>
      </c>
    </row>
    <row r="14" spans="1:56" x14ac:dyDescent="0.2">
      <c r="A14">
        <v>10</v>
      </c>
      <c r="B14" s="12">
        <v>9.2E-5</v>
      </c>
      <c r="C14" s="5">
        <f t="shared" si="36"/>
        <v>99853.192452996635</v>
      </c>
      <c r="D14">
        <f t="shared" si="0"/>
        <v>0.61391325354075932</v>
      </c>
      <c r="E14" s="22">
        <f t="shared" si="1"/>
        <v>61301.198255250754</v>
      </c>
      <c r="F14" s="22">
        <f>SUM(E14:E$124)</f>
        <v>1244950.0485682238</v>
      </c>
      <c r="G14">
        <f t="shared" si="2"/>
        <v>20.308739209051065</v>
      </c>
      <c r="H14">
        <f t="shared" si="3"/>
        <v>19.850405875717733</v>
      </c>
      <c r="J14">
        <f t="shared" si="4"/>
        <v>0.78119840172572708</v>
      </c>
      <c r="K14" s="22">
        <f t="shared" si="5"/>
        <v>78005.154351492398</v>
      </c>
      <c r="L14" s="22">
        <f>SUM(K14:K$124)</f>
        <v>2670083.5600700518</v>
      </c>
      <c r="M14">
        <f t="shared" si="6"/>
        <v>34.229578574239021</v>
      </c>
      <c r="N14">
        <f t="shared" si="7"/>
        <v>33.771245240905685</v>
      </c>
      <c r="P14">
        <f t="shared" si="8"/>
        <v>0.74409391489672516</v>
      </c>
      <c r="Q14" s="22">
        <f t="shared" si="9"/>
        <v>74300.1528872864</v>
      </c>
      <c r="R14" s="22">
        <f>SUM(Q14:Q$124)</f>
        <v>2251110.3804822634</v>
      </c>
      <c r="S14">
        <f t="shared" si="10"/>
        <v>30.297520166576319</v>
      </c>
      <c r="T14">
        <f t="shared" si="11"/>
        <v>29.839186833242987</v>
      </c>
      <c r="V14">
        <f t="shared" si="12"/>
        <v>0.62872348581105664</v>
      </c>
      <c r="W14" s="22">
        <f t="shared" si="13"/>
        <v>62780.047228410338</v>
      </c>
      <c r="X14" s="22">
        <f>SUM(W14:W$124)</f>
        <v>1331490.8435221424</v>
      </c>
      <c r="Y14">
        <f t="shared" si="14"/>
        <v>21.208821947486406</v>
      </c>
      <c r="Z14">
        <f t="shared" si="15"/>
        <v>20.750488614153074</v>
      </c>
      <c r="AB14">
        <f t="shared" si="16"/>
        <v>0.72627215988542326</v>
      </c>
      <c r="AC14" s="22">
        <f t="shared" si="17"/>
        <v>72520.593754292713</v>
      </c>
      <c r="AD14" s="22">
        <f>SUM(AC14:AC$124)</f>
        <v>2074756.0619285416</v>
      </c>
      <c r="AE14">
        <f t="shared" si="18"/>
        <v>28.609198498264234</v>
      </c>
      <c r="AF14">
        <f t="shared" si="19"/>
        <v>28.150865164930902</v>
      </c>
      <c r="AH14">
        <f t="shared" si="20"/>
        <v>0.70891881370977217</v>
      </c>
      <c r="AI14" s="22">
        <f t="shared" si="21"/>
        <v>70787.806738911953</v>
      </c>
      <c r="AJ14" s="22">
        <f>SUM(AI14:AI$124)</f>
        <v>1916740.0076301801</v>
      </c>
      <c r="AK14">
        <f t="shared" si="22"/>
        <v>27.077262256474899</v>
      </c>
      <c r="AL14">
        <f t="shared" si="23"/>
        <v>26.618928923141567</v>
      </c>
      <c r="AN14">
        <f t="shared" si="24"/>
        <v>0.69202047806200706</v>
      </c>
      <c r="AO14" s="22">
        <f t="shared" si="25"/>
        <v>69100.453977340323</v>
      </c>
      <c r="AP14" s="22">
        <f>SUM(AO14:AO$124)</f>
        <v>1774755.5583174746</v>
      </c>
      <c r="AQ14">
        <f t="shared" si="26"/>
        <v>25.683703306775076</v>
      </c>
      <c r="AR14">
        <f t="shared" si="27"/>
        <v>25.225369973441744</v>
      </c>
      <c r="AT14">
        <f t="shared" si="28"/>
        <v>0.8005101321504573</v>
      </c>
      <c r="AU14" s="22">
        <f t="shared" si="29"/>
        <v>79933.492286193388</v>
      </c>
      <c r="AV14" s="22">
        <f>SUM(AU14:AU$124)</f>
        <v>2919574.7303387201</v>
      </c>
      <c r="AW14">
        <f t="shared" si="30"/>
        <v>36.525049098136392</v>
      </c>
      <c r="AX14">
        <f t="shared" si="31"/>
        <v>36.066715764803057</v>
      </c>
      <c r="AZ14">
        <f t="shared" si="32"/>
        <v>0.78119840172572708</v>
      </c>
      <c r="BA14" s="22">
        <f t="shared" si="33"/>
        <v>78005.154351492398</v>
      </c>
      <c r="BB14" s="22">
        <f>SUM(BA14:BA$124)</f>
        <v>2670083.5600700518</v>
      </c>
      <c r="BC14">
        <f t="shared" si="34"/>
        <v>34.229578574239021</v>
      </c>
      <c r="BD14">
        <f t="shared" si="35"/>
        <v>33.771245240905685</v>
      </c>
    </row>
    <row r="15" spans="1:56" x14ac:dyDescent="0.2">
      <c r="A15">
        <v>11</v>
      </c>
      <c r="B15" s="12">
        <v>9.7E-5</v>
      </c>
      <c r="C15" s="5">
        <f t="shared" si="36"/>
        <v>99844.005959290967</v>
      </c>
      <c r="D15">
        <f t="shared" si="0"/>
        <v>0.5846792890864374</v>
      </c>
      <c r="E15" s="22">
        <f t="shared" si="1"/>
        <v>58376.722423820262</v>
      </c>
      <c r="F15" s="22">
        <f>SUM(E15:E$124)</f>
        <v>1183648.8503129731</v>
      </c>
      <c r="G15">
        <f t="shared" si="2"/>
        <v>20.276041565327631</v>
      </c>
      <c r="H15">
        <f t="shared" si="3"/>
        <v>19.817708231994299</v>
      </c>
      <c r="J15">
        <f t="shared" si="4"/>
        <v>0.7621447821714411</v>
      </c>
      <c r="K15" s="22">
        <f t="shared" si="5"/>
        <v>76095.58817296788</v>
      </c>
      <c r="L15" s="22">
        <f>SUM(K15:K$124)</f>
        <v>2592078.4057185594</v>
      </c>
      <c r="M15">
        <f t="shared" si="6"/>
        <v>34.063451876167598</v>
      </c>
      <c r="N15">
        <f t="shared" si="7"/>
        <v>33.605118542834262</v>
      </c>
      <c r="P15">
        <f t="shared" si="8"/>
        <v>0.72242127659876232</v>
      </c>
      <c r="Q15" s="22">
        <f t="shared" si="9"/>
        <v>72129.434245845419</v>
      </c>
      <c r="R15" s="22">
        <f>SUM(Q15:Q$124)</f>
        <v>2176810.2275949772</v>
      </c>
      <c r="S15">
        <f t="shared" si="10"/>
        <v>30.179222260021529</v>
      </c>
      <c r="T15">
        <f t="shared" si="11"/>
        <v>29.720888926688197</v>
      </c>
      <c r="V15">
        <f t="shared" si="12"/>
        <v>0.60021335160960043</v>
      </c>
      <c r="W15" s="22">
        <f t="shared" si="13"/>
        <v>59927.70545495495</v>
      </c>
      <c r="X15" s="22">
        <f>SUM(W15:W$124)</f>
        <v>1268710.796293732</v>
      </c>
      <c r="Y15">
        <f t="shared" si="14"/>
        <v>21.170688693351803</v>
      </c>
      <c r="Z15">
        <f t="shared" si="15"/>
        <v>20.712355360018471</v>
      </c>
      <c r="AB15">
        <f t="shared" si="16"/>
        <v>0.70341129286723802</v>
      </c>
      <c r="AC15" s="22">
        <f t="shared" si="17"/>
        <v>70231.401316869073</v>
      </c>
      <c r="AD15" s="22">
        <f>SUM(AC15:AC$124)</f>
        <v>2002235.4681742492</v>
      </c>
      <c r="AE15">
        <f t="shared" si="18"/>
        <v>28.509120288524368</v>
      </c>
      <c r="AF15">
        <f t="shared" si="19"/>
        <v>28.050786955191036</v>
      </c>
      <c r="AH15">
        <f t="shared" si="20"/>
        <v>0.68494571372924851</v>
      </c>
      <c r="AI15" s="22">
        <f t="shared" si="21"/>
        <v>68387.723923373895</v>
      </c>
      <c r="AJ15" s="22">
        <f>SUM(AI15:AI$124)</f>
        <v>1845952.2008912682</v>
      </c>
      <c r="AK15">
        <f t="shared" si="22"/>
        <v>26.992449740827674</v>
      </c>
      <c r="AL15">
        <f t="shared" si="23"/>
        <v>26.534116407494341</v>
      </c>
      <c r="AN15">
        <f t="shared" si="24"/>
        <v>0.66700768969832003</v>
      </c>
      <c r="AO15" s="22">
        <f t="shared" si="25"/>
        <v>66596.719745131966</v>
      </c>
      <c r="AP15" s="22">
        <f>SUM(AO15:AO$124)</f>
        <v>1705655.1043401344</v>
      </c>
      <c r="AQ15">
        <f t="shared" si="26"/>
        <v>25.611698457037189</v>
      </c>
      <c r="AR15">
        <f t="shared" si="27"/>
        <v>25.153365123703857</v>
      </c>
      <c r="AT15">
        <f t="shared" si="28"/>
        <v>0.78289499476817348</v>
      </c>
      <c r="AU15" s="22">
        <f t="shared" si="29"/>
        <v>78167.372523132581</v>
      </c>
      <c r="AV15" s="22">
        <f>SUM(AU15:AU$124)</f>
        <v>2839641.238052527</v>
      </c>
      <c r="AW15">
        <f t="shared" si="30"/>
        <v>36.327704851690818</v>
      </c>
      <c r="AX15">
        <f t="shared" si="31"/>
        <v>35.869371518357482</v>
      </c>
      <c r="AZ15">
        <f t="shared" si="32"/>
        <v>0.7621447821714411</v>
      </c>
      <c r="BA15" s="22">
        <f t="shared" si="33"/>
        <v>76095.58817296788</v>
      </c>
      <c r="BB15" s="22">
        <f>SUM(BA15:BA$124)</f>
        <v>2592078.4057185594</v>
      </c>
      <c r="BC15">
        <f t="shared" si="34"/>
        <v>34.063451876167598</v>
      </c>
      <c r="BD15">
        <f t="shared" si="35"/>
        <v>33.605118542834262</v>
      </c>
    </row>
    <row r="16" spans="1:56" x14ac:dyDescent="0.2">
      <c r="A16">
        <v>12</v>
      </c>
      <c r="B16" s="12">
        <v>1.0399999999999999E-4</v>
      </c>
      <c r="C16" s="5">
        <f t="shared" si="36"/>
        <v>99834.321090712911</v>
      </c>
      <c r="D16">
        <f t="shared" si="0"/>
        <v>0.5568374181775595</v>
      </c>
      <c r="E16" s="22">
        <f t="shared" si="1"/>
        <v>55591.485601662054</v>
      </c>
      <c r="F16" s="22">
        <f>SUM(E16:E$124)</f>
        <v>1125272.1278891531</v>
      </c>
      <c r="G16">
        <f t="shared" si="2"/>
        <v>20.241807098882603</v>
      </c>
      <c r="H16">
        <f t="shared" si="3"/>
        <v>19.783473765549271</v>
      </c>
      <c r="J16">
        <f t="shared" si="4"/>
        <v>0.74355588504530845</v>
      </c>
      <c r="K16" s="22">
        <f t="shared" si="5"/>
        <v>74232.396976502539</v>
      </c>
      <c r="L16" s="22">
        <f>SUM(K16:K$124)</f>
        <v>2515982.8175455919</v>
      </c>
      <c r="M16">
        <f t="shared" si="6"/>
        <v>33.893325825676882</v>
      </c>
      <c r="N16">
        <f t="shared" si="7"/>
        <v>33.434992492343547</v>
      </c>
      <c r="P16">
        <f t="shared" si="8"/>
        <v>0.70137988019297326</v>
      </c>
      <c r="Q16" s="22">
        <f t="shared" si="9"/>
        <v>70021.784165751043</v>
      </c>
      <c r="R16" s="22">
        <f>SUM(Q16:Q$124)</f>
        <v>2104680.7933491324</v>
      </c>
      <c r="S16">
        <f t="shared" si="10"/>
        <v>30.057514506729333</v>
      </c>
      <c r="T16">
        <f t="shared" si="11"/>
        <v>29.599181173396001</v>
      </c>
      <c r="V16">
        <f t="shared" si="12"/>
        <v>0.57299603972276891</v>
      </c>
      <c r="W16" s="22">
        <f t="shared" si="13"/>
        <v>57204.670613389804</v>
      </c>
      <c r="X16" s="22">
        <f>SUM(W16:W$124)</f>
        <v>1208783.0908387771</v>
      </c>
      <c r="Y16">
        <f t="shared" si="14"/>
        <v>21.130846098357559</v>
      </c>
      <c r="Z16">
        <f t="shared" si="15"/>
        <v>20.672512765024226</v>
      </c>
      <c r="AB16">
        <f t="shared" si="16"/>
        <v>0.68127001730483105</v>
      </c>
      <c r="AC16" s="22">
        <f t="shared" si="17"/>
        <v>68014.129657086043</v>
      </c>
      <c r="AD16" s="22">
        <f>SUM(AC16:AC$124)</f>
        <v>1932004.0668573801</v>
      </c>
      <c r="AE16">
        <f t="shared" si="18"/>
        <v>28.405922072342427</v>
      </c>
      <c r="AF16">
        <f t="shared" si="19"/>
        <v>27.947588739009095</v>
      </c>
      <c r="AH16">
        <f t="shared" si="20"/>
        <v>0.66178329828912896</v>
      </c>
      <c r="AI16" s="22">
        <f t="shared" si="21"/>
        <v>66068.686293867941</v>
      </c>
      <c r="AJ16" s="22">
        <f>SUM(AI16:AI$124)</f>
        <v>1777564.4769678945</v>
      </c>
      <c r="AK16">
        <f t="shared" si="22"/>
        <v>26.904795246895599</v>
      </c>
      <c r="AL16">
        <f t="shared" si="23"/>
        <v>26.446461913562267</v>
      </c>
      <c r="AN16">
        <f t="shared" si="24"/>
        <v>0.64289897802247697</v>
      </c>
      <c r="AO16" s="22">
        <f t="shared" si="25"/>
        <v>64183.383000787151</v>
      </c>
      <c r="AP16" s="22">
        <f>SUM(AO16:AO$124)</f>
        <v>1639058.3845950023</v>
      </c>
      <c r="AQ16">
        <f t="shared" si="26"/>
        <v>25.537114249258266</v>
      </c>
      <c r="AR16">
        <f t="shared" si="27"/>
        <v>25.078780915924934</v>
      </c>
      <c r="AT16">
        <f t="shared" si="28"/>
        <v>0.76566747654589096</v>
      </c>
      <c r="AU16" s="22">
        <f t="shared" si="29"/>
        <v>76439.892702198369</v>
      </c>
      <c r="AV16" s="22">
        <f>SUM(AU16:AU$124)</f>
        <v>2761473.8655293942</v>
      </c>
      <c r="AW16">
        <f t="shared" si="30"/>
        <v>36.126082440850624</v>
      </c>
      <c r="AX16">
        <f t="shared" si="31"/>
        <v>35.667749107517288</v>
      </c>
      <c r="AZ16">
        <f t="shared" si="32"/>
        <v>0.74355588504530845</v>
      </c>
      <c r="BA16" s="22">
        <f t="shared" si="33"/>
        <v>74232.396976502539</v>
      </c>
      <c r="BB16" s="22">
        <f>SUM(BA16:BA$124)</f>
        <v>2515982.8175455919</v>
      </c>
      <c r="BC16">
        <f t="shared" si="34"/>
        <v>33.893325825676882</v>
      </c>
      <c r="BD16">
        <f t="shared" si="35"/>
        <v>33.434992492343547</v>
      </c>
    </row>
    <row r="17" spans="1:56" x14ac:dyDescent="0.2">
      <c r="A17">
        <v>13</v>
      </c>
      <c r="B17" s="12">
        <v>1.16E-4</v>
      </c>
      <c r="C17" s="5">
        <f t="shared" si="36"/>
        <v>99823.938321319481</v>
      </c>
      <c r="D17">
        <f t="shared" si="0"/>
        <v>0.53032135064529462</v>
      </c>
      <c r="E17" s="22">
        <f t="shared" si="1"/>
        <v>52938.765797294735</v>
      </c>
      <c r="F17" s="22">
        <f>SUM(E17:E$124)</f>
        <v>1069680.6422874907</v>
      </c>
      <c r="G17">
        <f t="shared" si="2"/>
        <v>20.205998877710012</v>
      </c>
      <c r="H17">
        <f t="shared" si="3"/>
        <v>19.74766554437668</v>
      </c>
      <c r="J17">
        <f t="shared" si="4"/>
        <v>0.72542037565395945</v>
      </c>
      <c r="K17" s="22">
        <f t="shared" si="5"/>
        <v>72414.318836309263</v>
      </c>
      <c r="L17" s="22">
        <f>SUM(K17:K$124)</f>
        <v>2441750.4205690883</v>
      </c>
      <c r="M17">
        <f t="shared" si="6"/>
        <v>33.719165764558298</v>
      </c>
      <c r="N17">
        <f t="shared" si="7"/>
        <v>33.260832431224962</v>
      </c>
      <c r="P17">
        <f t="shared" si="8"/>
        <v>0.68095133999317792</v>
      </c>
      <c r="Q17" s="22">
        <f t="shared" si="9"/>
        <v>67975.244563298838</v>
      </c>
      <c r="R17" s="22">
        <f>SUM(Q17:Q$124)</f>
        <v>2034659.0091833819</v>
      </c>
      <c r="S17">
        <f t="shared" si="10"/>
        <v>29.932352906633515</v>
      </c>
      <c r="T17">
        <f t="shared" si="11"/>
        <v>29.474019573300183</v>
      </c>
      <c r="V17">
        <f t="shared" si="12"/>
        <v>0.54701292574965998</v>
      </c>
      <c r="W17" s="22">
        <f t="shared" si="13"/>
        <v>54604.984560998571</v>
      </c>
      <c r="X17" s="22">
        <f>SUM(W17:W$124)</f>
        <v>1151578.4202253874</v>
      </c>
      <c r="Y17">
        <f t="shared" si="14"/>
        <v>21.089254570504878</v>
      </c>
      <c r="Z17">
        <f t="shared" si="15"/>
        <v>20.630921237171545</v>
      </c>
      <c r="AB17">
        <f t="shared" si="16"/>
        <v>0.6598256826196911</v>
      </c>
      <c r="AC17" s="22">
        <f t="shared" si="17"/>
        <v>65866.398244650569</v>
      </c>
      <c r="AD17" s="22">
        <f>SUM(AC17:AC$124)</f>
        <v>1863989.9372002939</v>
      </c>
      <c r="AE17">
        <f t="shared" si="18"/>
        <v>28.299557693693696</v>
      </c>
      <c r="AF17">
        <f t="shared" si="19"/>
        <v>27.841224360360364</v>
      </c>
      <c r="AH17">
        <f t="shared" si="20"/>
        <v>0.63940415293635666</v>
      </c>
      <c r="AI17" s="22">
        <f t="shared" si="21"/>
        <v>63827.840725114394</v>
      </c>
      <c r="AJ17" s="22">
        <f>SUM(AI17:AI$124)</f>
        <v>1711495.7906740266</v>
      </c>
      <c r="AK17">
        <f t="shared" si="22"/>
        <v>26.814251762720261</v>
      </c>
      <c r="AL17">
        <f t="shared" si="23"/>
        <v>26.355918429386929</v>
      </c>
      <c r="AN17">
        <f t="shared" si="24"/>
        <v>0.61966166556383329</v>
      </c>
      <c r="AO17" s="22">
        <f t="shared" si="25"/>
        <v>61857.067883330194</v>
      </c>
      <c r="AP17" s="22">
        <f>SUM(AO17:AO$124)</f>
        <v>1574875.0015942149</v>
      </c>
      <c r="AQ17">
        <f t="shared" si="26"/>
        <v>25.459903863607259</v>
      </c>
      <c r="AR17">
        <f t="shared" si="27"/>
        <v>25.001570530273927</v>
      </c>
      <c r="AT17">
        <f t="shared" si="28"/>
        <v>0.74881904796664145</v>
      </c>
      <c r="AU17" s="22">
        <f t="shared" si="29"/>
        <v>74750.066458051195</v>
      </c>
      <c r="AV17" s="22">
        <f>SUM(AU17:AU$124)</f>
        <v>2685033.9728271961</v>
      </c>
      <c r="AW17">
        <f t="shared" si="30"/>
        <v>35.920154991888921</v>
      </c>
      <c r="AX17">
        <f t="shared" si="31"/>
        <v>35.461821658555586</v>
      </c>
      <c r="AZ17">
        <f t="shared" si="32"/>
        <v>0.72542037565395945</v>
      </c>
      <c r="BA17" s="22">
        <f t="shared" si="33"/>
        <v>72414.318836309263</v>
      </c>
      <c r="BB17" s="22">
        <f>SUM(BA17:BA$124)</f>
        <v>2441750.4205690883</v>
      </c>
      <c r="BC17">
        <f t="shared" si="34"/>
        <v>33.719165764558298</v>
      </c>
      <c r="BD17">
        <f t="shared" si="35"/>
        <v>33.260832431224962</v>
      </c>
    </row>
    <row r="18" spans="1:56" x14ac:dyDescent="0.2">
      <c r="A18">
        <v>14</v>
      </c>
      <c r="B18" s="12">
        <v>1.3899999999999999E-4</v>
      </c>
      <c r="C18" s="5">
        <f t="shared" si="36"/>
        <v>99812.358744474201</v>
      </c>
      <c r="D18">
        <f t="shared" si="0"/>
        <v>0.50506795299551888</v>
      </c>
      <c r="E18" s="22">
        <f t="shared" si="1"/>
        <v>50412.023714725961</v>
      </c>
      <c r="F18" s="22">
        <f>SUM(E18:E$124)</f>
        <v>1016741.876490196</v>
      </c>
      <c r="G18">
        <f t="shared" si="2"/>
        <v>20.168638383648016</v>
      </c>
      <c r="H18">
        <f t="shared" si="3"/>
        <v>19.710305050314684</v>
      </c>
      <c r="J18">
        <f t="shared" si="4"/>
        <v>0.70772719575996057</v>
      </c>
      <c r="K18" s="22">
        <f t="shared" si="5"/>
        <v>70639.920756413907</v>
      </c>
      <c r="L18" s="22">
        <f>SUM(K18:K$124)</f>
        <v>2369336.1017327793</v>
      </c>
      <c r="M18">
        <f t="shared" si="6"/>
        <v>33.54103566880984</v>
      </c>
      <c r="N18">
        <f t="shared" si="7"/>
        <v>33.082702335476505</v>
      </c>
      <c r="P18">
        <f t="shared" si="8"/>
        <v>0.66111780581861923</v>
      </c>
      <c r="Q18" s="22">
        <f t="shared" si="9"/>
        <v>65987.727606727654</v>
      </c>
      <c r="R18" s="22">
        <f>SUM(Q18:Q$124)</f>
        <v>1966683.7646200832</v>
      </c>
      <c r="S18">
        <f t="shared" si="10"/>
        <v>29.803780732397485</v>
      </c>
      <c r="T18">
        <f t="shared" si="11"/>
        <v>29.345447399064152</v>
      </c>
      <c r="V18">
        <f t="shared" si="12"/>
        <v>0.52220804367509299</v>
      </c>
      <c r="W18" s="22">
        <f t="shared" si="13"/>
        <v>52122.816594548436</v>
      </c>
      <c r="X18" s="22">
        <f>SUM(W18:W$124)</f>
        <v>1096973.4356643888</v>
      </c>
      <c r="Y18">
        <f t="shared" si="14"/>
        <v>21.045935491120833</v>
      </c>
      <c r="Z18">
        <f t="shared" si="15"/>
        <v>20.587602157787501</v>
      </c>
      <c r="AB18">
        <f t="shared" si="16"/>
        <v>0.63905635120551207</v>
      </c>
      <c r="AC18" s="22">
        <f t="shared" si="17"/>
        <v>63785.721784459267</v>
      </c>
      <c r="AD18" s="22">
        <f>SUM(AC18:AC$124)</f>
        <v>1798123.5389556433</v>
      </c>
      <c r="AE18">
        <f t="shared" si="18"/>
        <v>28.190063366089205</v>
      </c>
      <c r="AF18">
        <f t="shared" si="19"/>
        <v>27.731730032755873</v>
      </c>
      <c r="AH18">
        <f t="shared" si="20"/>
        <v>0.61778179027667302</v>
      </c>
      <c r="AI18" s="22">
        <f t="shared" si="21"/>
        <v>61662.257676898807</v>
      </c>
      <c r="AJ18" s="22">
        <f>SUM(AI18:AI$124)</f>
        <v>1647667.949948912</v>
      </c>
      <c r="AK18">
        <f t="shared" si="22"/>
        <v>26.720850193037865</v>
      </c>
      <c r="AL18">
        <f t="shared" si="23"/>
        <v>26.262516859704533</v>
      </c>
      <c r="AN18">
        <f t="shared" si="24"/>
        <v>0.59726425596514043</v>
      </c>
      <c r="AO18" s="22">
        <f t="shared" si="25"/>
        <v>59614.354181644063</v>
      </c>
      <c r="AP18" s="22">
        <f>SUM(AO18:AO$124)</f>
        <v>1513017.9337108845</v>
      </c>
      <c r="AQ18">
        <f t="shared" si="26"/>
        <v>25.380094349437069</v>
      </c>
      <c r="AR18">
        <f t="shared" si="27"/>
        <v>24.921761016103737</v>
      </c>
      <c r="AT18">
        <f t="shared" si="28"/>
        <v>0.73234136720453935</v>
      </c>
      <c r="AU18" s="22">
        <f t="shared" si="29"/>
        <v>73096.71926683819</v>
      </c>
      <c r="AV18" s="22">
        <f>SUM(AU18:AU$124)</f>
        <v>2610283.906369145</v>
      </c>
      <c r="AW18">
        <f t="shared" si="30"/>
        <v>35.710000839303788</v>
      </c>
      <c r="AX18">
        <f t="shared" si="31"/>
        <v>35.251667505970453</v>
      </c>
      <c r="AZ18">
        <f t="shared" si="32"/>
        <v>0.70772719575996057</v>
      </c>
      <c r="BA18" s="22">
        <f t="shared" si="33"/>
        <v>70639.920756413907</v>
      </c>
      <c r="BB18" s="22">
        <f>SUM(BA18:BA$124)</f>
        <v>2369336.1017327793</v>
      </c>
      <c r="BC18">
        <f t="shared" si="34"/>
        <v>33.54103566880984</v>
      </c>
      <c r="BD18">
        <f t="shared" si="35"/>
        <v>33.082702335476505</v>
      </c>
    </row>
    <row r="19" spans="1:56" x14ac:dyDescent="0.2">
      <c r="A19">
        <v>15</v>
      </c>
      <c r="B19" s="12">
        <v>1.66E-4</v>
      </c>
      <c r="C19" s="5">
        <f t="shared" si="36"/>
        <v>99798.484826608721</v>
      </c>
      <c r="D19">
        <f t="shared" si="0"/>
        <v>0.48101709809097021</v>
      </c>
      <c r="E19" s="22">
        <f t="shared" si="1"/>
        <v>48004.777565171047</v>
      </c>
      <c r="F19" s="22">
        <f>SUM(E19:E$124)</f>
        <v>966329.85277547</v>
      </c>
      <c r="G19">
        <f t="shared" si="2"/>
        <v>20.129868354531702</v>
      </c>
      <c r="H19">
        <f t="shared" si="3"/>
        <v>19.67153502119837</v>
      </c>
      <c r="J19">
        <f t="shared" si="4"/>
        <v>0.69046555683898581</v>
      </c>
      <c r="K19" s="22">
        <f t="shared" si="5"/>
        <v>68907.41639749147</v>
      </c>
      <c r="L19" s="22">
        <f>SUM(K19:K$124)</f>
        <v>2298696.1809763657</v>
      </c>
      <c r="M19">
        <f t="shared" si="6"/>
        <v>33.359198489120082</v>
      </c>
      <c r="N19">
        <f t="shared" si="7"/>
        <v>32.900865155786747</v>
      </c>
      <c r="P19">
        <f t="shared" si="8"/>
        <v>0.64186194739671765</v>
      </c>
      <c r="Q19" s="22">
        <f t="shared" si="9"/>
        <v>64056.849818048853</v>
      </c>
      <c r="R19" s="22">
        <f>SUM(Q19:Q$124)</f>
        <v>1900696.0370133554</v>
      </c>
      <c r="S19">
        <f t="shared" si="10"/>
        <v>29.672018564949934</v>
      </c>
      <c r="T19">
        <f t="shared" si="11"/>
        <v>29.213685231616601</v>
      </c>
      <c r="V19">
        <f t="shared" si="12"/>
        <v>0.49852796532228444</v>
      </c>
      <c r="W19" s="22">
        <f t="shared" si="13"/>
        <v>49752.335582856125</v>
      </c>
      <c r="X19" s="22">
        <f>SUM(W19:W$124)</f>
        <v>1044850.6190698415</v>
      </c>
      <c r="Y19">
        <f t="shared" si="14"/>
        <v>21.001036571032468</v>
      </c>
      <c r="Z19">
        <f t="shared" si="15"/>
        <v>20.542703237699136</v>
      </c>
      <c r="AB19">
        <f t="shared" si="16"/>
        <v>0.61894077598596808</v>
      </c>
      <c r="AC19" s="22">
        <f t="shared" si="17"/>
        <v>61769.351640805064</v>
      </c>
      <c r="AD19" s="22">
        <f>SUM(AC19:AC$124)</f>
        <v>1734337.8171711841</v>
      </c>
      <c r="AE19">
        <f t="shared" si="18"/>
        <v>28.077643217894391</v>
      </c>
      <c r="AF19">
        <f t="shared" si="19"/>
        <v>27.619309884561059</v>
      </c>
      <c r="AH19">
        <f t="shared" si="20"/>
        <v>0.59689061862480497</v>
      </c>
      <c r="AI19" s="22">
        <f t="shared" si="21"/>
        <v>59568.779345972689</v>
      </c>
      <c r="AJ19" s="22">
        <f>SUM(AI19:AI$124)</f>
        <v>1586005.6922720133</v>
      </c>
      <c r="AK19">
        <f t="shared" si="22"/>
        <v>26.624780794324597</v>
      </c>
      <c r="AL19">
        <f t="shared" si="23"/>
        <v>26.166447460991265</v>
      </c>
      <c r="AN19">
        <f t="shared" si="24"/>
        <v>0.57567639129170156</v>
      </c>
      <c r="AO19" s="22">
        <f t="shared" si="25"/>
        <v>57451.63160136174</v>
      </c>
      <c r="AP19" s="22">
        <f>SUM(AO19:AO$124)</f>
        <v>1453403.5795292407</v>
      </c>
      <c r="AQ19">
        <f t="shared" si="26"/>
        <v>25.297864290677371</v>
      </c>
      <c r="AR19">
        <f t="shared" si="27"/>
        <v>24.839530957344039</v>
      </c>
      <c r="AT19">
        <f t="shared" si="28"/>
        <v>0.7162262759946596</v>
      </c>
      <c r="AU19" s="22">
        <f t="shared" si="29"/>
        <v>71478.297137271511</v>
      </c>
      <c r="AV19" s="22">
        <f>SUM(AU19:AU$124)</f>
        <v>2537187.1871023071</v>
      </c>
      <c r="AW19">
        <f t="shared" si="30"/>
        <v>35.495909789648877</v>
      </c>
      <c r="AX19">
        <f t="shared" si="31"/>
        <v>35.037576456315541</v>
      </c>
      <c r="AZ19">
        <f t="shared" si="32"/>
        <v>0.69046555683898581</v>
      </c>
      <c r="BA19" s="22">
        <f t="shared" si="33"/>
        <v>68907.41639749147</v>
      </c>
      <c r="BB19" s="22">
        <f>SUM(BA19:BA$124)</f>
        <v>2298696.1809763657</v>
      </c>
      <c r="BC19">
        <f t="shared" si="34"/>
        <v>33.359198489120082</v>
      </c>
      <c r="BD19">
        <f t="shared" si="35"/>
        <v>32.900865155786747</v>
      </c>
    </row>
    <row r="20" spans="1:56" x14ac:dyDescent="0.2">
      <c r="A20">
        <v>16</v>
      </c>
      <c r="B20" s="12">
        <v>1.9000000000000001E-4</v>
      </c>
      <c r="C20" s="5">
        <f t="shared" si="36"/>
        <v>99781.918278127501</v>
      </c>
      <c r="D20">
        <f t="shared" si="0"/>
        <v>0.45811152199140021</v>
      </c>
      <c r="E20" s="22">
        <f t="shared" si="1"/>
        <v>45711.246449614504</v>
      </c>
      <c r="F20" s="22">
        <f>SUM(E20:E$124)</f>
        <v>918325.07521029888</v>
      </c>
      <c r="G20">
        <f t="shared" si="2"/>
        <v>20.08969666190416</v>
      </c>
      <c r="H20">
        <f t="shared" si="3"/>
        <v>19.631363328570828</v>
      </c>
      <c r="J20">
        <f t="shared" si="4"/>
        <v>0.67362493350144959</v>
      </c>
      <c r="K20" s="22">
        <f t="shared" si="5"/>
        <v>67215.588064750715</v>
      </c>
      <c r="L20" s="22">
        <f>SUM(K20:K$124)</f>
        <v>2229788.7645788752</v>
      </c>
      <c r="M20">
        <f t="shared" si="6"/>
        <v>33.173685283105094</v>
      </c>
      <c r="N20">
        <f t="shared" si="7"/>
        <v>32.715351949771758</v>
      </c>
      <c r="P20">
        <f t="shared" si="8"/>
        <v>0.62316693922011435</v>
      </c>
      <c r="Q20" s="22">
        <f t="shared" si="9"/>
        <v>62180.792602892296</v>
      </c>
      <c r="R20" s="22">
        <f>SUM(Q20:Q$124)</f>
        <v>1836639.1871953064</v>
      </c>
      <c r="S20">
        <f t="shared" si="10"/>
        <v>29.5370822775565</v>
      </c>
      <c r="T20">
        <f t="shared" si="11"/>
        <v>29.078748944223168</v>
      </c>
      <c r="V20">
        <f t="shared" si="12"/>
        <v>0.47592168527187051</v>
      </c>
      <c r="W20" s="22">
        <f t="shared" si="13"/>
        <v>47488.378706586504</v>
      </c>
      <c r="X20" s="22">
        <f>SUM(W20:W$124)</f>
        <v>995098.28348698525</v>
      </c>
      <c r="Y20">
        <f t="shared" si="14"/>
        <v>20.95456426582464</v>
      </c>
      <c r="Z20">
        <f t="shared" si="15"/>
        <v>20.496230932491308</v>
      </c>
      <c r="AB20">
        <f t="shared" si="16"/>
        <v>0.59945837867890361</v>
      </c>
      <c r="AC20" s="22">
        <f t="shared" si="17"/>
        <v>59815.106952477166</v>
      </c>
      <c r="AD20" s="22">
        <f>SUM(AC20:AC$124)</f>
        <v>1672568.4655303792</v>
      </c>
      <c r="AE20">
        <f t="shared" si="18"/>
        <v>27.962308365664668</v>
      </c>
      <c r="AF20">
        <f t="shared" si="19"/>
        <v>27.503975032331336</v>
      </c>
      <c r="AH20">
        <f t="shared" si="20"/>
        <v>0.57670591171478747</v>
      </c>
      <c r="AI20" s="22">
        <f t="shared" si="21"/>
        <v>57544.822153237939</v>
      </c>
      <c r="AJ20" s="22">
        <f>SUM(AI20:AI$124)</f>
        <v>1526436.9129260406</v>
      </c>
      <c r="AK20">
        <f t="shared" si="22"/>
        <v>26.526051446666099</v>
      </c>
      <c r="AL20">
        <f t="shared" si="23"/>
        <v>26.067718113332766</v>
      </c>
      <c r="AN20">
        <f t="shared" si="24"/>
        <v>0.55486881088356765</v>
      </c>
      <c r="AO20" s="22">
        <f t="shared" si="25"/>
        <v>55365.874342665928</v>
      </c>
      <c r="AP20" s="22">
        <f>SUM(AO20:AO$124)</f>
        <v>1395951.9479278792</v>
      </c>
      <c r="AQ20">
        <f t="shared" si="26"/>
        <v>25.213219596030722</v>
      </c>
      <c r="AR20">
        <f t="shared" si="27"/>
        <v>24.75488626269739</v>
      </c>
      <c r="AT20">
        <f t="shared" si="28"/>
        <v>0.70046579559379929</v>
      </c>
      <c r="AU20" s="22">
        <f t="shared" si="29"/>
        <v>69893.820772564039</v>
      </c>
      <c r="AV20" s="22">
        <f>SUM(AU20:AU$124)</f>
        <v>2465708.8899650355</v>
      </c>
      <c r="AW20">
        <f t="shared" si="30"/>
        <v>35.277923895282591</v>
      </c>
      <c r="AX20">
        <f t="shared" si="31"/>
        <v>34.819590561949255</v>
      </c>
      <c r="AZ20">
        <f t="shared" si="32"/>
        <v>0.67362493350144959</v>
      </c>
      <c r="BA20" s="22">
        <f t="shared" si="33"/>
        <v>67215.588064750715</v>
      </c>
      <c r="BB20" s="22">
        <f>SUM(BA20:BA$124)</f>
        <v>2229788.7645788752</v>
      </c>
      <c r="BC20">
        <f t="shared" si="34"/>
        <v>33.173685283105094</v>
      </c>
      <c r="BD20">
        <f t="shared" si="35"/>
        <v>32.715351949771758</v>
      </c>
    </row>
    <row r="21" spans="1:56" x14ac:dyDescent="0.2">
      <c r="A21">
        <v>17</v>
      </c>
      <c r="B21" s="12">
        <v>2.0899999999999998E-4</v>
      </c>
      <c r="C21" s="5">
        <f t="shared" si="36"/>
        <v>99762.959713654651</v>
      </c>
      <c r="D21">
        <f t="shared" si="0"/>
        <v>0.43629668761085727</v>
      </c>
      <c r="E21" s="22">
        <f t="shared" si="1"/>
        <v>43526.248869322924</v>
      </c>
      <c r="F21" s="22">
        <f>SUM(E21:E$124)</f>
        <v>872613.82876068447</v>
      </c>
      <c r="G21">
        <f t="shared" si="2"/>
        <v>20.047990613215884</v>
      </c>
      <c r="H21">
        <f t="shared" si="3"/>
        <v>19.589657279882552</v>
      </c>
      <c r="J21">
        <f t="shared" si="4"/>
        <v>0.65719505707458503</v>
      </c>
      <c r="K21" s="22">
        <f t="shared" si="5"/>
        <v>65563.7240029448</v>
      </c>
      <c r="L21" s="22">
        <f>SUM(K21:K$124)</f>
        <v>2162573.1765141245</v>
      </c>
      <c r="M21">
        <f t="shared" si="6"/>
        <v>32.984294431124631</v>
      </c>
      <c r="N21">
        <f t="shared" si="7"/>
        <v>32.525961097791296</v>
      </c>
      <c r="P21">
        <f t="shared" si="8"/>
        <v>0.60501644584477121</v>
      </c>
      <c r="Q21" s="22">
        <f t="shared" si="9"/>
        <v>60358.23131291043</v>
      </c>
      <c r="R21" s="22">
        <f>SUM(Q21:Q$124)</f>
        <v>1774458.3945924139</v>
      </c>
      <c r="S21">
        <f t="shared" si="10"/>
        <v>29.398780514180888</v>
      </c>
      <c r="T21">
        <f t="shared" si="11"/>
        <v>28.940447180847556</v>
      </c>
      <c r="V21">
        <f t="shared" si="12"/>
        <v>0.45434051099939904</v>
      </c>
      <c r="W21" s="22">
        <f t="shared" si="13"/>
        <v>45326.354095114315</v>
      </c>
      <c r="X21" s="22">
        <f>SUM(W21:W$124)</f>
        <v>947609.90478039871</v>
      </c>
      <c r="Y21">
        <f t="shared" si="14"/>
        <v>20.906378280324574</v>
      </c>
      <c r="Z21">
        <f t="shared" si="15"/>
        <v>20.448044946991242</v>
      </c>
      <c r="AB21">
        <f t="shared" si="16"/>
        <v>0.58058922874470087</v>
      </c>
      <c r="AC21" s="22">
        <f t="shared" si="17"/>
        <v>57921.299837439416</v>
      </c>
      <c r="AD21" s="22">
        <f>SUM(AC21:AC$124)</f>
        <v>1612753.358577902</v>
      </c>
      <c r="AE21">
        <f t="shared" si="18"/>
        <v>27.843873723556246</v>
      </c>
      <c r="AF21">
        <f t="shared" si="19"/>
        <v>27.385540390222914</v>
      </c>
      <c r="AH21">
        <f t="shared" si="20"/>
        <v>0.55720377943457733</v>
      </c>
      <c r="AI21" s="22">
        <f t="shared" si="21"/>
        <v>55588.29820002785</v>
      </c>
      <c r="AJ21" s="22">
        <f>SUM(AI21:AI$124)</f>
        <v>1468892.0907728027</v>
      </c>
      <c r="AK21">
        <f t="shared" si="22"/>
        <v>26.424483899240268</v>
      </c>
      <c r="AL21">
        <f t="shared" si="23"/>
        <v>25.966150565906936</v>
      </c>
      <c r="AN21">
        <f t="shared" si="24"/>
        <v>0.53481331169500501</v>
      </c>
      <c r="AO21" s="22">
        <f t="shared" si="25"/>
        <v>53354.558868955013</v>
      </c>
      <c r="AP21" s="22">
        <f>SUM(AO21:AO$124)</f>
        <v>1340586.0735852132</v>
      </c>
      <c r="AQ21">
        <f t="shared" si="26"/>
        <v>25.12598926884295</v>
      </c>
      <c r="AR21">
        <f t="shared" si="27"/>
        <v>24.667655935509618</v>
      </c>
      <c r="AT21">
        <f t="shared" si="28"/>
        <v>0.68505212283012151</v>
      </c>
      <c r="AU21" s="22">
        <f t="shared" si="29"/>
        <v>68342.827331655004</v>
      </c>
      <c r="AV21" s="22">
        <f>SUM(AU21:AU$124)</f>
        <v>2395815.0691924714</v>
      </c>
      <c r="AW21">
        <f t="shared" si="30"/>
        <v>35.055837792106949</v>
      </c>
      <c r="AX21">
        <f t="shared" si="31"/>
        <v>34.597504458773614</v>
      </c>
      <c r="AZ21">
        <f t="shared" si="32"/>
        <v>0.65719505707458503</v>
      </c>
      <c r="BA21" s="22">
        <f t="shared" si="33"/>
        <v>65563.7240029448</v>
      </c>
      <c r="BB21" s="22">
        <f>SUM(BA21:BA$124)</f>
        <v>2162573.1765141245</v>
      </c>
      <c r="BC21">
        <f t="shared" si="34"/>
        <v>32.984294431124631</v>
      </c>
      <c r="BD21">
        <f t="shared" si="35"/>
        <v>32.525961097791296</v>
      </c>
    </row>
    <row r="22" spans="1:56" x14ac:dyDescent="0.2">
      <c r="A22">
        <v>18</v>
      </c>
      <c r="B22" s="12">
        <v>2.1799999999999999E-4</v>
      </c>
      <c r="C22" s="5">
        <f t="shared" si="36"/>
        <v>99742.109255074494</v>
      </c>
      <c r="D22">
        <f t="shared" si="0"/>
        <v>0.41552065486748313</v>
      </c>
      <c r="E22" s="22">
        <f t="shared" si="1"/>
        <v>41444.906555532601</v>
      </c>
      <c r="F22" s="22">
        <f>SUM(E22:E$124)</f>
        <v>829087.57989136153</v>
      </c>
      <c r="G22">
        <f t="shared" si="2"/>
        <v>20.004571099236419</v>
      </c>
      <c r="H22">
        <f t="shared" si="3"/>
        <v>19.546237765903086</v>
      </c>
      <c r="J22">
        <f t="shared" si="4"/>
        <v>0.64116590934105855</v>
      </c>
      <c r="K22" s="22">
        <f t="shared" si="5"/>
        <v>63951.240180125053</v>
      </c>
      <c r="L22" s="22">
        <f>SUM(K22:K$124)</f>
        <v>2097009.4525111781</v>
      </c>
      <c r="M22">
        <f t="shared" si="6"/>
        <v>32.790755059710207</v>
      </c>
      <c r="N22">
        <f t="shared" si="7"/>
        <v>32.332421726376872</v>
      </c>
      <c r="P22">
        <f t="shared" si="8"/>
        <v>0.5873946076162827</v>
      </c>
      <c r="Q22" s="22">
        <f t="shared" si="9"/>
        <v>58587.977128704879</v>
      </c>
      <c r="R22" s="22">
        <f>SUM(Q22:Q$124)</f>
        <v>1714100.1632795038</v>
      </c>
      <c r="S22">
        <f t="shared" si="10"/>
        <v>29.256858613056455</v>
      </c>
      <c r="T22">
        <f t="shared" si="11"/>
        <v>28.798525279723123</v>
      </c>
      <c r="V22">
        <f t="shared" si="12"/>
        <v>0.43373795799465292</v>
      </c>
      <c r="W22" s="22">
        <f t="shared" si="13"/>
        <v>43261.938794375586</v>
      </c>
      <c r="X22" s="22">
        <f>SUM(W22:W$124)</f>
        <v>902283.55068528431</v>
      </c>
      <c r="Y22">
        <f t="shared" si="14"/>
        <v>20.856290213294571</v>
      </c>
      <c r="Z22">
        <f t="shared" si="15"/>
        <v>20.397956879961239</v>
      </c>
      <c r="AB22">
        <f t="shared" si="16"/>
        <v>0.56231402299728894</v>
      </c>
      <c r="AC22" s="22">
        <f t="shared" si="17"/>
        <v>56086.386717456066</v>
      </c>
      <c r="AD22" s="22">
        <f>SUM(AC22:AC$124)</f>
        <v>1554832.0587404624</v>
      </c>
      <c r="AE22">
        <f t="shared" si="18"/>
        <v>27.722093537121079</v>
      </c>
      <c r="AF22">
        <f t="shared" si="19"/>
        <v>27.263760203787747</v>
      </c>
      <c r="AH22">
        <f t="shared" si="20"/>
        <v>0.53836113955031628</v>
      </c>
      <c r="AI22" s="22">
        <f t="shared" si="21"/>
        <v>53697.275599714056</v>
      </c>
      <c r="AJ22" s="22">
        <f>SUM(AI22:AI$124)</f>
        <v>1413303.7925727745</v>
      </c>
      <c r="AK22">
        <f t="shared" si="22"/>
        <v>26.319841682625338</v>
      </c>
      <c r="AL22">
        <f t="shared" si="23"/>
        <v>25.861508349292006</v>
      </c>
      <c r="AN22">
        <f t="shared" si="24"/>
        <v>0.51548271006747459</v>
      </c>
      <c r="AO22" s="22">
        <f t="shared" si="25"/>
        <v>51415.332786651939</v>
      </c>
      <c r="AP22" s="22">
        <f>SUM(AO22:AO$124)</f>
        <v>1287231.5147162583</v>
      </c>
      <c r="AQ22">
        <f t="shared" si="26"/>
        <v>25.035946379217826</v>
      </c>
      <c r="AR22">
        <f t="shared" si="27"/>
        <v>24.577613045884494</v>
      </c>
      <c r="AT22">
        <f t="shared" si="28"/>
        <v>0.66997762623972779</v>
      </c>
      <c r="AU22" s="22">
        <f t="shared" si="29"/>
        <v>66824.9815948584</v>
      </c>
      <c r="AV22" s="22">
        <f>SUM(AU22:AU$124)</f>
        <v>2327472.2418608167</v>
      </c>
      <c r="AW22">
        <f t="shared" si="30"/>
        <v>34.829373481486982</v>
      </c>
      <c r="AX22">
        <f t="shared" si="31"/>
        <v>34.371040148153646</v>
      </c>
      <c r="AZ22">
        <f t="shared" si="32"/>
        <v>0.64116590934105855</v>
      </c>
      <c r="BA22" s="22">
        <f t="shared" si="33"/>
        <v>63951.240180125053</v>
      </c>
      <c r="BB22" s="22">
        <f>SUM(BA22:BA$124)</f>
        <v>2097009.4525111781</v>
      </c>
      <c r="BC22">
        <f t="shared" si="34"/>
        <v>32.790755059710207</v>
      </c>
      <c r="BD22">
        <f t="shared" si="35"/>
        <v>32.332421726376872</v>
      </c>
    </row>
    <row r="23" spans="1:56" x14ac:dyDescent="0.2">
      <c r="A23">
        <v>19</v>
      </c>
      <c r="B23" s="12">
        <v>2.1899999999999998E-4</v>
      </c>
      <c r="C23" s="5">
        <f t="shared" si="36"/>
        <v>99720.365475256884</v>
      </c>
      <c r="D23">
        <f t="shared" si="0"/>
        <v>0.39573395701665059</v>
      </c>
      <c r="E23" s="22">
        <f t="shared" si="1"/>
        <v>39462.734824669998</v>
      </c>
      <c r="F23" s="22">
        <f>SUM(E23:E$124)</f>
        <v>787642.67333582893</v>
      </c>
      <c r="G23">
        <f t="shared" si="2"/>
        <v>19.959150749061536</v>
      </c>
      <c r="H23">
        <f t="shared" si="3"/>
        <v>19.500817415728203</v>
      </c>
      <c r="J23">
        <f t="shared" si="4"/>
        <v>0.62552771643030103</v>
      </c>
      <c r="K23" s="22">
        <f t="shared" si="5"/>
        <v>62377.852497332467</v>
      </c>
      <c r="L23" s="22">
        <f>SUM(K23:K$124)</f>
        <v>2033058.2123310533</v>
      </c>
      <c r="M23">
        <f t="shared" si="6"/>
        <v>32.592629129353163</v>
      </c>
      <c r="N23">
        <f t="shared" si="7"/>
        <v>32.134295796019828</v>
      </c>
      <c r="P23">
        <f t="shared" si="8"/>
        <v>0.57028602681192497</v>
      </c>
      <c r="Q23" s="22">
        <f t="shared" si="9"/>
        <v>56869.131019117303</v>
      </c>
      <c r="R23" s="22">
        <f>SUM(Q23:Q$124)</f>
        <v>1655512.1861507993</v>
      </c>
      <c r="S23">
        <f t="shared" si="10"/>
        <v>29.110910549948041</v>
      </c>
      <c r="T23">
        <f t="shared" si="11"/>
        <v>28.652577216614709</v>
      </c>
      <c r="V23">
        <f t="shared" si="12"/>
        <v>0.41406964963690013</v>
      </c>
      <c r="W23" s="22">
        <f t="shared" si="13"/>
        <v>41291.176794003251</v>
      </c>
      <c r="X23" s="22">
        <f>SUM(W23:W$124)</f>
        <v>859021.6118909088</v>
      </c>
      <c r="Y23">
        <f t="shared" si="14"/>
        <v>20.803999270266988</v>
      </c>
      <c r="Z23">
        <f t="shared" si="15"/>
        <v>20.345665936933656</v>
      </c>
      <c r="AB23">
        <f t="shared" si="16"/>
        <v>0.5446140658569385</v>
      </c>
      <c r="AC23" s="22">
        <f t="shared" si="17"/>
        <v>54309.113690219529</v>
      </c>
      <c r="AD23" s="22">
        <f>SUM(AC23:AC$124)</f>
        <v>1498745.6720230062</v>
      </c>
      <c r="AE23">
        <f t="shared" si="18"/>
        <v>27.596577631001072</v>
      </c>
      <c r="AF23">
        <f t="shared" si="19"/>
        <v>27.13824429766774</v>
      </c>
      <c r="AH23">
        <f t="shared" si="20"/>
        <v>0.52015569038677911</v>
      </c>
      <c r="AI23" s="22">
        <f t="shared" si="21"/>
        <v>51870.115549404174</v>
      </c>
      <c r="AJ23" s="22">
        <f>SUM(AI23:AI$124)</f>
        <v>1359606.5169730606</v>
      </c>
      <c r="AK23">
        <f t="shared" si="22"/>
        <v>26.211750303083299</v>
      </c>
      <c r="AL23">
        <f t="shared" si="23"/>
        <v>25.753416969749967</v>
      </c>
      <c r="AN23">
        <f t="shared" si="24"/>
        <v>0.49685080488431282</v>
      </c>
      <c r="AO23" s="22">
        <f t="shared" si="25"/>
        <v>49546.143849739223</v>
      </c>
      <c r="AP23" s="22">
        <f>SUM(AO23:AO$124)</f>
        <v>1235816.1819296069</v>
      </c>
      <c r="AQ23">
        <f t="shared" si="26"/>
        <v>24.942731883989222</v>
      </c>
      <c r="AR23">
        <f t="shared" si="27"/>
        <v>24.484398550655889</v>
      </c>
      <c r="AT23">
        <f t="shared" si="28"/>
        <v>0.65523484228824225</v>
      </c>
      <c r="AU23" s="22">
        <f t="shared" si="29"/>
        <v>65340.257945105819</v>
      </c>
      <c r="AV23" s="22">
        <f>SUM(AU23:AU$124)</f>
        <v>2260647.2602659585</v>
      </c>
      <c r="AW23">
        <f t="shared" si="30"/>
        <v>34.598076765555341</v>
      </c>
      <c r="AX23">
        <f t="shared" si="31"/>
        <v>34.139743432222005</v>
      </c>
      <c r="AZ23">
        <f t="shared" si="32"/>
        <v>0.62552771643030103</v>
      </c>
      <c r="BA23" s="22">
        <f t="shared" si="33"/>
        <v>62377.852497332467</v>
      </c>
      <c r="BB23" s="22">
        <f>SUM(BA23:BA$124)</f>
        <v>2033058.2123310533</v>
      </c>
      <c r="BC23">
        <f t="shared" si="34"/>
        <v>32.592629129353163</v>
      </c>
      <c r="BD23">
        <f t="shared" si="35"/>
        <v>32.134295796019828</v>
      </c>
    </row>
    <row r="24" spans="1:56" x14ac:dyDescent="0.2">
      <c r="A24">
        <v>20</v>
      </c>
      <c r="B24" s="12">
        <v>2.1699999999999999E-4</v>
      </c>
      <c r="C24" s="5">
        <f t="shared" si="36"/>
        <v>99698.526715217798</v>
      </c>
      <c r="D24">
        <f t="shared" si="0"/>
        <v>0.37688948287300061</v>
      </c>
      <c r="E24" s="22">
        <f t="shared" si="1"/>
        <v>37575.326176898474</v>
      </c>
      <c r="F24" s="22">
        <f>SUM(E24:E$124)</f>
        <v>748179.93851115904</v>
      </c>
      <c r="G24">
        <f t="shared" si="2"/>
        <v>19.911468898203321</v>
      </c>
      <c r="H24">
        <f t="shared" si="3"/>
        <v>19.453135564869989</v>
      </c>
      <c r="J24">
        <f t="shared" si="4"/>
        <v>0.61027094285883032</v>
      </c>
      <c r="K24" s="22">
        <f t="shared" si="5"/>
        <v>60843.113900132252</v>
      </c>
      <c r="L24" s="22">
        <f>SUM(K24:K$124)</f>
        <v>1970680.3598337206</v>
      </c>
      <c r="M24">
        <f t="shared" si="6"/>
        <v>32.38953816644544</v>
      </c>
      <c r="N24">
        <f t="shared" si="7"/>
        <v>31.931204833112108</v>
      </c>
      <c r="P24">
        <f t="shared" si="8"/>
        <v>0.55367575418633497</v>
      </c>
      <c r="Q24" s="22">
        <f t="shared" si="9"/>
        <v>55200.656970314682</v>
      </c>
      <c r="R24" s="22">
        <f>SUM(Q24:Q$124)</f>
        <v>1598643.055131682</v>
      </c>
      <c r="S24">
        <f t="shared" si="10"/>
        <v>28.960580233517618</v>
      </c>
      <c r="T24">
        <f t="shared" si="11"/>
        <v>28.502246900184286</v>
      </c>
      <c r="V24">
        <f t="shared" si="12"/>
        <v>0.39529322161040581</v>
      </c>
      <c r="W24" s="22">
        <f t="shared" si="13"/>
        <v>39410.151815069556</v>
      </c>
      <c r="X24" s="22">
        <f>SUM(W24:W$124)</f>
        <v>817730.43509690557</v>
      </c>
      <c r="Y24">
        <f t="shared" si="14"/>
        <v>20.74923331770125</v>
      </c>
      <c r="Z24">
        <f t="shared" si="15"/>
        <v>20.290899984367918</v>
      </c>
      <c r="AB24">
        <f t="shared" si="16"/>
        <v>0.5274712502246377</v>
      </c>
      <c r="AC24" s="22">
        <f t="shared" si="17"/>
        <v>52588.106532030375</v>
      </c>
      <c r="AD24" s="22">
        <f>SUM(AC24:AC$124)</f>
        <v>1444436.5583327864</v>
      </c>
      <c r="AE24">
        <f t="shared" si="18"/>
        <v>27.46698167299499</v>
      </c>
      <c r="AF24">
        <f t="shared" si="19"/>
        <v>27.008648339661658</v>
      </c>
      <c r="AH24">
        <f t="shared" si="20"/>
        <v>0.50256588443167061</v>
      </c>
      <c r="AI24" s="22">
        <f t="shared" si="21"/>
        <v>50105.078255167973</v>
      </c>
      <c r="AJ24" s="22">
        <f>SUM(AI24:AI$124)</f>
        <v>1307736.4014236561</v>
      </c>
      <c r="AK24">
        <f t="shared" si="22"/>
        <v>26.09987743684988</v>
      </c>
      <c r="AL24">
        <f t="shared" si="23"/>
        <v>25.641544103516548</v>
      </c>
      <c r="AN24">
        <f t="shared" si="24"/>
        <v>0.47889234205716891</v>
      </c>
      <c r="AO24" s="22">
        <f t="shared" si="25"/>
        <v>47744.860958299876</v>
      </c>
      <c r="AP24" s="22">
        <f>SUM(AO24:AO$124)</f>
        <v>1186270.0380798676</v>
      </c>
      <c r="AQ24">
        <f t="shared" si="26"/>
        <v>24.846025609247242</v>
      </c>
      <c r="AR24">
        <f t="shared" si="27"/>
        <v>24.38769227591391</v>
      </c>
      <c r="AT24">
        <f t="shared" si="28"/>
        <v>0.64081647167554256</v>
      </c>
      <c r="AU24" s="22">
        <f t="shared" si="29"/>
        <v>63888.458120895688</v>
      </c>
      <c r="AV24" s="22">
        <f>SUM(AU24:AU$124)</f>
        <v>2195307.0023208526</v>
      </c>
      <c r="AW24">
        <f t="shared" si="30"/>
        <v>34.361558674129974</v>
      </c>
      <c r="AX24">
        <f t="shared" si="31"/>
        <v>33.903225340796638</v>
      </c>
      <c r="AZ24">
        <f t="shared" si="32"/>
        <v>0.61027094285883032</v>
      </c>
      <c r="BA24" s="22">
        <f t="shared" si="33"/>
        <v>60843.113900132252</v>
      </c>
      <c r="BB24" s="22">
        <f>SUM(BA24:BA$124)</f>
        <v>1970680.3598337206</v>
      </c>
      <c r="BC24">
        <f t="shared" si="34"/>
        <v>32.38953816644544</v>
      </c>
      <c r="BD24">
        <f t="shared" si="35"/>
        <v>31.931204833112108</v>
      </c>
    </row>
    <row r="25" spans="1:56" x14ac:dyDescent="0.2">
      <c r="A25">
        <v>21</v>
      </c>
      <c r="B25" s="12">
        <v>2.1499999999999999E-4</v>
      </c>
      <c r="C25" s="5">
        <f t="shared" si="36"/>
        <v>99676.892134920592</v>
      </c>
      <c r="D25">
        <f t="shared" si="0"/>
        <v>0.35894236464095297</v>
      </c>
      <c r="E25" s="22">
        <f t="shared" si="1"/>
        <v>35778.259362969606</v>
      </c>
      <c r="F25" s="22">
        <f>SUM(E25:E$124)</f>
        <v>710604.6123342606</v>
      </c>
      <c r="G25">
        <f t="shared" si="2"/>
        <v>19.861352256553161</v>
      </c>
      <c r="H25">
        <f t="shared" si="3"/>
        <v>19.403018923219829</v>
      </c>
      <c r="J25">
        <f t="shared" si="4"/>
        <v>0.59538628571593211</v>
      </c>
      <c r="K25" s="22">
        <f t="shared" si="5"/>
        <v>59346.254579917979</v>
      </c>
      <c r="L25" s="22">
        <f>SUM(K25:K$124)</f>
        <v>1909837.2459335884</v>
      </c>
      <c r="M25">
        <f t="shared" si="6"/>
        <v>32.181259954016596</v>
      </c>
      <c r="N25">
        <f t="shared" si="7"/>
        <v>31.722926620683264</v>
      </c>
      <c r="P25">
        <f t="shared" si="8"/>
        <v>0.5375492759090631</v>
      </c>
      <c r="Q25" s="22">
        <f t="shared" si="9"/>
        <v>53581.241191992347</v>
      </c>
      <c r="R25" s="22">
        <f>SUM(Q25:Q$124)</f>
        <v>1543442.3981613673</v>
      </c>
      <c r="S25">
        <f t="shared" si="10"/>
        <v>28.805648466240324</v>
      </c>
      <c r="T25">
        <f t="shared" si="11"/>
        <v>28.347315132906992</v>
      </c>
      <c r="V25">
        <f t="shared" si="12"/>
        <v>0.37736823065432534</v>
      </c>
      <c r="W25" s="22">
        <f t="shared" si="13"/>
        <v>37614.89242207702</v>
      </c>
      <c r="X25" s="22">
        <f>SUM(W25:W$124)</f>
        <v>778320.28328183584</v>
      </c>
      <c r="Y25">
        <f t="shared" si="14"/>
        <v>20.691812023501157</v>
      </c>
      <c r="Z25">
        <f t="shared" si="15"/>
        <v>20.233478690167825</v>
      </c>
      <c r="AB25">
        <f t="shared" si="16"/>
        <v>0.51086803895848698</v>
      </c>
      <c r="AC25" s="22">
        <f t="shared" si="17"/>
        <v>50921.73841444352</v>
      </c>
      <c r="AD25" s="22">
        <f>SUM(AC25:AC$124)</f>
        <v>1391848.4518007562</v>
      </c>
      <c r="AE25">
        <f t="shared" si="18"/>
        <v>27.333089857866479</v>
      </c>
      <c r="AF25">
        <f t="shared" si="19"/>
        <v>26.874756524533147</v>
      </c>
      <c r="AH25">
        <f t="shared" si="20"/>
        <v>0.48557090283253213</v>
      </c>
      <c r="AI25" s="22">
        <f t="shared" si="21"/>
        <v>48400.198505494314</v>
      </c>
      <c r="AJ25" s="22">
        <f>SUM(AI25:AI$124)</f>
        <v>1257631.3231684882</v>
      </c>
      <c r="AK25">
        <f t="shared" si="22"/>
        <v>25.984011677673674</v>
      </c>
      <c r="AL25">
        <f t="shared" si="23"/>
        <v>25.525678344340342</v>
      </c>
      <c r="AN25">
        <f t="shared" si="24"/>
        <v>0.46158298029606631</v>
      </c>
      <c r="AO25" s="22">
        <f t="shared" si="25"/>
        <v>46009.156938286178</v>
      </c>
      <c r="AP25" s="22">
        <f>SUM(AO25:AO$124)</f>
        <v>1138525.1771215675</v>
      </c>
      <c r="AQ25">
        <f t="shared" si="26"/>
        <v>24.745621369431184</v>
      </c>
      <c r="AR25">
        <f t="shared" si="27"/>
        <v>24.287288036097852</v>
      </c>
      <c r="AT25">
        <f t="shared" si="28"/>
        <v>0.62671537572180203</v>
      </c>
      <c r="AU25" s="22">
        <f t="shared" si="29"/>
        <v>62469.040905118294</v>
      </c>
      <c r="AV25" s="22">
        <f>SUM(AU25:AU$124)</f>
        <v>2131418.5441999556</v>
      </c>
      <c r="AW25">
        <f t="shared" si="30"/>
        <v>34.11959769699812</v>
      </c>
      <c r="AX25">
        <f t="shared" si="31"/>
        <v>33.661264363664785</v>
      </c>
      <c r="AZ25">
        <f t="shared" si="32"/>
        <v>0.59538628571593211</v>
      </c>
      <c r="BA25" s="22">
        <f t="shared" si="33"/>
        <v>59346.254579917979</v>
      </c>
      <c r="BB25" s="22">
        <f>SUM(BA25:BA$124)</f>
        <v>1909837.2459335884</v>
      </c>
      <c r="BC25">
        <f t="shared" si="34"/>
        <v>32.181259954016596</v>
      </c>
      <c r="BD25">
        <f t="shared" si="35"/>
        <v>31.722926620683264</v>
      </c>
    </row>
    <row r="26" spans="1:56" x14ac:dyDescent="0.2">
      <c r="A26">
        <v>22</v>
      </c>
      <c r="B26" s="12">
        <v>2.1699999999999999E-4</v>
      </c>
      <c r="C26" s="5">
        <f t="shared" si="36"/>
        <v>99655.461603111587</v>
      </c>
      <c r="D26">
        <f t="shared" si="0"/>
        <v>0.3418498710866219</v>
      </c>
      <c r="E26" s="22">
        <f t="shared" si="1"/>
        <v>34067.206702101495</v>
      </c>
      <c r="F26" s="22">
        <f>SUM(E26:E$124)</f>
        <v>674826.35297129129</v>
      </c>
      <c r="G26">
        <f t="shared" si="2"/>
        <v>19.808678735308916</v>
      </c>
      <c r="H26">
        <f t="shared" si="3"/>
        <v>19.350345401975584</v>
      </c>
      <c r="J26">
        <f t="shared" si="4"/>
        <v>0.5808646689911533</v>
      </c>
      <c r="K26" s="22">
        <f t="shared" si="5"/>
        <v>57886.336717252001</v>
      </c>
      <c r="L26" s="22">
        <f>SUM(K26:K$124)</f>
        <v>1850490.9913536706</v>
      </c>
      <c r="M26">
        <f t="shared" si="6"/>
        <v>31.967664500734667</v>
      </c>
      <c r="N26">
        <f t="shared" si="7"/>
        <v>31.509331167401335</v>
      </c>
      <c r="P26">
        <f t="shared" si="8"/>
        <v>0.52189250088258554</v>
      </c>
      <c r="Q26" s="22">
        <f t="shared" si="9"/>
        <v>52009.438082656387</v>
      </c>
      <c r="R26" s="22">
        <f>SUM(Q26:Q$124)</f>
        <v>1489861.1569693747</v>
      </c>
      <c r="S26">
        <f t="shared" si="10"/>
        <v>28.645976805240654</v>
      </c>
      <c r="T26">
        <f t="shared" si="11"/>
        <v>28.187643471907322</v>
      </c>
      <c r="V26">
        <f t="shared" si="12"/>
        <v>0.36025606745042987</v>
      </c>
      <c r="W26" s="22">
        <f t="shared" si="13"/>
        <v>35901.484697094289</v>
      </c>
      <c r="X26" s="22">
        <f>SUM(W26:W$124)</f>
        <v>740705.39085975895</v>
      </c>
      <c r="Y26">
        <f t="shared" si="14"/>
        <v>20.631608890528934</v>
      </c>
      <c r="Z26">
        <f t="shared" si="15"/>
        <v>20.173275557195602</v>
      </c>
      <c r="AB26">
        <f t="shared" si="16"/>
        <v>0.49478744693315935</v>
      </c>
      <c r="AC26" s="22">
        <f t="shared" si="17"/>
        <v>49308.271419549077</v>
      </c>
      <c r="AD26" s="22">
        <f>SUM(AC26:AC$124)</f>
        <v>1340926.7133863124</v>
      </c>
      <c r="AE26">
        <f t="shared" si="18"/>
        <v>27.194762152109835</v>
      </c>
      <c r="AF26">
        <f t="shared" si="19"/>
        <v>26.736428818776503</v>
      </c>
      <c r="AH26">
        <f t="shared" si="20"/>
        <v>0.46915063075606966</v>
      </c>
      <c r="AI26" s="22">
        <f t="shared" si="21"/>
        <v>46753.422669387081</v>
      </c>
      <c r="AJ26" s="22">
        <f>SUM(AI26:AI$124)</f>
        <v>1209231.1246629939</v>
      </c>
      <c r="AK26">
        <f t="shared" si="22"/>
        <v>25.864012849154825</v>
      </c>
      <c r="AL26">
        <f t="shared" si="23"/>
        <v>25.405679515821493</v>
      </c>
      <c r="AN26">
        <f t="shared" si="24"/>
        <v>0.44489925811669045</v>
      </c>
      <c r="AO26" s="22">
        <f t="shared" si="25"/>
        <v>44336.640934500676</v>
      </c>
      <c r="AP26" s="22">
        <f>SUM(AO26:AO$124)</f>
        <v>1092516.0201832817</v>
      </c>
      <c r="AQ26">
        <f t="shared" si="26"/>
        <v>24.641380067499373</v>
      </c>
      <c r="AR26">
        <f t="shared" si="27"/>
        <v>24.183046734166041</v>
      </c>
      <c r="AT26">
        <f t="shared" si="28"/>
        <v>0.61292457283305835</v>
      </c>
      <c r="AU26" s="22">
        <f t="shared" si="29"/>
        <v>61081.281233568421</v>
      </c>
      <c r="AV26" s="22">
        <f>SUM(AU26:AU$124)</f>
        <v>2068949.5032948384</v>
      </c>
      <c r="AW26">
        <f t="shared" si="30"/>
        <v>33.872071140475789</v>
      </c>
      <c r="AX26">
        <f t="shared" si="31"/>
        <v>33.413737807142454</v>
      </c>
      <c r="AZ26">
        <f t="shared" si="32"/>
        <v>0.5808646689911533</v>
      </c>
      <c r="BA26" s="22">
        <f t="shared" si="33"/>
        <v>57886.336717252001</v>
      </c>
      <c r="BB26" s="22">
        <f>SUM(BA26:BA$124)</f>
        <v>1850490.9913536706</v>
      </c>
      <c r="BC26">
        <f t="shared" si="34"/>
        <v>31.967664500734667</v>
      </c>
      <c r="BD26">
        <f t="shared" si="35"/>
        <v>31.509331167401335</v>
      </c>
    </row>
    <row r="27" spans="1:56" x14ac:dyDescent="0.2">
      <c r="A27">
        <v>23</v>
      </c>
      <c r="B27" s="12">
        <v>2.23E-4</v>
      </c>
      <c r="C27" s="5">
        <f t="shared" si="36"/>
        <v>99633.836367943717</v>
      </c>
      <c r="D27">
        <f t="shared" si="0"/>
        <v>0.32557130579678267</v>
      </c>
      <c r="E27" s="22">
        <f t="shared" si="1"/>
        <v>32437.918207854411</v>
      </c>
      <c r="F27" s="22">
        <f>SUM(E27:E$124)</f>
        <v>640759.14626918966</v>
      </c>
      <c r="G27">
        <f t="shared" si="2"/>
        <v>19.753399159692016</v>
      </c>
      <c r="H27">
        <f t="shared" si="3"/>
        <v>19.295065826358684</v>
      </c>
      <c r="J27">
        <f t="shared" si="4"/>
        <v>0.5666972380401496</v>
      </c>
      <c r="K27" s="22">
        <f t="shared" si="5"/>
        <v>56462.219885057915</v>
      </c>
      <c r="L27" s="22">
        <f>SUM(K27:K$124)</f>
        <v>1792604.6546364187</v>
      </c>
      <c r="M27">
        <f t="shared" si="6"/>
        <v>31.748745591046291</v>
      </c>
      <c r="N27">
        <f t="shared" si="7"/>
        <v>31.290412257712958</v>
      </c>
      <c r="P27">
        <f t="shared" si="8"/>
        <v>0.50669174842969467</v>
      </c>
      <c r="Q27" s="22">
        <f t="shared" si="9"/>
        <v>50483.642752031505</v>
      </c>
      <c r="R27" s="22">
        <f>SUM(Q27:Q$124)</f>
        <v>1437851.7188867184</v>
      </c>
      <c r="S27">
        <f t="shared" si="10"/>
        <v>28.481536602840691</v>
      </c>
      <c r="T27">
        <f t="shared" si="11"/>
        <v>28.023203269507359</v>
      </c>
      <c r="V27">
        <f t="shared" si="12"/>
        <v>0.34391987346103087</v>
      </c>
      <c r="W27" s="22">
        <f t="shared" si="13"/>
        <v>34266.056396100255</v>
      </c>
      <c r="X27" s="22">
        <f>SUM(W27:W$124)</f>
        <v>704803.90616266464</v>
      </c>
      <c r="Y27">
        <f t="shared" si="14"/>
        <v>20.568573693320509</v>
      </c>
      <c r="Z27">
        <f t="shared" si="15"/>
        <v>20.110240359987177</v>
      </c>
      <c r="AB27">
        <f t="shared" si="16"/>
        <v>0.47921302366407681</v>
      </c>
      <c r="AC27" s="22">
        <f t="shared" si="17"/>
        <v>47745.831985134166</v>
      </c>
      <c r="AD27" s="22">
        <f>SUM(AC27:AC$124)</f>
        <v>1291618.4419667635</v>
      </c>
      <c r="AE27">
        <f t="shared" si="18"/>
        <v>27.051962197850347</v>
      </c>
      <c r="AF27">
        <f t="shared" si="19"/>
        <v>26.593628864517015</v>
      </c>
      <c r="AH27">
        <f t="shared" si="20"/>
        <v>0.45328563358074364</v>
      </c>
      <c r="AI27" s="22">
        <f t="shared" si="21"/>
        <v>45162.586644123505</v>
      </c>
      <c r="AJ27" s="22">
        <f>SUM(AI27:AI$124)</f>
        <v>1162477.701993607</v>
      </c>
      <c r="AK27">
        <f t="shared" si="22"/>
        <v>25.739838843904373</v>
      </c>
      <c r="AL27">
        <f t="shared" si="23"/>
        <v>25.281505510571041</v>
      </c>
      <c r="AN27">
        <f t="shared" si="24"/>
        <v>0.42881856204018354</v>
      </c>
      <c r="AO27" s="22">
        <f t="shared" si="25"/>
        <v>42724.838441848566</v>
      </c>
      <c r="AP27" s="22">
        <f>SUM(AO27:AO$124)</f>
        <v>1048179.3792487817</v>
      </c>
      <c r="AQ27">
        <f t="shared" si="26"/>
        <v>24.533255536482034</v>
      </c>
      <c r="AR27">
        <f t="shared" si="27"/>
        <v>24.074922203148702</v>
      </c>
      <c r="AT27">
        <f t="shared" si="28"/>
        <v>0.59943723504455593</v>
      </c>
      <c r="AU27" s="22">
        <f t="shared" si="29"/>
        <v>59724.2313892819</v>
      </c>
      <c r="AV27" s="22">
        <f>SUM(AU27:AU$124)</f>
        <v>2007868.2220612699</v>
      </c>
      <c r="AW27">
        <f t="shared" si="30"/>
        <v>33.618988061545849</v>
      </c>
      <c r="AX27">
        <f t="shared" si="31"/>
        <v>33.160654728212513</v>
      </c>
      <c r="AZ27">
        <f t="shared" si="32"/>
        <v>0.5666972380401496</v>
      </c>
      <c r="BA27" s="22">
        <f t="shared" si="33"/>
        <v>56462.219885057915</v>
      </c>
      <c r="BB27" s="22">
        <f>SUM(BA27:BA$124)</f>
        <v>1792604.6546364187</v>
      </c>
      <c r="BC27">
        <f t="shared" si="34"/>
        <v>31.748745591046291</v>
      </c>
      <c r="BD27">
        <f t="shared" si="35"/>
        <v>31.290412257712958</v>
      </c>
    </row>
    <row r="28" spans="1:56" x14ac:dyDescent="0.2">
      <c r="A28">
        <v>24</v>
      </c>
      <c r="B28" s="12">
        <v>2.2799999999999999E-4</v>
      </c>
      <c r="C28" s="5">
        <f t="shared" si="36"/>
        <v>99611.618022433671</v>
      </c>
      <c r="D28">
        <f t="shared" si="0"/>
        <v>0.31006791028265024</v>
      </c>
      <c r="E28" s="22">
        <f t="shared" si="1"/>
        <v>30886.366240089588</v>
      </c>
      <c r="F28" s="22">
        <f>SUM(E28:E$124)</f>
        <v>608321.22806133516</v>
      </c>
      <c r="G28">
        <f t="shared" si="2"/>
        <v>19.69546120552544</v>
      </c>
      <c r="H28">
        <f t="shared" si="3"/>
        <v>19.237127872192108</v>
      </c>
      <c r="J28">
        <f t="shared" si="4"/>
        <v>0.55287535418551181</v>
      </c>
      <c r="K28" s="22">
        <f t="shared" si="5"/>
        <v>55072.808595144925</v>
      </c>
      <c r="L28" s="22">
        <f>SUM(K28:K$124)</f>
        <v>1736142.4347513609</v>
      </c>
      <c r="M28">
        <f t="shared" si="6"/>
        <v>31.524494193027497</v>
      </c>
      <c r="N28">
        <f t="shared" si="7"/>
        <v>31.066160859694165</v>
      </c>
      <c r="P28">
        <f t="shared" si="8"/>
        <v>0.49193373633950943</v>
      </c>
      <c r="Q28" s="22">
        <f t="shared" si="9"/>
        <v>49002.315436599813</v>
      </c>
      <c r="R28" s="22">
        <f>SUM(Q28:Q$124)</f>
        <v>1387368.0761346866</v>
      </c>
      <c r="S28">
        <f t="shared" si="10"/>
        <v>28.312296343010392</v>
      </c>
      <c r="T28">
        <f t="shared" si="11"/>
        <v>27.853963009677059</v>
      </c>
      <c r="V28">
        <f t="shared" si="12"/>
        <v>0.3283244615379769</v>
      </c>
      <c r="W28" s="22">
        <f t="shared" si="13"/>
        <v>32704.930850142169</v>
      </c>
      <c r="X28" s="22">
        <f>SUM(W28:W$124)</f>
        <v>670537.84976656432</v>
      </c>
      <c r="Y28">
        <f t="shared" si="14"/>
        <v>20.502653035380121</v>
      </c>
      <c r="Z28">
        <f t="shared" si="15"/>
        <v>20.044319702046788</v>
      </c>
      <c r="AB28">
        <f t="shared" si="16"/>
        <v>0.46412883647852465</v>
      </c>
      <c r="AC28" s="22">
        <f t="shared" si="17"/>
        <v>46232.624372495375</v>
      </c>
      <c r="AD28" s="22">
        <f>SUM(AC28:AC$124)</f>
        <v>1243872.6099816295</v>
      </c>
      <c r="AE28">
        <f t="shared" si="18"/>
        <v>26.904650706388018</v>
      </c>
      <c r="AF28">
        <f t="shared" si="19"/>
        <v>26.446317373054686</v>
      </c>
      <c r="AH28">
        <f t="shared" si="20"/>
        <v>0.43795713389443841</v>
      </c>
      <c r="AI28" s="22">
        <f t="shared" si="21"/>
        <v>43625.618731692637</v>
      </c>
      <c r="AJ28" s="22">
        <f>SUM(AI28:AI$124)</f>
        <v>1117315.1153494834</v>
      </c>
      <c r="AK28">
        <f t="shared" si="22"/>
        <v>25.611444555576909</v>
      </c>
      <c r="AL28">
        <f t="shared" si="23"/>
        <v>25.153111222243577</v>
      </c>
      <c r="AN28">
        <f t="shared" si="24"/>
        <v>0.4133190959423455</v>
      </c>
      <c r="AO28" s="22">
        <f t="shared" si="25"/>
        <v>41171.383906386538</v>
      </c>
      <c r="AP28" s="22">
        <f>SUM(AO28:AO$124)</f>
        <v>1005454.5408069332</v>
      </c>
      <c r="AQ28">
        <f t="shared" si="26"/>
        <v>24.421198546375951</v>
      </c>
      <c r="AR28">
        <f t="shared" si="27"/>
        <v>23.962865213042619</v>
      </c>
      <c r="AT28">
        <f t="shared" si="28"/>
        <v>0.5862466846401525</v>
      </c>
      <c r="AU28" s="22">
        <f t="shared" si="29"/>
        <v>58396.980817293006</v>
      </c>
      <c r="AV28" s="22">
        <f>SUM(AU28:AU$124)</f>
        <v>1948143.9906719881</v>
      </c>
      <c r="AW28">
        <f t="shared" si="30"/>
        <v>33.360354652018025</v>
      </c>
      <c r="AX28">
        <f t="shared" si="31"/>
        <v>32.902021318684689</v>
      </c>
      <c r="AZ28">
        <f t="shared" si="32"/>
        <v>0.55287535418551181</v>
      </c>
      <c r="BA28" s="22">
        <f t="shared" si="33"/>
        <v>55072.808595144925</v>
      </c>
      <c r="BB28" s="22">
        <f>SUM(BA28:BA$124)</f>
        <v>1736142.4347513609</v>
      </c>
      <c r="BC28">
        <f t="shared" si="34"/>
        <v>31.524494193027497</v>
      </c>
      <c r="BD28">
        <f t="shared" si="35"/>
        <v>31.066160859694165</v>
      </c>
    </row>
    <row r="29" spans="1:56" x14ac:dyDescent="0.2">
      <c r="A29">
        <v>25</v>
      </c>
      <c r="B29" s="12">
        <v>2.33E-4</v>
      </c>
      <c r="C29" s="5">
        <f t="shared" si="36"/>
        <v>99588.906573524553</v>
      </c>
      <c r="D29">
        <f t="shared" si="0"/>
        <v>0.29530277169776209</v>
      </c>
      <c r="E29" s="22">
        <f t="shared" si="1"/>
        <v>29408.880141511279</v>
      </c>
      <c r="F29" s="22">
        <f>SUM(E29:E$124)</f>
        <v>577434.8618212454</v>
      </c>
      <c r="G29">
        <f t="shared" si="2"/>
        <v>19.63471097990513</v>
      </c>
      <c r="H29">
        <f t="shared" si="3"/>
        <v>19.176377646571797</v>
      </c>
      <c r="J29">
        <f t="shared" si="4"/>
        <v>0.53939058944927987</v>
      </c>
      <c r="K29" s="22">
        <f t="shared" si="5"/>
        <v>53717.319019302668</v>
      </c>
      <c r="L29" s="22">
        <f>SUM(K29:K$124)</f>
        <v>1681069.6261562158</v>
      </c>
      <c r="M29">
        <f t="shared" si="6"/>
        <v>31.294741748971944</v>
      </c>
      <c r="N29">
        <f t="shared" si="7"/>
        <v>30.836408415638612</v>
      </c>
      <c r="P29">
        <f t="shared" si="8"/>
        <v>0.47760556926165965</v>
      </c>
      <c r="Q29" s="22">
        <f t="shared" si="9"/>
        <v>47564.216416194431</v>
      </c>
      <c r="R29" s="22">
        <f>SUM(Q29:Q$124)</f>
        <v>1338365.7606980868</v>
      </c>
      <c r="S29">
        <f t="shared" si="10"/>
        <v>28.138080715703889</v>
      </c>
      <c r="T29">
        <f t="shared" si="11"/>
        <v>27.679747382370557</v>
      </c>
      <c r="V29">
        <f t="shared" si="12"/>
        <v>0.31343624013172017</v>
      </c>
      <c r="W29" s="22">
        <f t="shared" si="13"/>
        <v>31214.772435234689</v>
      </c>
      <c r="X29" s="22">
        <f>SUM(W29:W$124)</f>
        <v>637832.91891642206</v>
      </c>
      <c r="Y29">
        <f t="shared" si="14"/>
        <v>20.433687935409949</v>
      </c>
      <c r="Z29">
        <f t="shared" si="15"/>
        <v>19.975354602076617</v>
      </c>
      <c r="AB29">
        <f t="shared" si="16"/>
        <v>0.44951945421648881</v>
      </c>
      <c r="AC29" s="22">
        <f t="shared" si="17"/>
        <v>44767.150928947653</v>
      </c>
      <c r="AD29" s="22">
        <f>SUM(AC29:AC$124)</f>
        <v>1197639.9856091344</v>
      </c>
      <c r="AE29">
        <f t="shared" si="18"/>
        <v>26.752651458878255</v>
      </c>
      <c r="AF29">
        <f t="shared" si="19"/>
        <v>26.294318125544923</v>
      </c>
      <c r="AH29">
        <f t="shared" si="20"/>
        <v>0.42314698926998884</v>
      </c>
      <c r="AI29" s="22">
        <f t="shared" si="21"/>
        <v>42140.745981277112</v>
      </c>
      <c r="AJ29" s="22">
        <f>SUM(AI29:AI$124)</f>
        <v>1073689.496617791</v>
      </c>
      <c r="AK29">
        <f t="shared" si="22"/>
        <v>25.478654248190693</v>
      </c>
      <c r="AL29">
        <f t="shared" si="23"/>
        <v>25.020320914857361</v>
      </c>
      <c r="AN29">
        <f t="shared" si="24"/>
        <v>0.39837985151069433</v>
      </c>
      <c r="AO29" s="22">
        <f t="shared" si="25"/>
        <v>39674.213812873124</v>
      </c>
      <c r="AP29" s="22">
        <f>SUM(AO29:AO$124)</f>
        <v>964283.1569005464</v>
      </c>
      <c r="AQ29">
        <f t="shared" si="26"/>
        <v>24.30503503985414</v>
      </c>
      <c r="AR29">
        <f t="shared" si="27"/>
        <v>23.846701706520808</v>
      </c>
      <c r="AT29">
        <f t="shared" si="28"/>
        <v>0.57334639084611505</v>
      </c>
      <c r="AU29" s="22">
        <f t="shared" si="29"/>
        <v>57098.940152241245</v>
      </c>
      <c r="AV29" s="22">
        <f>SUM(AU29:AU$124)</f>
        <v>1889747.0098546951</v>
      </c>
      <c r="AW29">
        <f t="shared" si="30"/>
        <v>33.096008521631354</v>
      </c>
      <c r="AX29">
        <f t="shared" si="31"/>
        <v>32.637675188298019</v>
      </c>
      <c r="AZ29">
        <f t="shared" si="32"/>
        <v>0.53939058944927987</v>
      </c>
      <c r="BA29" s="22">
        <f t="shared" si="33"/>
        <v>53717.319019302668</v>
      </c>
      <c r="BB29" s="22">
        <f>SUM(BA29:BA$124)</f>
        <v>1681069.6261562158</v>
      </c>
      <c r="BC29">
        <f t="shared" si="34"/>
        <v>31.294741748971944</v>
      </c>
      <c r="BD29">
        <f t="shared" si="35"/>
        <v>30.836408415638612</v>
      </c>
    </row>
    <row r="30" spans="1:56" x14ac:dyDescent="0.2">
      <c r="A30">
        <v>26</v>
      </c>
      <c r="B30" s="12">
        <v>2.4499999999999999E-4</v>
      </c>
      <c r="C30" s="5">
        <f t="shared" si="36"/>
        <v>99565.702358292925</v>
      </c>
      <c r="D30">
        <f t="shared" si="0"/>
        <v>0.28124073495024959</v>
      </c>
      <c r="E30" s="22">
        <f t="shared" si="1"/>
        <v>28001.931307084102</v>
      </c>
      <c r="F30" s="22">
        <f>SUM(E30:E$124)</f>
        <v>548025.98167973431</v>
      </c>
      <c r="G30">
        <f t="shared" si="2"/>
        <v>19.571006573432001</v>
      </c>
      <c r="H30">
        <f t="shared" si="3"/>
        <v>19.112673240098669</v>
      </c>
      <c r="J30">
        <f t="shared" si="4"/>
        <v>0.52623472141393168</v>
      </c>
      <c r="K30" s="22">
        <f t="shared" si="5"/>
        <v>52394.929642898722</v>
      </c>
      <c r="L30" s="22">
        <f>SUM(K30:K$124)</f>
        <v>1627352.3071369131</v>
      </c>
      <c r="M30">
        <f t="shared" si="6"/>
        <v>31.059347120575325</v>
      </c>
      <c r="N30">
        <f t="shared" si="7"/>
        <v>30.601013787241993</v>
      </c>
      <c r="P30">
        <f t="shared" si="8"/>
        <v>0.46369472743850448</v>
      </c>
      <c r="Q30" s="22">
        <f t="shared" si="9"/>
        <v>46168.091217251902</v>
      </c>
      <c r="R30" s="22">
        <f>SUM(Q30:Q$124)</f>
        <v>1290801.5442818925</v>
      </c>
      <c r="S30">
        <f t="shared" si="10"/>
        <v>27.95873752301787</v>
      </c>
      <c r="T30">
        <f t="shared" si="11"/>
        <v>27.500404189684538</v>
      </c>
      <c r="V30">
        <f t="shared" si="12"/>
        <v>0.29922314093720298</v>
      </c>
      <c r="W30" s="22">
        <f t="shared" si="13"/>
        <v>29792.362189267085</v>
      </c>
      <c r="X30" s="22">
        <f>SUM(W30:W$124)</f>
        <v>606618.14648118766</v>
      </c>
      <c r="Y30">
        <f t="shared" si="14"/>
        <v>20.361532349379342</v>
      </c>
      <c r="Z30">
        <f t="shared" si="15"/>
        <v>19.90319901604601</v>
      </c>
      <c r="AB30">
        <f t="shared" si="16"/>
        <v>0.43536993144454122</v>
      </c>
      <c r="AC30" s="22">
        <f t="shared" si="17"/>
        <v>43347.913009957585</v>
      </c>
      <c r="AD30" s="22">
        <f>SUM(AC30:AC$124)</f>
        <v>1152872.8346801866</v>
      </c>
      <c r="AE30">
        <f t="shared" si="18"/>
        <v>26.595809454894784</v>
      </c>
      <c r="AF30">
        <f t="shared" si="19"/>
        <v>26.137476121561452</v>
      </c>
      <c r="AH30">
        <f t="shared" si="20"/>
        <v>0.40883767079225974</v>
      </c>
      <c r="AI30" s="22">
        <f t="shared" si="21"/>
        <v>40706.209842959885</v>
      </c>
      <c r="AJ30" s="22">
        <f>SUM(AI30:AI$124)</f>
        <v>1031548.750636514</v>
      </c>
      <c r="AK30">
        <f t="shared" si="22"/>
        <v>25.34131167249706</v>
      </c>
      <c r="AL30">
        <f t="shared" si="23"/>
        <v>24.882978339163728</v>
      </c>
      <c r="AN30">
        <f t="shared" si="24"/>
        <v>0.38398057976934391</v>
      </c>
      <c r="AO30" s="22">
        <f t="shared" si="25"/>
        <v>38231.296116679252</v>
      </c>
      <c r="AP30" s="22">
        <f>SUM(AO30:AO$124)</f>
        <v>924608.9430876734</v>
      </c>
      <c r="AQ30">
        <f t="shared" si="26"/>
        <v>24.18460886771485</v>
      </c>
      <c r="AR30">
        <f t="shared" si="27"/>
        <v>23.726275534381518</v>
      </c>
      <c r="AT30">
        <f t="shared" si="28"/>
        <v>0.5607299665976675</v>
      </c>
      <c r="AU30" s="22">
        <f t="shared" si="29"/>
        <v>55829.472957638893</v>
      </c>
      <c r="AV30" s="22">
        <f>SUM(AU30:AU$124)</f>
        <v>1832648.0697024537</v>
      </c>
      <c r="AW30">
        <f t="shared" si="30"/>
        <v>32.825817128759063</v>
      </c>
      <c r="AX30">
        <f t="shared" si="31"/>
        <v>32.367483795425727</v>
      </c>
      <c r="AZ30">
        <f t="shared" si="32"/>
        <v>0.52623472141393168</v>
      </c>
      <c r="BA30" s="22">
        <f t="shared" si="33"/>
        <v>52394.929642898722</v>
      </c>
      <c r="BB30" s="22">
        <f>SUM(BA30:BA$124)</f>
        <v>1627352.3071369131</v>
      </c>
      <c r="BC30">
        <f t="shared" si="34"/>
        <v>31.059347120575325</v>
      </c>
      <c r="BD30">
        <f t="shared" si="35"/>
        <v>30.601013787241993</v>
      </c>
    </row>
    <row r="31" spans="1:56" x14ac:dyDescent="0.2">
      <c r="A31">
        <v>27</v>
      </c>
      <c r="B31" s="12">
        <v>2.5099999999999998E-4</v>
      </c>
      <c r="C31" s="5">
        <f t="shared" si="36"/>
        <v>99541.308761215143</v>
      </c>
      <c r="D31">
        <f t="shared" si="0"/>
        <v>0.2678483190002377</v>
      </c>
      <c r="E31" s="22">
        <f t="shared" si="1"/>
        <v>26661.972222775108</v>
      </c>
      <c r="F31" s="22">
        <f>SUM(E31:E$124)</f>
        <v>520024.05037265044</v>
      </c>
      <c r="G31">
        <f t="shared" si="2"/>
        <v>19.504335464292364</v>
      </c>
      <c r="H31">
        <f t="shared" si="3"/>
        <v>19.046002130959032</v>
      </c>
      <c r="J31">
        <f t="shared" si="4"/>
        <v>0.51339972820871382</v>
      </c>
      <c r="K31" s="22">
        <f t="shared" si="5"/>
        <v>51104.48086354752</v>
      </c>
      <c r="L31" s="22">
        <f>SUM(K31:K$124)</f>
        <v>1574957.3774940143</v>
      </c>
      <c r="M31">
        <f t="shared" si="6"/>
        <v>30.818381302008699</v>
      </c>
      <c r="N31">
        <f t="shared" si="7"/>
        <v>30.360047968675367</v>
      </c>
      <c r="P31">
        <f t="shared" si="8"/>
        <v>0.45018905576553836</v>
      </c>
      <c r="Q31" s="22">
        <f t="shared" si="9"/>
        <v>44812.407800877358</v>
      </c>
      <c r="R31" s="22">
        <f>SUM(Q31:Q$124)</f>
        <v>1244633.4530646405</v>
      </c>
      <c r="S31">
        <f t="shared" si="10"/>
        <v>27.774304353274953</v>
      </c>
      <c r="T31">
        <f t="shared" si="11"/>
        <v>27.315971019941621</v>
      </c>
      <c r="V31">
        <f t="shared" si="12"/>
        <v>0.28565454982071886</v>
      </c>
      <c r="W31" s="22">
        <f t="shared" si="13"/>
        <v>28434.427742750089</v>
      </c>
      <c r="X31" s="22">
        <f>SUM(W31:W$124)</f>
        <v>576825.7842919206</v>
      </c>
      <c r="Y31">
        <f t="shared" si="14"/>
        <v>20.28617524891084</v>
      </c>
      <c r="Z31">
        <f t="shared" si="15"/>
        <v>19.827841915577508</v>
      </c>
      <c r="AB31">
        <f t="shared" si="16"/>
        <v>0.42166579316662595</v>
      </c>
      <c r="AC31" s="22">
        <f t="shared" si="17"/>
        <v>41973.164911641798</v>
      </c>
      <c r="AD31" s="22">
        <f>SUM(AC31:AC$124)</f>
        <v>1109524.9216702287</v>
      </c>
      <c r="AE31">
        <f t="shared" si="18"/>
        <v>26.434149628837918</v>
      </c>
      <c r="AF31">
        <f t="shared" si="19"/>
        <v>25.975816295504586</v>
      </c>
      <c r="AH31">
        <f t="shared" si="20"/>
        <v>0.39501224231136206</v>
      </c>
      <c r="AI31" s="22">
        <f t="shared" si="21"/>
        <v>39320.035576375223</v>
      </c>
      <c r="AJ31" s="22">
        <f>SUM(AI31:AI$124)</f>
        <v>990842.54079355416</v>
      </c>
      <c r="AK31">
        <f t="shared" si="22"/>
        <v>25.199431441737683</v>
      </c>
      <c r="AL31">
        <f t="shared" si="23"/>
        <v>24.741098108404351</v>
      </c>
      <c r="AN31">
        <f t="shared" si="24"/>
        <v>0.3701017636331026</v>
      </c>
      <c r="AO31" s="22">
        <f t="shared" si="25"/>
        <v>36840.413926872934</v>
      </c>
      <c r="AP31" s="22">
        <f>SUM(AO31:AO$124)</f>
        <v>886377.64697099419</v>
      </c>
      <c r="AQ31">
        <f t="shared" si="26"/>
        <v>24.0599263822178</v>
      </c>
      <c r="AR31">
        <f t="shared" si="27"/>
        <v>23.601593048884467</v>
      </c>
      <c r="AT31">
        <f t="shared" si="28"/>
        <v>0.54839116537669197</v>
      </c>
      <c r="AU31" s="22">
        <f t="shared" si="29"/>
        <v>54587.574314683894</v>
      </c>
      <c r="AV31" s="22">
        <f>SUM(AU31:AU$124)</f>
        <v>1776818.5967448147</v>
      </c>
      <c r="AW31">
        <f t="shared" si="30"/>
        <v>32.549872732975714</v>
      </c>
      <c r="AX31">
        <f t="shared" si="31"/>
        <v>32.091539399642379</v>
      </c>
      <c r="AZ31">
        <f t="shared" si="32"/>
        <v>0.51339972820871382</v>
      </c>
      <c r="BA31" s="22">
        <f t="shared" si="33"/>
        <v>51104.48086354752</v>
      </c>
      <c r="BB31" s="22">
        <f>SUM(BA31:BA$124)</f>
        <v>1574957.3774940143</v>
      </c>
      <c r="BC31">
        <f t="shared" si="34"/>
        <v>30.818381302008699</v>
      </c>
      <c r="BD31">
        <f t="shared" si="35"/>
        <v>30.360047968675367</v>
      </c>
    </row>
    <row r="32" spans="1:56" x14ac:dyDescent="0.2">
      <c r="A32">
        <v>28</v>
      </c>
      <c r="B32" s="12">
        <v>2.6199999999999997E-4</v>
      </c>
      <c r="C32" s="5">
        <f t="shared" si="36"/>
        <v>99516.323892716071</v>
      </c>
      <c r="D32">
        <f t="shared" si="0"/>
        <v>0.25509363714308358</v>
      </c>
      <c r="E32" s="22">
        <f t="shared" si="1"/>
        <v>25385.981016902093</v>
      </c>
      <c r="F32" s="22">
        <f>SUM(E32:E$124)</f>
        <v>493362.07814987522</v>
      </c>
      <c r="G32">
        <f t="shared" si="2"/>
        <v>19.434430279507129</v>
      </c>
      <c r="H32">
        <f t="shared" si="3"/>
        <v>18.976096946173797</v>
      </c>
      <c r="J32">
        <f t="shared" si="4"/>
        <v>0.50087778361825741</v>
      </c>
      <c r="K32" s="22">
        <f t="shared" si="5"/>
        <v>49845.515745220262</v>
      </c>
      <c r="L32" s="22">
        <f>SUM(K32:K$124)</f>
        <v>1523852.8966304669</v>
      </c>
      <c r="M32">
        <f t="shared" si="6"/>
        <v>30.571514284644365</v>
      </c>
      <c r="N32">
        <f t="shared" si="7"/>
        <v>30.113180951311033</v>
      </c>
      <c r="P32">
        <f t="shared" si="8"/>
        <v>0.4370767531704256</v>
      </c>
      <c r="Q32" s="22">
        <f t="shared" si="9"/>
        <v>43496.271734484792</v>
      </c>
      <c r="R32" s="22">
        <f>SUM(Q32:Q$124)</f>
        <v>1199821.0452637628</v>
      </c>
      <c r="S32">
        <f t="shared" si="10"/>
        <v>27.584457182626036</v>
      </c>
      <c r="T32">
        <f t="shared" si="11"/>
        <v>27.126123849292703</v>
      </c>
      <c r="V32">
        <f t="shared" si="12"/>
        <v>0.27270124087896785</v>
      </c>
      <c r="W32" s="22">
        <f t="shared" si="13"/>
        <v>27138.22501325695</v>
      </c>
      <c r="X32" s="22">
        <f>SUM(W32:W$124)</f>
        <v>548391.35654917057</v>
      </c>
      <c r="Y32">
        <f t="shared" si="14"/>
        <v>20.207340615728658</v>
      </c>
      <c r="Z32">
        <f t="shared" si="15"/>
        <v>19.749007282395326</v>
      </c>
      <c r="AB32">
        <f t="shared" si="16"/>
        <v>0.40839302001610256</v>
      </c>
      <c r="AC32" s="22">
        <f t="shared" si="17"/>
        <v>40641.772055446942</v>
      </c>
      <c r="AD32" s="22">
        <f>SUM(AC32:AC$124)</f>
        <v>1067551.7567585874</v>
      </c>
      <c r="AE32">
        <f t="shared" si="18"/>
        <v>26.267352597277085</v>
      </c>
      <c r="AF32">
        <f t="shared" si="19"/>
        <v>25.809019263943753</v>
      </c>
      <c r="AH32">
        <f t="shared" si="20"/>
        <v>0.38165434039745127</v>
      </c>
      <c r="AI32" s="22">
        <f t="shared" si="21"/>
        <v>37980.836954053673</v>
      </c>
      <c r="AJ32" s="22">
        <f>SUM(AI32:AI$124)</f>
        <v>951522.50521717896</v>
      </c>
      <c r="AK32">
        <f t="shared" si="22"/>
        <v>25.052699769840736</v>
      </c>
      <c r="AL32">
        <f t="shared" si="23"/>
        <v>24.594366436507404</v>
      </c>
      <c r="AN32">
        <f t="shared" si="24"/>
        <v>0.3567245914535927</v>
      </c>
      <c r="AO32" s="22">
        <f t="shared" si="25"/>
        <v>35499.919983592546</v>
      </c>
      <c r="AP32" s="22">
        <f>SUM(AO32:AO$124)</f>
        <v>849537.2330441213</v>
      </c>
      <c r="AQ32">
        <f t="shared" si="26"/>
        <v>23.930680222286778</v>
      </c>
      <c r="AR32">
        <f t="shared" si="27"/>
        <v>23.472346888953446</v>
      </c>
      <c r="AT32">
        <f t="shared" si="28"/>
        <v>0.53632387811901416</v>
      </c>
      <c r="AU32" s="22">
        <f t="shared" si="29"/>
        <v>53372.980766289395</v>
      </c>
      <c r="AV32" s="22">
        <f>SUM(AU32:AU$124)</f>
        <v>1722231.0224301307</v>
      </c>
      <c r="AW32">
        <f t="shared" si="30"/>
        <v>32.267844098336347</v>
      </c>
      <c r="AX32">
        <f t="shared" si="31"/>
        <v>31.809510765003015</v>
      </c>
      <c r="AZ32">
        <f t="shared" si="32"/>
        <v>0.50087778361825741</v>
      </c>
      <c r="BA32" s="22">
        <f t="shared" si="33"/>
        <v>49845.515745220262</v>
      </c>
      <c r="BB32" s="22">
        <f>SUM(BA32:BA$124)</f>
        <v>1523852.8966304669</v>
      </c>
      <c r="BC32">
        <f t="shared" si="34"/>
        <v>30.571514284644365</v>
      </c>
      <c r="BD32">
        <f t="shared" si="35"/>
        <v>30.113180951311033</v>
      </c>
    </row>
    <row r="33" spans="1:56" x14ac:dyDescent="0.2">
      <c r="A33">
        <v>29</v>
      </c>
      <c r="B33" s="12">
        <v>2.7599999999999999E-4</v>
      </c>
      <c r="C33" s="5">
        <f t="shared" si="36"/>
        <v>99490.250615856174</v>
      </c>
      <c r="D33">
        <f t="shared" si="0"/>
        <v>0.24294632108865097</v>
      </c>
      <c r="E33" s="22">
        <f t="shared" si="1"/>
        <v>24170.790371310148</v>
      </c>
      <c r="F33" s="22">
        <f>SUM(E33:E$124)</f>
        <v>467976.09713297308</v>
      </c>
      <c r="G33">
        <f t="shared" si="2"/>
        <v>19.361224434284274</v>
      </c>
      <c r="H33">
        <f t="shared" si="3"/>
        <v>18.902891100950942</v>
      </c>
      <c r="J33">
        <f t="shared" si="4"/>
        <v>0.48866125231049495</v>
      </c>
      <c r="K33" s="22">
        <f t="shared" si="5"/>
        <v>48617.03045862927</v>
      </c>
      <c r="L33" s="22">
        <f>SUM(K33:K$124)</f>
        <v>1474007.3808852467</v>
      </c>
      <c r="M33">
        <f t="shared" si="6"/>
        <v>30.318745653121603</v>
      </c>
      <c r="N33">
        <f t="shared" si="7"/>
        <v>29.860412319788271</v>
      </c>
      <c r="P33">
        <f t="shared" si="8"/>
        <v>0.42434636230138412</v>
      </c>
      <c r="Q33" s="22">
        <f t="shared" si="9"/>
        <v>42218.325933291606</v>
      </c>
      <c r="R33" s="22">
        <f>SUM(Q33:Q$124)</f>
        <v>1156324.7735292781</v>
      </c>
      <c r="S33">
        <f t="shared" si="10"/>
        <v>27.389166859822094</v>
      </c>
      <c r="T33">
        <f t="shared" si="11"/>
        <v>26.930833526488762</v>
      </c>
      <c r="V33">
        <f t="shared" si="12"/>
        <v>0.26033531348827477</v>
      </c>
      <c r="W33" s="22">
        <f t="shared" si="13"/>
        <v>25900.82558310594</v>
      </c>
      <c r="X33" s="22">
        <f>SUM(W33:W$124)</f>
        <v>521253.13153591333</v>
      </c>
      <c r="Y33">
        <f t="shared" si="14"/>
        <v>20.12496203502894</v>
      </c>
      <c r="Z33">
        <f t="shared" si="15"/>
        <v>19.666628701695608</v>
      </c>
      <c r="AB33">
        <f t="shared" si="16"/>
        <v>0.39553803391390085</v>
      </c>
      <c r="AC33" s="22">
        <f t="shared" si="17"/>
        <v>39352.178122197016</v>
      </c>
      <c r="AD33" s="22">
        <f>SUM(AC33:AC$124)</f>
        <v>1026909.9847031399</v>
      </c>
      <c r="AE33">
        <f t="shared" si="18"/>
        <v>26.09537854586759</v>
      </c>
      <c r="AF33">
        <f t="shared" si="19"/>
        <v>25.637045212534257</v>
      </c>
      <c r="AH33">
        <f t="shared" si="20"/>
        <v>0.36874815497338298</v>
      </c>
      <c r="AI33" s="22">
        <f t="shared" si="21"/>
        <v>36686.846352436442</v>
      </c>
      <c r="AJ33" s="22">
        <f>SUM(AI33:AI$124)</f>
        <v>913541.66826312523</v>
      </c>
      <c r="AK33">
        <f t="shared" si="22"/>
        <v>24.901068341690678</v>
      </c>
      <c r="AL33">
        <f t="shared" si="23"/>
        <v>24.442735008357346</v>
      </c>
      <c r="AN33">
        <f t="shared" si="24"/>
        <v>0.34383093152153521</v>
      </c>
      <c r="AO33" s="22">
        <f t="shared" si="25"/>
        <v>34207.825546560824</v>
      </c>
      <c r="AP33" s="22">
        <f>SUM(AO33:AO$124)</f>
        <v>814037.31306052872</v>
      </c>
      <c r="AQ33">
        <f t="shared" si="26"/>
        <v>23.796815496282552</v>
      </c>
      <c r="AR33">
        <f t="shared" si="27"/>
        <v>23.338482162949219</v>
      </c>
      <c r="AT33">
        <f t="shared" si="28"/>
        <v>0.52452213018974492</v>
      </c>
      <c r="AU33" s="22">
        <f t="shared" si="29"/>
        <v>52184.838186140463</v>
      </c>
      <c r="AV33" s="22">
        <f>SUM(AU33:AU$124)</f>
        <v>1668858.0416638413</v>
      </c>
      <c r="AW33">
        <f t="shared" si="30"/>
        <v>31.979749284861555</v>
      </c>
      <c r="AX33">
        <f t="shared" si="31"/>
        <v>31.521415951528223</v>
      </c>
      <c r="AZ33">
        <f t="shared" si="32"/>
        <v>0.48866125231049495</v>
      </c>
      <c r="BA33" s="22">
        <f t="shared" si="33"/>
        <v>48617.03045862927</v>
      </c>
      <c r="BB33" s="22">
        <f>SUM(BA33:BA$124)</f>
        <v>1474007.3808852467</v>
      </c>
      <c r="BC33">
        <f t="shared" si="34"/>
        <v>30.318745653121603</v>
      </c>
      <c r="BD33">
        <f t="shared" si="35"/>
        <v>29.860412319788271</v>
      </c>
    </row>
    <row r="34" spans="1:56" x14ac:dyDescent="0.2">
      <c r="A34">
        <v>30</v>
      </c>
      <c r="B34" s="12">
        <v>3.0499999999999999E-4</v>
      </c>
      <c r="C34" s="5">
        <f t="shared" si="36"/>
        <v>99462.791306686195</v>
      </c>
      <c r="D34">
        <f t="shared" si="0"/>
        <v>0.23137744865585813</v>
      </c>
      <c r="E34" s="22">
        <f t="shared" si="1"/>
        <v>23013.446888731116</v>
      </c>
      <c r="F34" s="22">
        <f>SUM(E34:E$124)</f>
        <v>443805.306761663</v>
      </c>
      <c r="G34">
        <f t="shared" si="2"/>
        <v>19.284608207863855</v>
      </c>
      <c r="H34">
        <f t="shared" si="3"/>
        <v>18.826274874530522</v>
      </c>
      <c r="J34">
        <f t="shared" si="4"/>
        <v>0.47674268518097085</v>
      </c>
      <c r="K34" s="22">
        <f t="shared" si="5"/>
        <v>47418.158203144099</v>
      </c>
      <c r="L34" s="22">
        <f>SUM(K34:K$124)</f>
        <v>1425390.3504266175</v>
      </c>
      <c r="M34">
        <f t="shared" si="6"/>
        <v>30.06001085744629</v>
      </c>
      <c r="N34">
        <f t="shared" si="7"/>
        <v>29.601677524112958</v>
      </c>
      <c r="P34">
        <f t="shared" si="8"/>
        <v>0.41198675951590691</v>
      </c>
      <c r="Q34" s="22">
        <f t="shared" si="9"/>
        <v>40977.35308284856</v>
      </c>
      <c r="R34" s="22">
        <f>SUM(Q34:Q$124)</f>
        <v>1114106.4475959865</v>
      </c>
      <c r="S34">
        <f t="shared" si="10"/>
        <v>27.188345849071101</v>
      </c>
      <c r="T34">
        <f t="shared" si="11"/>
        <v>26.730012515737769</v>
      </c>
      <c r="V34">
        <f t="shared" si="12"/>
        <v>0.24853013220837683</v>
      </c>
      <c r="W34" s="22">
        <f t="shared" si="13"/>
        <v>24719.500673264913</v>
      </c>
      <c r="X34" s="22">
        <f>SUM(W34:W$124)</f>
        <v>495352.30595280731</v>
      </c>
      <c r="Y34">
        <f t="shared" si="14"/>
        <v>20.038928475952179</v>
      </c>
      <c r="Z34">
        <f t="shared" si="15"/>
        <v>19.580595142618847</v>
      </c>
      <c r="AB34">
        <f t="shared" si="16"/>
        <v>0.38308768417811223</v>
      </c>
      <c r="AC34" s="22">
        <f t="shared" si="17"/>
        <v>38102.970383569285</v>
      </c>
      <c r="AD34" s="22">
        <f>SUM(AC34:AC$124)</f>
        <v>987557.80658094282</v>
      </c>
      <c r="AE34">
        <f t="shared" si="18"/>
        <v>25.918131752972105</v>
      </c>
      <c r="AF34">
        <f t="shared" si="19"/>
        <v>25.459798419638773</v>
      </c>
      <c r="AH34">
        <f t="shared" si="20"/>
        <v>0.35627841060230236</v>
      </c>
      <c r="AI34" s="22">
        <f t="shared" si="21"/>
        <v>35436.445200814655</v>
      </c>
      <c r="AJ34" s="22">
        <f>SUM(AI34:AI$124)</f>
        <v>876854.82191068877</v>
      </c>
      <c r="AK34">
        <f t="shared" si="22"/>
        <v>24.744435197764435</v>
      </c>
      <c r="AL34">
        <f t="shared" si="23"/>
        <v>24.286101864431103</v>
      </c>
      <c r="AN34">
        <f t="shared" si="24"/>
        <v>0.33140330749063629</v>
      </c>
      <c r="AO34" s="22">
        <f t="shared" si="25"/>
        <v>32962.298011286708</v>
      </c>
      <c r="AP34" s="22">
        <f>SUM(AO34:AO$124)</f>
        <v>779829.48751396791</v>
      </c>
      <c r="AQ34">
        <f t="shared" si="26"/>
        <v>23.658225747699522</v>
      </c>
      <c r="AR34">
        <f t="shared" si="27"/>
        <v>23.19989241436619</v>
      </c>
      <c r="AT34">
        <f t="shared" si="28"/>
        <v>0.51298007842517834</v>
      </c>
      <c r="AU34" s="22">
        <f t="shared" si="29"/>
        <v>51022.430484891032</v>
      </c>
      <c r="AV34" s="22">
        <f>SUM(AU34:AU$124)</f>
        <v>1616673.2034777009</v>
      </c>
      <c r="AW34">
        <f t="shared" si="30"/>
        <v>31.685538852494233</v>
      </c>
      <c r="AX34">
        <f t="shared" si="31"/>
        <v>31.227205519160901</v>
      </c>
      <c r="AZ34">
        <f t="shared" si="32"/>
        <v>0.47674268518097085</v>
      </c>
      <c r="BA34" s="22">
        <f t="shared" si="33"/>
        <v>47418.158203144099</v>
      </c>
      <c r="BB34" s="22">
        <f>SUM(BA34:BA$124)</f>
        <v>1425390.3504266175</v>
      </c>
      <c r="BC34">
        <f t="shared" si="34"/>
        <v>30.06001085744629</v>
      </c>
      <c r="BD34">
        <f t="shared" si="35"/>
        <v>29.601677524112958</v>
      </c>
    </row>
    <row r="35" spans="1:56" x14ac:dyDescent="0.2">
      <c r="A35">
        <v>31</v>
      </c>
      <c r="B35" s="12">
        <v>3.39E-4</v>
      </c>
      <c r="C35" s="5">
        <f t="shared" si="36"/>
        <v>99432.455155337651</v>
      </c>
      <c r="D35">
        <f t="shared" si="0"/>
        <v>0.220359474910341</v>
      </c>
      <c r="E35" s="22">
        <f t="shared" si="1"/>
        <v>21910.883607076234</v>
      </c>
      <c r="F35" s="22">
        <f>SUM(E35:E$124)</f>
        <v>420791.85987293179</v>
      </c>
      <c r="G35">
        <f t="shared" si="2"/>
        <v>19.204696050552471</v>
      </c>
      <c r="H35">
        <f t="shared" si="3"/>
        <v>18.746362717219139</v>
      </c>
      <c r="J35">
        <f t="shared" si="4"/>
        <v>0.4651148148107031</v>
      </c>
      <c r="K35" s="22">
        <f t="shared" si="5"/>
        <v>46247.507965748409</v>
      </c>
      <c r="L35" s="22">
        <f>SUM(K35:K$124)</f>
        <v>1377972.1922234735</v>
      </c>
      <c r="M35">
        <f t="shared" si="6"/>
        <v>29.795598786512347</v>
      </c>
      <c r="N35">
        <f t="shared" si="7"/>
        <v>29.337265453179015</v>
      </c>
      <c r="P35">
        <f t="shared" si="8"/>
        <v>0.39998714516107459</v>
      </c>
      <c r="Q35" s="22">
        <f t="shared" si="9"/>
        <v>39771.703873940081</v>
      </c>
      <c r="R35" s="22">
        <f>SUM(Q35:Q$124)</f>
        <v>1073129.0945131383</v>
      </c>
      <c r="S35">
        <f t="shared" si="10"/>
        <v>26.982225803413289</v>
      </c>
      <c r="T35">
        <f t="shared" si="11"/>
        <v>26.523892470079957</v>
      </c>
      <c r="V35">
        <f t="shared" si="12"/>
        <v>0.23726026941133824</v>
      </c>
      <c r="W35" s="22">
        <f t="shared" si="13"/>
        <v>23591.371098386218</v>
      </c>
      <c r="X35" s="22">
        <f>SUM(W35:W$124)</f>
        <v>470632.80527954246</v>
      </c>
      <c r="Y35">
        <f t="shared" si="14"/>
        <v>19.949362134010787</v>
      </c>
      <c r="Z35">
        <f t="shared" si="15"/>
        <v>19.491028800677455</v>
      </c>
      <c r="AB35">
        <f t="shared" si="16"/>
        <v>0.3710292340708109</v>
      </c>
      <c r="AC35" s="22">
        <f t="shared" si="17"/>
        <v>36892.347678065184</v>
      </c>
      <c r="AD35" s="22">
        <f>SUM(AC35:AC$124)</f>
        <v>949454.83619737357</v>
      </c>
      <c r="AE35">
        <f t="shared" si="18"/>
        <v>25.735820460184051</v>
      </c>
      <c r="AF35">
        <f t="shared" si="19"/>
        <v>25.277487126850719</v>
      </c>
      <c r="AH35">
        <f t="shared" si="20"/>
        <v>0.34423034840802164</v>
      </c>
      <c r="AI35" s="22">
        <f t="shared" si="21"/>
        <v>34227.668681186864</v>
      </c>
      <c r="AJ35" s="22">
        <f>SUM(AI35:AI$124)</f>
        <v>841418.37670987402</v>
      </c>
      <c r="AK35">
        <f t="shared" si="22"/>
        <v>24.582988241099724</v>
      </c>
      <c r="AL35">
        <f t="shared" si="23"/>
        <v>24.124654907766391</v>
      </c>
      <c r="AN35">
        <f t="shared" si="24"/>
        <v>0.31942487468976988</v>
      </c>
      <c r="AO35" s="22">
        <f t="shared" si="25"/>
        <v>31761.199528089892</v>
      </c>
      <c r="AP35" s="22">
        <f>SUM(AO35:AO$124)</f>
        <v>746867.18950268102</v>
      </c>
      <c r="AQ35">
        <f t="shared" si="26"/>
        <v>23.515081313038728</v>
      </c>
      <c r="AR35">
        <f t="shared" si="27"/>
        <v>23.056747979705396</v>
      </c>
      <c r="AT35">
        <f t="shared" si="28"/>
        <v>0.50169200823978322</v>
      </c>
      <c r="AU35" s="22">
        <f t="shared" si="29"/>
        <v>49884.468111093534</v>
      </c>
      <c r="AV35" s="22">
        <f>SUM(AU35:AU$124)</f>
        <v>1565650.77299281</v>
      </c>
      <c r="AW35">
        <f t="shared" si="30"/>
        <v>31.385536065175234</v>
      </c>
      <c r="AX35">
        <f t="shared" si="31"/>
        <v>30.927202731841902</v>
      </c>
      <c r="AZ35">
        <f t="shared" si="32"/>
        <v>0.4651148148107031</v>
      </c>
      <c r="BA35" s="22">
        <f t="shared" si="33"/>
        <v>46247.507965748409</v>
      </c>
      <c r="BB35" s="22">
        <f>SUM(BA35:BA$124)</f>
        <v>1377972.1922234735</v>
      </c>
      <c r="BC35">
        <f t="shared" si="34"/>
        <v>29.795598786512347</v>
      </c>
      <c r="BD35">
        <f t="shared" si="35"/>
        <v>29.337265453179015</v>
      </c>
    </row>
    <row r="36" spans="1:56" x14ac:dyDescent="0.2">
      <c r="A36">
        <v>32</v>
      </c>
      <c r="B36" s="12">
        <v>3.6099999999999999E-4</v>
      </c>
      <c r="C36" s="5">
        <f t="shared" si="36"/>
        <v>99398.747553039997</v>
      </c>
      <c r="D36">
        <f t="shared" si="0"/>
        <v>0.20986616658127716</v>
      </c>
      <c r="E36" s="22">
        <f t="shared" si="1"/>
        <v>20860.434111936607</v>
      </c>
      <c r="F36" s="22">
        <f>SUM(E36:E$124)</f>
        <v>398880.97626585554</v>
      </c>
      <c r="G36">
        <f t="shared" si="2"/>
        <v>19.121413012091189</v>
      </c>
      <c r="H36">
        <f t="shared" si="3"/>
        <v>18.663079678757857</v>
      </c>
      <c r="J36">
        <f t="shared" si="4"/>
        <v>0.45377055103483238</v>
      </c>
      <c r="K36" s="22">
        <f t="shared" si="5"/>
        <v>45104.224449315159</v>
      </c>
      <c r="L36" s="22">
        <f>SUM(K36:K$124)</f>
        <v>1331724.6842577253</v>
      </c>
      <c r="M36">
        <f t="shared" si="6"/>
        <v>29.525497899963238</v>
      </c>
      <c r="N36">
        <f t="shared" si="7"/>
        <v>29.067164566629906</v>
      </c>
      <c r="P36">
        <f t="shared" si="8"/>
        <v>0.38833703413696569</v>
      </c>
      <c r="Q36" s="22">
        <f t="shared" si="9"/>
        <v>38600.214821676527</v>
      </c>
      <c r="R36" s="22">
        <f>SUM(Q36:Q$124)</f>
        <v>1033357.3906391975</v>
      </c>
      <c r="S36">
        <f t="shared" si="10"/>
        <v>26.770767867822858</v>
      </c>
      <c r="T36">
        <f t="shared" si="11"/>
        <v>26.312434534489526</v>
      </c>
      <c r="V36">
        <f t="shared" si="12"/>
        <v>0.22650145051201737</v>
      </c>
      <c r="W36" s="22">
        <f t="shared" si="13"/>
        <v>22513.960499841396</v>
      </c>
      <c r="X36" s="22">
        <f>SUM(W36:W$124)</f>
        <v>447041.43418115622</v>
      </c>
      <c r="Y36">
        <f t="shared" si="14"/>
        <v>19.856188083136484</v>
      </c>
      <c r="Z36">
        <f t="shared" si="15"/>
        <v>19.397854749803152</v>
      </c>
      <c r="AB36">
        <f t="shared" si="16"/>
        <v>0.35935034776833974</v>
      </c>
      <c r="AC36" s="22">
        <f t="shared" si="17"/>
        <v>35718.974500922333</v>
      </c>
      <c r="AD36" s="22">
        <f>SUM(AC36:AC$124)</f>
        <v>912562.48851930839</v>
      </c>
      <c r="AE36">
        <f t="shared" si="18"/>
        <v>25.548395531225125</v>
      </c>
      <c r="AF36">
        <f t="shared" si="19"/>
        <v>25.090062197891793</v>
      </c>
      <c r="AH36">
        <f t="shared" si="20"/>
        <v>0.33258970860678427</v>
      </c>
      <c r="AI36" s="22">
        <f t="shared" si="21"/>
        <v>33059.000484544886</v>
      </c>
      <c r="AJ36" s="22">
        <f>SUM(AI36:AI$124)</f>
        <v>807190.70802868728</v>
      </c>
      <c r="AK36">
        <f t="shared" si="22"/>
        <v>24.416670080695564</v>
      </c>
      <c r="AL36">
        <f t="shared" si="23"/>
        <v>23.958336747362232</v>
      </c>
      <c r="AN36">
        <f t="shared" si="24"/>
        <v>0.30787939729134445</v>
      </c>
      <c r="AO36" s="22">
        <f t="shared" si="25"/>
        <v>30602.826488144452</v>
      </c>
      <c r="AP36" s="22">
        <f>SUM(AO36:AO$124)</f>
        <v>715105.9899745913</v>
      </c>
      <c r="AQ36">
        <f t="shared" si="26"/>
        <v>23.367318383209593</v>
      </c>
      <c r="AR36">
        <f t="shared" si="27"/>
        <v>22.908985049876261</v>
      </c>
      <c r="AT36">
        <f t="shared" si="28"/>
        <v>0.49065233079685422</v>
      </c>
      <c r="AU36" s="22">
        <f t="shared" si="29"/>
        <v>48770.227165187185</v>
      </c>
      <c r="AV36" s="22">
        <f>SUM(AU36:AU$124)</f>
        <v>1515766.3048817164</v>
      </c>
      <c r="AW36">
        <f t="shared" si="30"/>
        <v>31.079746660759657</v>
      </c>
      <c r="AX36">
        <f t="shared" si="31"/>
        <v>30.621413327426325</v>
      </c>
      <c r="AZ36">
        <f t="shared" si="32"/>
        <v>0.45377055103483238</v>
      </c>
      <c r="BA36" s="22">
        <f t="shared" si="33"/>
        <v>45104.224449315159</v>
      </c>
      <c r="BB36" s="22">
        <f>SUM(BA36:BA$124)</f>
        <v>1331724.6842577253</v>
      </c>
      <c r="BC36">
        <f t="shared" si="34"/>
        <v>29.525497899963238</v>
      </c>
      <c r="BD36">
        <f t="shared" si="35"/>
        <v>29.067164566629906</v>
      </c>
    </row>
    <row r="37" spans="1:56" x14ac:dyDescent="0.2">
      <c r="A37">
        <v>33</v>
      </c>
      <c r="B37" s="12">
        <v>3.7500000000000001E-4</v>
      </c>
      <c r="C37" s="5">
        <f t="shared" si="36"/>
        <v>99362.864605173352</v>
      </c>
      <c r="D37">
        <f t="shared" si="0"/>
        <v>0.19987253960121634</v>
      </c>
      <c r="E37" s="22">
        <f t="shared" si="1"/>
        <v>19859.908090687808</v>
      </c>
      <c r="F37" s="22">
        <f>SUM(E37:E$124)</f>
        <v>378020.54215391894</v>
      </c>
      <c r="G37">
        <f t="shared" si="2"/>
        <v>19.034355064874166</v>
      </c>
      <c r="H37">
        <f t="shared" si="3"/>
        <v>18.576021731540834</v>
      </c>
      <c r="J37">
        <f t="shared" si="4"/>
        <v>0.44270297661934871</v>
      </c>
      <c r="K37" s="22">
        <f t="shared" si="5"/>
        <v>43988.235926135567</v>
      </c>
      <c r="L37" s="22">
        <f>SUM(K37:K$124)</f>
        <v>1286620.4598084101</v>
      </c>
      <c r="M37">
        <f t="shared" si="6"/>
        <v>29.249194306607006</v>
      </c>
      <c r="N37">
        <f t="shared" si="7"/>
        <v>28.790860973273674</v>
      </c>
      <c r="P37">
        <f t="shared" si="8"/>
        <v>0.37702624673491814</v>
      </c>
      <c r="Q37" s="22">
        <f t="shared" si="9"/>
        <v>37462.40790691835</v>
      </c>
      <c r="R37" s="22">
        <f>SUM(Q37:Q$124)</f>
        <v>994757.17581752106</v>
      </c>
      <c r="S37">
        <f t="shared" si="10"/>
        <v>26.553476708949475</v>
      </c>
      <c r="T37">
        <f t="shared" si="11"/>
        <v>26.095143375616143</v>
      </c>
      <c r="V37">
        <f t="shared" si="12"/>
        <v>0.21623050168211677</v>
      </c>
      <c r="W37" s="22">
        <f t="shared" si="13"/>
        <v>21485.282062148879</v>
      </c>
      <c r="X37" s="22">
        <f>SUM(W37:W$124)</f>
        <v>424527.47368131485</v>
      </c>
      <c r="Y37">
        <f t="shared" si="14"/>
        <v>19.758990012479973</v>
      </c>
      <c r="Z37">
        <f t="shared" si="15"/>
        <v>19.300656679146641</v>
      </c>
      <c r="AB37">
        <f t="shared" si="16"/>
        <v>0.34803907774173343</v>
      </c>
      <c r="AC37" s="22">
        <f t="shared" si="17"/>
        <v>34582.159758961257</v>
      </c>
      <c r="AD37" s="22">
        <f>SUM(AC37:AC$124)</f>
        <v>876843.51401838602</v>
      </c>
      <c r="AE37">
        <f t="shared" si="18"/>
        <v>25.35537167516468</v>
      </c>
      <c r="AF37">
        <f t="shared" si="19"/>
        <v>24.897038341831347</v>
      </c>
      <c r="AH37">
        <f t="shared" si="20"/>
        <v>0.32134271362974326</v>
      </c>
      <c r="AI37" s="22">
        <f t="shared" si="21"/>
        <v>31929.532546251172</v>
      </c>
      <c r="AJ37" s="22">
        <f>SUM(AI37:AI$124)</f>
        <v>774131.70754414238</v>
      </c>
      <c r="AK37">
        <f t="shared" si="22"/>
        <v>24.245005980678936</v>
      </c>
      <c r="AL37">
        <f t="shared" si="23"/>
        <v>23.786672647345604</v>
      </c>
      <c r="AN37">
        <f t="shared" si="24"/>
        <v>0.29675122630491024</v>
      </c>
      <c r="AO37" s="22">
        <f t="shared" si="25"/>
        <v>29486.051920753955</v>
      </c>
      <c r="AP37" s="22">
        <f>SUM(AO37:AO$124)</f>
        <v>684503.1634864466</v>
      </c>
      <c r="AQ37">
        <f t="shared" si="26"/>
        <v>23.214473247422266</v>
      </c>
      <c r="AR37">
        <f t="shared" si="27"/>
        <v>22.756139914088934</v>
      </c>
      <c r="AT37">
        <f t="shared" si="28"/>
        <v>0.47985558024142216</v>
      </c>
      <c r="AU37" s="22">
        <f t="shared" si="29"/>
        <v>47679.825049565326</v>
      </c>
      <c r="AV37" s="22">
        <f>SUM(AU37:AU$124)</f>
        <v>1466996.0777165294</v>
      </c>
      <c r="AW37">
        <f t="shared" si="30"/>
        <v>30.767648081584209</v>
      </c>
      <c r="AX37">
        <f t="shared" si="31"/>
        <v>30.309314748250877</v>
      </c>
      <c r="AZ37">
        <f t="shared" si="32"/>
        <v>0.44270297661934871</v>
      </c>
      <c r="BA37" s="22">
        <f t="shared" si="33"/>
        <v>43988.235926135567</v>
      </c>
      <c r="BB37" s="22">
        <f>SUM(BA37:BA$124)</f>
        <v>1286620.4598084101</v>
      </c>
      <c r="BC37">
        <f t="shared" si="34"/>
        <v>29.249194306607006</v>
      </c>
      <c r="BD37">
        <f t="shared" si="35"/>
        <v>28.790860973273674</v>
      </c>
    </row>
    <row r="38" spans="1:56" x14ac:dyDescent="0.2">
      <c r="A38">
        <v>34</v>
      </c>
      <c r="B38" s="12">
        <v>3.9000000000000005E-4</v>
      </c>
      <c r="C38" s="5">
        <f t="shared" si="36"/>
        <v>99325.603530946406</v>
      </c>
      <c r="D38">
        <f t="shared" si="0"/>
        <v>0.19035479962020604</v>
      </c>
      <c r="E38" s="22">
        <f t="shared" si="1"/>
        <v>18907.105357289332</v>
      </c>
      <c r="F38" s="22">
        <f>SUM(E38:E$124)</f>
        <v>358160.63406323123</v>
      </c>
      <c r="G38">
        <f t="shared" si="2"/>
        <v>18.943176509308874</v>
      </c>
      <c r="H38">
        <f t="shared" si="3"/>
        <v>18.484843175975541</v>
      </c>
      <c r="J38">
        <f t="shared" si="4"/>
        <v>0.43190534304326705</v>
      </c>
      <c r="K38" s="22">
        <f t="shared" si="5"/>
        <v>42899.258866012948</v>
      </c>
      <c r="L38" s="22">
        <f>SUM(K38:K$124)</f>
        <v>1242632.2238822747</v>
      </c>
      <c r="M38">
        <f t="shared" si="6"/>
        <v>28.966286521717823</v>
      </c>
      <c r="N38">
        <f t="shared" si="7"/>
        <v>28.507953188384491</v>
      </c>
      <c r="P38">
        <f t="shared" si="8"/>
        <v>0.36604489974263904</v>
      </c>
      <c r="Q38" s="22">
        <f t="shared" si="9"/>
        <v>36357.630586362393</v>
      </c>
      <c r="R38" s="22">
        <f>SUM(Q38:Q$124)</f>
        <v>957294.76791060274</v>
      </c>
      <c r="S38">
        <f t="shared" si="10"/>
        <v>26.32995474324667</v>
      </c>
      <c r="T38">
        <f t="shared" si="11"/>
        <v>25.871621409913338</v>
      </c>
      <c r="V38">
        <f t="shared" si="12"/>
        <v>0.20642529993519498</v>
      </c>
      <c r="W38" s="22">
        <f t="shared" si="13"/>
        <v>20503.317500119872</v>
      </c>
      <c r="X38" s="22">
        <f>SUM(W38:W$124)</f>
        <v>403042.19161916594</v>
      </c>
      <c r="Y38">
        <f t="shared" si="14"/>
        <v>19.657413568160838</v>
      </c>
      <c r="Z38">
        <f t="shared" si="15"/>
        <v>19.199080234827505</v>
      </c>
      <c r="AB38">
        <f t="shared" si="16"/>
        <v>0.33708385253436651</v>
      </c>
      <c r="AC38" s="22">
        <f t="shared" si="17"/>
        <v>33481.057093512492</v>
      </c>
      <c r="AD38" s="22">
        <f>SUM(AC38:AC$124)</f>
        <v>842261.35425942484</v>
      </c>
      <c r="AE38">
        <f t="shared" si="18"/>
        <v>25.156354887690416</v>
      </c>
      <c r="AF38">
        <f t="shared" si="19"/>
        <v>24.698021554357084</v>
      </c>
      <c r="AH38">
        <f t="shared" si="20"/>
        <v>0.3104760518161771</v>
      </c>
      <c r="AI38" s="22">
        <f t="shared" si="21"/>
        <v>30838.22122854718</v>
      </c>
      <c r="AJ38" s="22">
        <f>SUM(AI38:AI$124)</f>
        <v>742202.17499789118</v>
      </c>
      <c r="AK38">
        <f t="shared" si="22"/>
        <v>24.067606542456115</v>
      </c>
      <c r="AL38">
        <f t="shared" si="23"/>
        <v>23.609273209122783</v>
      </c>
      <c r="AN38">
        <f t="shared" si="24"/>
        <v>0.28602527836617853</v>
      </c>
      <c r="AO38" s="22">
        <f t="shared" si="25"/>
        <v>28409.633398827631</v>
      </c>
      <c r="AP38" s="22">
        <f>SUM(AO38:AO$124)</f>
        <v>655017.1115656927</v>
      </c>
      <c r="AQ38">
        <f t="shared" si="26"/>
        <v>23.056162054971221</v>
      </c>
      <c r="AR38">
        <f t="shared" si="27"/>
        <v>22.597828721637889</v>
      </c>
      <c r="AT38">
        <f t="shared" si="28"/>
        <v>0.469296410994056</v>
      </c>
      <c r="AU38" s="22">
        <f t="shared" si="29"/>
        <v>46613.149256891687</v>
      </c>
      <c r="AV38" s="22">
        <f>SUM(AU38:AU$124)</f>
        <v>1419316.2526669637</v>
      </c>
      <c r="AW38">
        <f t="shared" si="30"/>
        <v>30.448838477849034</v>
      </c>
      <c r="AX38">
        <f t="shared" si="31"/>
        <v>29.990505144515701</v>
      </c>
      <c r="AZ38">
        <f t="shared" si="32"/>
        <v>0.43190534304326705</v>
      </c>
      <c r="BA38" s="22">
        <f t="shared" si="33"/>
        <v>42899.258866012948</v>
      </c>
      <c r="BB38" s="22">
        <f>SUM(BA38:BA$124)</f>
        <v>1242632.2238822747</v>
      </c>
      <c r="BC38">
        <f t="shared" si="34"/>
        <v>28.966286521717823</v>
      </c>
      <c r="BD38">
        <f t="shared" si="35"/>
        <v>28.507953188384491</v>
      </c>
    </row>
    <row r="39" spans="1:56" x14ac:dyDescent="0.2">
      <c r="A39">
        <v>35</v>
      </c>
      <c r="B39" s="12">
        <v>4.0699999999999997E-4</v>
      </c>
      <c r="C39" s="5">
        <f t="shared" si="36"/>
        <v>99286.866545569341</v>
      </c>
      <c r="D39">
        <f t="shared" si="0"/>
        <v>0.18129028535257716</v>
      </c>
      <c r="E39" s="22">
        <f t="shared" si="1"/>
        <v>17999.744367809511</v>
      </c>
      <c r="F39" s="22">
        <f>SUM(E39:E$124)</f>
        <v>339253.52870594192</v>
      </c>
      <c r="G39">
        <f t="shared" si="2"/>
        <v>18.847685932287913</v>
      </c>
      <c r="H39">
        <f t="shared" si="3"/>
        <v>18.389352598954581</v>
      </c>
      <c r="J39">
        <f t="shared" si="4"/>
        <v>0.42137106638367522</v>
      </c>
      <c r="K39" s="22">
        <f t="shared" si="5"/>
        <v>41836.612834200198</v>
      </c>
      <c r="L39" s="22">
        <f>SUM(K39:K$124)</f>
        <v>1199732.9650162617</v>
      </c>
      <c r="M39">
        <f t="shared" si="6"/>
        <v>28.676627569512878</v>
      </c>
      <c r="N39">
        <f t="shared" si="7"/>
        <v>28.218294236179545</v>
      </c>
      <c r="P39">
        <f t="shared" si="8"/>
        <v>0.35538339780838735</v>
      </c>
      <c r="Q39" s="22">
        <f t="shared" si="9"/>
        <v>35284.903990712337</v>
      </c>
      <c r="R39" s="22">
        <f>SUM(Q39:Q$124)</f>
        <v>920937.13732424052</v>
      </c>
      <c r="S39">
        <f t="shared" si="10"/>
        <v>26.100032398179369</v>
      </c>
      <c r="T39">
        <f t="shared" si="11"/>
        <v>25.641699064846037</v>
      </c>
      <c r="V39">
        <f t="shared" si="12"/>
        <v>0.19706472547512649</v>
      </c>
      <c r="W39" s="22">
        <f t="shared" si="13"/>
        <v>19565.939099088144</v>
      </c>
      <c r="X39" s="22">
        <f>SUM(W39:W$124)</f>
        <v>382538.87411904603</v>
      </c>
      <c r="Y39">
        <f t="shared" si="14"/>
        <v>19.551265706273917</v>
      </c>
      <c r="Z39">
        <f t="shared" si="15"/>
        <v>19.092932372940584</v>
      </c>
      <c r="AB39">
        <f t="shared" si="16"/>
        <v>0.326473464924326</v>
      </c>
      <c r="AC39" s="22">
        <f t="shared" si="17"/>
        <v>32414.527342611167</v>
      </c>
      <c r="AD39" s="22">
        <f>SUM(AC39:AC$124)</f>
        <v>808780.29716591234</v>
      </c>
      <c r="AE39">
        <f t="shared" si="18"/>
        <v>24.951167376817306</v>
      </c>
      <c r="AF39">
        <f t="shared" si="19"/>
        <v>24.492834043483974</v>
      </c>
      <c r="AH39">
        <f t="shared" si="20"/>
        <v>0.29997686165814214</v>
      </c>
      <c r="AI39" s="22">
        <f t="shared" si="21"/>
        <v>29783.762630210676</v>
      </c>
      <c r="AJ39" s="22">
        <f>SUM(AI39:AI$124)</f>
        <v>711363.95376934402</v>
      </c>
      <c r="AK39">
        <f t="shared" si="22"/>
        <v>23.88428764362309</v>
      </c>
      <c r="AL39">
        <f t="shared" si="23"/>
        <v>23.425954310289757</v>
      </c>
      <c r="AN39">
        <f t="shared" si="24"/>
        <v>0.27568701529270218</v>
      </c>
      <c r="AO39" s="22">
        <f t="shared" si="25"/>
        <v>27372.099895712854</v>
      </c>
      <c r="AP39" s="22">
        <f>SUM(AO39:AO$124)</f>
        <v>626607.47816686507</v>
      </c>
      <c r="AQ39">
        <f t="shared" si="26"/>
        <v>22.892196088507163</v>
      </c>
      <c r="AR39">
        <f t="shared" si="27"/>
        <v>22.433862755173831</v>
      </c>
      <c r="AT39">
        <f t="shared" si="28"/>
        <v>0.45896959510421126</v>
      </c>
      <c r="AU39" s="22">
        <f t="shared" si="29"/>
        <v>45569.652937585815</v>
      </c>
      <c r="AV39" s="22">
        <f>SUM(AU39:AU$124)</f>
        <v>1372703.1034100722</v>
      </c>
      <c r="AW39">
        <f t="shared" si="30"/>
        <v>30.123185385901145</v>
      </c>
      <c r="AX39">
        <f t="shared" si="31"/>
        <v>29.664852052567813</v>
      </c>
      <c r="AZ39">
        <f t="shared" si="32"/>
        <v>0.42137106638367522</v>
      </c>
      <c r="BA39" s="22">
        <f t="shared" si="33"/>
        <v>41836.612834200198</v>
      </c>
      <c r="BB39" s="22">
        <f>SUM(BA39:BA$124)</f>
        <v>1199732.9650162617</v>
      </c>
      <c r="BC39">
        <f t="shared" si="34"/>
        <v>28.676627569512878</v>
      </c>
      <c r="BD39">
        <f t="shared" si="35"/>
        <v>28.218294236179545</v>
      </c>
    </row>
    <row r="40" spans="1:56" x14ac:dyDescent="0.2">
      <c r="A40">
        <v>36</v>
      </c>
      <c r="B40" s="12">
        <v>4.2699999999999997E-4</v>
      </c>
      <c r="C40" s="5">
        <f t="shared" si="36"/>
        <v>99246.456790885291</v>
      </c>
      <c r="D40">
        <f t="shared" si="0"/>
        <v>0.17265741462150208</v>
      </c>
      <c r="E40" s="22">
        <f t="shared" si="1"/>
        <v>17135.636639858873</v>
      </c>
      <c r="F40" s="22">
        <f>SUM(E40:E$124)</f>
        <v>321253.7843381323</v>
      </c>
      <c r="G40">
        <f t="shared" si="2"/>
        <v>18.74770054302331</v>
      </c>
      <c r="H40">
        <f t="shared" si="3"/>
        <v>18.289367209689978</v>
      </c>
      <c r="J40">
        <f t="shared" si="4"/>
        <v>0.41109372330114652</v>
      </c>
      <c r="K40" s="22">
        <f t="shared" si="5"/>
        <v>40799.595446611391</v>
      </c>
      <c r="L40" s="22">
        <f>SUM(K40:K$124)</f>
        <v>1157896.3521820614</v>
      </c>
      <c r="M40">
        <f t="shared" si="6"/>
        <v>28.380093956991196</v>
      </c>
      <c r="N40">
        <f t="shared" si="7"/>
        <v>27.921760623657864</v>
      </c>
      <c r="P40">
        <f t="shared" si="8"/>
        <v>0.34503242505668674</v>
      </c>
      <c r="Q40" s="22">
        <f t="shared" si="9"/>
        <v>34243.245664842827</v>
      </c>
      <c r="R40" s="22">
        <f>SUM(Q40:Q$124)</f>
        <v>885652.23333352827</v>
      </c>
      <c r="S40">
        <f t="shared" si="10"/>
        <v>25.863559838979221</v>
      </c>
      <c r="T40">
        <f t="shared" si="11"/>
        <v>25.405226505645889</v>
      </c>
      <c r="V40">
        <f t="shared" si="12"/>
        <v>0.1881286162053713</v>
      </c>
      <c r="W40" s="22">
        <f t="shared" si="13"/>
        <v>18671.098579355425</v>
      </c>
      <c r="X40" s="22">
        <f>SUM(W40:W$124)</f>
        <v>362972.93501995783</v>
      </c>
      <c r="Y40">
        <f t="shared" si="14"/>
        <v>19.440363055085353</v>
      </c>
      <c r="Z40">
        <f t="shared" si="15"/>
        <v>18.982029721752021</v>
      </c>
      <c r="AB40">
        <f t="shared" si="16"/>
        <v>0.31619706045939561</v>
      </c>
      <c r="AC40" s="22">
        <f t="shared" si="17"/>
        <v>31381.43789828835</v>
      </c>
      <c r="AD40" s="22">
        <f>SUM(AC40:AC$124)</f>
        <v>776365.76982330123</v>
      </c>
      <c r="AE40">
        <f t="shared" si="18"/>
        <v>24.73964935385089</v>
      </c>
      <c r="AF40">
        <f t="shared" si="19"/>
        <v>24.281316020517558</v>
      </c>
      <c r="AH40">
        <f t="shared" si="20"/>
        <v>0.28983271657791515</v>
      </c>
      <c r="AI40" s="22">
        <f t="shared" si="21"/>
        <v>28764.870182434959</v>
      </c>
      <c r="AJ40" s="22">
        <f>SUM(AI40:AI$124)</f>
        <v>681580.19113913353</v>
      </c>
      <c r="AK40">
        <f t="shared" si="22"/>
        <v>23.694881527931773</v>
      </c>
      <c r="AL40">
        <f t="shared" si="23"/>
        <v>23.236548194598441</v>
      </c>
      <c r="AN40">
        <f t="shared" si="24"/>
        <v>0.26572242437850807</v>
      </c>
      <c r="AO40" s="22">
        <f t="shared" si="25"/>
        <v>26372.009109450886</v>
      </c>
      <c r="AP40" s="22">
        <f>SUM(AO40:AO$124)</f>
        <v>599235.37827115215</v>
      </c>
      <c r="AQ40">
        <f t="shared" si="26"/>
        <v>22.722401459220084</v>
      </c>
      <c r="AR40">
        <f t="shared" si="27"/>
        <v>22.264068125886752</v>
      </c>
      <c r="AT40">
        <f t="shared" si="28"/>
        <v>0.44887001966182033</v>
      </c>
      <c r="AU40" s="22">
        <f t="shared" si="29"/>
        <v>44548.759011090682</v>
      </c>
      <c r="AV40" s="22">
        <f>SUM(AU40:AU$124)</f>
        <v>1327133.4504724862</v>
      </c>
      <c r="AW40">
        <f t="shared" si="30"/>
        <v>29.790581823886235</v>
      </c>
      <c r="AX40">
        <f t="shared" si="31"/>
        <v>29.332248490552903</v>
      </c>
      <c r="AZ40">
        <f t="shared" si="32"/>
        <v>0.41109372330114652</v>
      </c>
      <c r="BA40" s="22">
        <f t="shared" si="33"/>
        <v>40799.595446611391</v>
      </c>
      <c r="BB40" s="22">
        <f>SUM(BA40:BA$124)</f>
        <v>1157896.3521820614</v>
      </c>
      <c r="BC40">
        <f t="shared" si="34"/>
        <v>28.380093956991196</v>
      </c>
      <c r="BD40">
        <f t="shared" si="35"/>
        <v>27.921760623657864</v>
      </c>
    </row>
    <row r="41" spans="1:56" x14ac:dyDescent="0.2">
      <c r="A41">
        <v>37</v>
      </c>
      <c r="B41" s="12">
        <v>4.5099999999999996E-4</v>
      </c>
      <c r="C41" s="5">
        <f t="shared" si="36"/>
        <v>99204.078553835585</v>
      </c>
      <c r="D41">
        <f t="shared" si="0"/>
        <v>0.1644356329728591</v>
      </c>
      <c r="E41" s="22">
        <f t="shared" si="1"/>
        <v>16312.685450489191</v>
      </c>
      <c r="F41" s="22">
        <f>SUM(E41:E$124)</f>
        <v>304118.14769827347</v>
      </c>
      <c r="G41">
        <f t="shared" si="2"/>
        <v>18.643046150880906</v>
      </c>
      <c r="H41">
        <f t="shared" si="3"/>
        <v>18.184712817547574</v>
      </c>
      <c r="J41">
        <f t="shared" si="4"/>
        <v>0.40106704712306984</v>
      </c>
      <c r="K41" s="22">
        <f t="shared" si="5"/>
        <v>39787.486848151901</v>
      </c>
      <c r="L41" s="22">
        <f>SUM(K41:K$124)</f>
        <v>1117096.7567354504</v>
      </c>
      <c r="M41">
        <f t="shared" si="6"/>
        <v>28.076585007714272</v>
      </c>
      <c r="N41">
        <f t="shared" si="7"/>
        <v>27.618251674380939</v>
      </c>
      <c r="P41">
        <f t="shared" si="8"/>
        <v>0.33498293694823961</v>
      </c>
      <c r="Q41" s="22">
        <f t="shared" si="9"/>
        <v>33231.673591207713</v>
      </c>
      <c r="R41" s="22">
        <f>SUM(Q41:Q$124)</f>
        <v>851408.98766868538</v>
      </c>
      <c r="S41">
        <f t="shared" si="10"/>
        <v>25.62040654774448</v>
      </c>
      <c r="T41">
        <f t="shared" si="11"/>
        <v>25.162073214411148</v>
      </c>
      <c r="V41">
        <f t="shared" si="12"/>
        <v>0.17959772430107046</v>
      </c>
      <c r="W41" s="22">
        <f t="shared" si="13"/>
        <v>17816.826749653501</v>
      </c>
      <c r="X41" s="22">
        <f>SUM(W41:W$124)</f>
        <v>344301.83644060249</v>
      </c>
      <c r="Y41">
        <f t="shared" si="14"/>
        <v>19.324531875312669</v>
      </c>
      <c r="Z41">
        <f t="shared" si="15"/>
        <v>18.866198541979337</v>
      </c>
      <c r="AB41">
        <f t="shared" si="16"/>
        <v>0.30624412635292553</v>
      </c>
      <c r="AC41" s="22">
        <f t="shared" si="17"/>
        <v>30380.666367366375</v>
      </c>
      <c r="AD41" s="22">
        <f>SUM(AC41:AC$124)</f>
        <v>744984.33192501287</v>
      </c>
      <c r="AE41">
        <f t="shared" si="18"/>
        <v>24.521658706118554</v>
      </c>
      <c r="AF41">
        <f t="shared" si="19"/>
        <v>24.063325372785222</v>
      </c>
      <c r="AH41">
        <f t="shared" si="20"/>
        <v>0.28003161022020789</v>
      </c>
      <c r="AI41" s="22">
        <f t="shared" si="21"/>
        <v>27780.277857842571</v>
      </c>
      <c r="AJ41" s="22">
        <f>SUM(AI41:AI$124)</f>
        <v>652815.3209566985</v>
      </c>
      <c r="AK41">
        <f t="shared" si="22"/>
        <v>23.499236555418545</v>
      </c>
      <c r="AL41">
        <f t="shared" si="23"/>
        <v>23.040903222085213</v>
      </c>
      <c r="AN41">
        <f t="shared" si="24"/>
        <v>0.25611799940097163</v>
      </c>
      <c r="AO41" s="22">
        <f t="shared" si="25"/>
        <v>25407.950131625206</v>
      </c>
      <c r="AP41" s="22">
        <f>SUM(AO41:AO$124)</f>
        <v>572863.36916170106</v>
      </c>
      <c r="AQ41">
        <f t="shared" si="26"/>
        <v>22.54661892021976</v>
      </c>
      <c r="AR41">
        <f t="shared" si="27"/>
        <v>22.088285586886428</v>
      </c>
      <c r="AT41">
        <f t="shared" si="28"/>
        <v>0.43899268426583893</v>
      </c>
      <c r="AU41" s="22">
        <f t="shared" si="29"/>
        <v>43549.864734467425</v>
      </c>
      <c r="AV41" s="22">
        <f>SUM(AU41:AU$124)</f>
        <v>1282584.6914613957</v>
      </c>
      <c r="AW41">
        <f t="shared" si="30"/>
        <v>29.450945468638793</v>
      </c>
      <c r="AX41">
        <f t="shared" si="31"/>
        <v>28.99261213530546</v>
      </c>
      <c r="AZ41">
        <f t="shared" si="32"/>
        <v>0.40106704712306984</v>
      </c>
      <c r="BA41" s="22">
        <f t="shared" si="33"/>
        <v>39787.486848151901</v>
      </c>
      <c r="BB41" s="22">
        <f>SUM(BA41:BA$124)</f>
        <v>1117096.7567354504</v>
      </c>
      <c r="BC41">
        <f t="shared" si="34"/>
        <v>28.076585007714272</v>
      </c>
      <c r="BD41">
        <f t="shared" si="35"/>
        <v>27.618251674380939</v>
      </c>
    </row>
    <row r="42" spans="1:56" x14ac:dyDescent="0.2">
      <c r="A42">
        <v>38</v>
      </c>
      <c r="B42" s="12">
        <v>4.7799999999999996E-4</v>
      </c>
      <c r="C42" s="5">
        <f t="shared" si="36"/>
        <v>99159.337514407802</v>
      </c>
      <c r="D42">
        <f t="shared" si="0"/>
        <v>0.15660536473605632</v>
      </c>
      <c r="E42" s="22">
        <f t="shared" si="1"/>
        <v>15528.884218429546</v>
      </c>
      <c r="F42" s="22">
        <f>SUM(E42:E$124)</f>
        <v>287805.46224778431</v>
      </c>
      <c r="G42">
        <f t="shared" si="2"/>
        <v>18.533557092673746</v>
      </c>
      <c r="H42">
        <f t="shared" si="3"/>
        <v>18.075223759340414</v>
      </c>
      <c r="J42">
        <f t="shared" si="4"/>
        <v>0.39128492402250725</v>
      </c>
      <c r="K42" s="22">
        <f t="shared" si="5"/>
        <v>38799.553845447212</v>
      </c>
      <c r="L42" s="22">
        <f>SUM(K42:K$124)</f>
        <v>1077309.2698872983</v>
      </c>
      <c r="M42">
        <f t="shared" si="6"/>
        <v>27.766022108878222</v>
      </c>
      <c r="N42">
        <f t="shared" si="7"/>
        <v>27.307688775544889</v>
      </c>
      <c r="P42">
        <f t="shared" si="8"/>
        <v>0.3252261523769317</v>
      </c>
      <c r="Q42" s="22">
        <f t="shared" si="9"/>
        <v>32249.209812056393</v>
      </c>
      <c r="R42" s="22">
        <f>SUM(Q42:Q$124)</f>
        <v>818177.31407747767</v>
      </c>
      <c r="S42">
        <f t="shared" si="10"/>
        <v>25.370460822007534</v>
      </c>
      <c r="T42">
        <f t="shared" si="11"/>
        <v>24.912127488674201</v>
      </c>
      <c r="V42">
        <f t="shared" si="12"/>
        <v>0.17145367475042522</v>
      </c>
      <c r="W42" s="22">
        <f t="shared" si="13"/>
        <v>17001.232802662915</v>
      </c>
      <c r="X42" s="22">
        <f>SUM(W42:W$124)</f>
        <v>326485.00969094894</v>
      </c>
      <c r="Y42">
        <f t="shared" si="14"/>
        <v>19.20360796658295</v>
      </c>
      <c r="Z42">
        <f t="shared" si="15"/>
        <v>18.745274633249618</v>
      </c>
      <c r="AB42">
        <f t="shared" si="16"/>
        <v>0.29660448072922574</v>
      </c>
      <c r="AC42" s="22">
        <f t="shared" si="17"/>
        <v>29411.10381291496</v>
      </c>
      <c r="AD42" s="22">
        <f>SUM(AC42:AC$124)</f>
        <v>714603.66555764654</v>
      </c>
      <c r="AE42">
        <f t="shared" si="18"/>
        <v>24.297070592904809</v>
      </c>
      <c r="AF42">
        <f t="shared" si="19"/>
        <v>23.838737259571477</v>
      </c>
      <c r="AH42">
        <f t="shared" si="20"/>
        <v>0.27056194224174673</v>
      </c>
      <c r="AI42" s="22">
        <f t="shared" si="21"/>
        <v>26828.742949303072</v>
      </c>
      <c r="AJ42" s="22">
        <f>SUM(AI42:AI$124)</f>
        <v>625035.04309885576</v>
      </c>
      <c r="AK42">
        <f t="shared" si="22"/>
        <v>23.297216879670923</v>
      </c>
      <c r="AL42">
        <f t="shared" si="23"/>
        <v>22.838883546337591</v>
      </c>
      <c r="AN42">
        <f t="shared" si="24"/>
        <v>0.24686072231418951</v>
      </c>
      <c r="AO42" s="22">
        <f t="shared" si="25"/>
        <v>24478.54568300322</v>
      </c>
      <c r="AP42" s="22">
        <f>SUM(AO42:AO$124)</f>
        <v>547455.41903007578</v>
      </c>
      <c r="AQ42">
        <f t="shared" si="26"/>
        <v>22.364703611056587</v>
      </c>
      <c r="AR42">
        <f t="shared" si="27"/>
        <v>21.906370277723255</v>
      </c>
      <c r="AT42">
        <f t="shared" si="28"/>
        <v>0.42933269854849776</v>
      </c>
      <c r="AU42" s="22">
        <f t="shared" si="29"/>
        <v>42572.345961341991</v>
      </c>
      <c r="AV42" s="22">
        <f>SUM(AU42:AU$124)</f>
        <v>1239034.8267269281</v>
      </c>
      <c r="AW42">
        <f t="shared" si="30"/>
        <v>29.104217743885648</v>
      </c>
      <c r="AX42">
        <f t="shared" si="31"/>
        <v>28.645884410552316</v>
      </c>
      <c r="AZ42">
        <f t="shared" si="32"/>
        <v>0.39128492402250725</v>
      </c>
      <c r="BA42" s="22">
        <f t="shared" si="33"/>
        <v>38799.553845447212</v>
      </c>
      <c r="BB42" s="22">
        <f>SUM(BA42:BA$124)</f>
        <v>1077309.2698872983</v>
      </c>
      <c r="BC42">
        <f t="shared" si="34"/>
        <v>27.766022108878222</v>
      </c>
      <c r="BD42">
        <f t="shared" si="35"/>
        <v>27.307688775544889</v>
      </c>
    </row>
    <row r="43" spans="1:56" x14ac:dyDescent="0.2">
      <c r="A43">
        <v>39</v>
      </c>
      <c r="B43" s="12">
        <v>5.1000000000000004E-4</v>
      </c>
      <c r="C43" s="5">
        <f t="shared" si="36"/>
        <v>99111.939351075911</v>
      </c>
      <c r="D43">
        <f t="shared" si="0"/>
        <v>0.14914796641529171</v>
      </c>
      <c r="E43" s="22">
        <f t="shared" si="1"/>
        <v>14782.344201688698</v>
      </c>
      <c r="F43" s="22">
        <f>SUM(E43:E$124)</f>
        <v>272276.57802935474</v>
      </c>
      <c r="G43">
        <f t="shared" si="2"/>
        <v>18.419039248068014</v>
      </c>
      <c r="H43">
        <f t="shared" si="3"/>
        <v>17.960705914734682</v>
      </c>
      <c r="J43">
        <f t="shared" si="4"/>
        <v>0.38174138929025092</v>
      </c>
      <c r="K43" s="22">
        <f t="shared" si="5"/>
        <v>37835.129423130806</v>
      </c>
      <c r="L43" s="22">
        <f>SUM(K43:K$124)</f>
        <v>1038509.7160418518</v>
      </c>
      <c r="M43">
        <f t="shared" si="6"/>
        <v>27.448292945628214</v>
      </c>
      <c r="N43">
        <f t="shared" si="7"/>
        <v>26.989959612294882</v>
      </c>
      <c r="P43">
        <f t="shared" si="8"/>
        <v>0.31575354599702099</v>
      </c>
      <c r="Q43" s="22">
        <f t="shared" si="9"/>
        <v>31294.946300743901</v>
      </c>
      <c r="R43" s="22">
        <f>SUM(Q43:Q$124)</f>
        <v>785928.1042654214</v>
      </c>
      <c r="S43">
        <f t="shared" si="10"/>
        <v>25.113578937399851</v>
      </c>
      <c r="T43">
        <f t="shared" si="11"/>
        <v>24.655245604066518</v>
      </c>
      <c r="V43">
        <f t="shared" si="12"/>
        <v>0.16367892577606225</v>
      </c>
      <c r="W43" s="22">
        <f t="shared" si="13"/>
        <v>16222.535764566337</v>
      </c>
      <c r="X43" s="22">
        <f>SUM(W43:W$124)</f>
        <v>309483.776888286</v>
      </c>
      <c r="Y43">
        <f t="shared" si="14"/>
        <v>19.077398341402834</v>
      </c>
      <c r="Z43">
        <f t="shared" si="15"/>
        <v>18.619065008069501</v>
      </c>
      <c r="AB43">
        <f t="shared" si="16"/>
        <v>0.28726826220748253</v>
      </c>
      <c r="AC43" s="22">
        <f t="shared" si="17"/>
        <v>28471.71458139698</v>
      </c>
      <c r="AD43" s="22">
        <f>SUM(AC43:AC$124)</f>
        <v>685192.5617447315</v>
      </c>
      <c r="AE43">
        <f t="shared" si="18"/>
        <v>24.065728805543266</v>
      </c>
      <c r="AF43">
        <f t="shared" si="19"/>
        <v>23.607395472209934</v>
      </c>
      <c r="AH43">
        <f t="shared" si="20"/>
        <v>0.26141250458139786</v>
      </c>
      <c r="AI43" s="22">
        <f t="shared" si="21"/>
        <v>25909.10029968436</v>
      </c>
      <c r="AJ43" s="22">
        <f>SUM(AI43:AI$124)</f>
        <v>598206.30014955276</v>
      </c>
      <c r="AK43">
        <f t="shared" si="22"/>
        <v>23.088655847954723</v>
      </c>
      <c r="AL43">
        <f t="shared" si="23"/>
        <v>22.63032251462139</v>
      </c>
      <c r="AN43">
        <f t="shared" si="24"/>
        <v>0.23793804560403806</v>
      </c>
      <c r="AO43" s="22">
        <f t="shared" si="25"/>
        <v>23582.501145220955</v>
      </c>
      <c r="AP43" s="22">
        <f>SUM(AO43:AO$124)</f>
        <v>522976.87334707228</v>
      </c>
      <c r="AQ43">
        <f t="shared" si="26"/>
        <v>22.176480354080454</v>
      </c>
      <c r="AR43">
        <f t="shared" si="27"/>
        <v>21.718147020747121</v>
      </c>
      <c r="AT43">
        <f t="shared" si="28"/>
        <v>0.41988527975403206</v>
      </c>
      <c r="AU43" s="22">
        <f t="shared" si="29"/>
        <v>41615.644381391168</v>
      </c>
      <c r="AV43" s="22">
        <f>SUM(AU43:AU$124)</f>
        <v>1196462.480765586</v>
      </c>
      <c r="AW43">
        <f t="shared" si="30"/>
        <v>28.750305289051241</v>
      </c>
      <c r="AX43">
        <f t="shared" si="31"/>
        <v>28.291971955717909</v>
      </c>
      <c r="AZ43">
        <f t="shared" si="32"/>
        <v>0.38174138929025092</v>
      </c>
      <c r="BA43" s="22">
        <f t="shared" si="33"/>
        <v>37835.129423130806</v>
      </c>
      <c r="BB43" s="22">
        <f>SUM(BA43:BA$124)</f>
        <v>1038509.7160418518</v>
      </c>
      <c r="BC43">
        <f t="shared" si="34"/>
        <v>27.448292945628214</v>
      </c>
      <c r="BD43">
        <f t="shared" si="35"/>
        <v>26.989959612294882</v>
      </c>
    </row>
    <row r="44" spans="1:56" x14ac:dyDescent="0.2">
      <c r="A44">
        <v>40</v>
      </c>
      <c r="B44" s="12">
        <v>5.5599999999999996E-4</v>
      </c>
      <c r="C44" s="5">
        <f t="shared" si="36"/>
        <v>99061.392262006862</v>
      </c>
      <c r="D44">
        <f t="shared" si="0"/>
        <v>0.14204568230027784</v>
      </c>
      <c r="E44" s="22">
        <f t="shared" si="1"/>
        <v>14071.243053472228</v>
      </c>
      <c r="F44" s="22">
        <f>SUM(E44:E$124)</f>
        <v>257494.23382766618</v>
      </c>
      <c r="G44">
        <f t="shared" si="2"/>
        <v>18.299323865642897</v>
      </c>
      <c r="H44">
        <f t="shared" si="3"/>
        <v>17.840990532309565</v>
      </c>
      <c r="J44">
        <f t="shared" si="4"/>
        <v>0.37243062369780583</v>
      </c>
      <c r="K44" s="22">
        <f t="shared" si="5"/>
        <v>36893.496104512211</v>
      </c>
      <c r="L44" s="22">
        <f>SUM(K44:K$124)</f>
        <v>1000674.586618721</v>
      </c>
      <c r="M44">
        <f t="shared" si="6"/>
        <v>27.123333169185202</v>
      </c>
      <c r="N44">
        <f t="shared" si="7"/>
        <v>26.664999835851869</v>
      </c>
      <c r="P44">
        <f t="shared" si="8"/>
        <v>0.30655684077380685</v>
      </c>
      <c r="Q44" s="22">
        <f t="shared" si="9"/>
        <v>30367.947454495661</v>
      </c>
      <c r="R44" s="22">
        <f>SUM(Q44:Q$124)</f>
        <v>754633.15796467732</v>
      </c>
      <c r="S44">
        <f t="shared" si="10"/>
        <v>24.84965963193412</v>
      </c>
      <c r="T44">
        <f t="shared" si="11"/>
        <v>24.391326298600788</v>
      </c>
      <c r="V44">
        <f t="shared" si="12"/>
        <v>0.15625673105113341</v>
      </c>
      <c r="W44" s="22">
        <f t="shared" si="13"/>
        <v>15479.009328235235</v>
      </c>
      <c r="X44" s="22">
        <f>SUM(W44:W$124)</f>
        <v>293261.24112371961</v>
      </c>
      <c r="Y44">
        <f t="shared" si="14"/>
        <v>18.945737088534617</v>
      </c>
      <c r="Z44">
        <f t="shared" si="15"/>
        <v>18.487403755201285</v>
      </c>
      <c r="AB44">
        <f t="shared" si="16"/>
        <v>0.27822591981354239</v>
      </c>
      <c r="AC44" s="22">
        <f t="shared" si="17"/>
        <v>27561.44698010699</v>
      </c>
      <c r="AD44" s="22">
        <f>SUM(AC44:AC$124)</f>
        <v>656720.84716333449</v>
      </c>
      <c r="AE44">
        <f t="shared" si="18"/>
        <v>23.827517025406376</v>
      </c>
      <c r="AF44">
        <f t="shared" si="19"/>
        <v>23.369183692073044</v>
      </c>
      <c r="AH44">
        <f t="shared" si="20"/>
        <v>0.25257246819458734</v>
      </c>
      <c r="AI44" s="22">
        <f t="shared" si="21"/>
        <v>25020.180346407269</v>
      </c>
      <c r="AJ44" s="22">
        <f>SUM(AI44:AI$124)</f>
        <v>572297.19984986843</v>
      </c>
      <c r="AK44">
        <f t="shared" si="22"/>
        <v>22.873424249000127</v>
      </c>
      <c r="AL44">
        <f t="shared" si="23"/>
        <v>22.415090915666795</v>
      </c>
      <c r="AN44">
        <f t="shared" si="24"/>
        <v>0.2293378752810005</v>
      </c>
      <c r="AO44" s="22">
        <f t="shared" si="25"/>
        <v>22718.529223746398</v>
      </c>
      <c r="AP44" s="22">
        <f>SUM(AO44:AO$124)</f>
        <v>499394.37220185134</v>
      </c>
      <c r="AQ44">
        <f t="shared" si="26"/>
        <v>21.981809089994371</v>
      </c>
      <c r="AR44">
        <f t="shared" si="27"/>
        <v>21.523475756661039</v>
      </c>
      <c r="AT44">
        <f t="shared" si="28"/>
        <v>0.41064575037069156</v>
      </c>
      <c r="AU44" s="22">
        <f t="shared" si="29"/>
        <v>40679.139758197227</v>
      </c>
      <c r="AV44" s="22">
        <f>SUM(AU44:AU$124)</f>
        <v>1154846.8363841949</v>
      </c>
      <c r="AW44">
        <f t="shared" si="30"/>
        <v>28.389165632527479</v>
      </c>
      <c r="AX44">
        <f t="shared" si="31"/>
        <v>27.930832299194147</v>
      </c>
      <c r="AZ44">
        <f t="shared" si="32"/>
        <v>0.37243062369780583</v>
      </c>
      <c r="BA44" s="22">
        <f t="shared" si="33"/>
        <v>36893.496104512211</v>
      </c>
      <c r="BB44" s="22">
        <f>SUM(BA44:BA$124)</f>
        <v>1000674.586618721</v>
      </c>
      <c r="BC44">
        <f t="shared" si="34"/>
        <v>27.123333169185202</v>
      </c>
      <c r="BD44">
        <f t="shared" si="35"/>
        <v>26.664999835851869</v>
      </c>
    </row>
    <row r="45" spans="1:56" x14ac:dyDescent="0.2">
      <c r="A45">
        <v>41</v>
      </c>
      <c r="B45" s="12">
        <v>6.0099999999999997E-4</v>
      </c>
      <c r="C45" s="5">
        <f t="shared" si="36"/>
        <v>99006.31412790918</v>
      </c>
      <c r="D45">
        <f t="shared" si="0"/>
        <v>0.13528160219074079</v>
      </c>
      <c r="E45" s="22">
        <f t="shared" si="1"/>
        <v>13393.732802223329</v>
      </c>
      <c r="F45" s="22">
        <f>SUM(E45:E$124)</f>
        <v>243422.99077419392</v>
      </c>
      <c r="G45">
        <f t="shared" si="2"/>
        <v>18.174395022557587</v>
      </c>
      <c r="H45">
        <f t="shared" si="3"/>
        <v>17.716061689224254</v>
      </c>
      <c r="J45">
        <f t="shared" si="4"/>
        <v>0.36334694994907885</v>
      </c>
      <c r="K45" s="22">
        <f t="shared" si="5"/>
        <v>35973.642264076196</v>
      </c>
      <c r="L45" s="22">
        <f>SUM(K45:K$124)</f>
        <v>963781.09051420866</v>
      </c>
      <c r="M45">
        <f t="shared" si="6"/>
        <v>26.791312468147115</v>
      </c>
      <c r="N45">
        <f t="shared" si="7"/>
        <v>26.332979134813783</v>
      </c>
      <c r="P45">
        <f t="shared" si="8"/>
        <v>0.29762800075126877</v>
      </c>
      <c r="Q45" s="22">
        <f t="shared" si="9"/>
        <v>29467.051335641707</v>
      </c>
      <c r="R45" s="22">
        <f>SUM(Q45:Q$124)</f>
        <v>724265.21051018173</v>
      </c>
      <c r="S45">
        <f t="shared" si="10"/>
        <v>24.578815242166794</v>
      </c>
      <c r="T45">
        <f t="shared" si="11"/>
        <v>24.120481908833462</v>
      </c>
      <c r="V45">
        <f t="shared" si="12"/>
        <v>0.14917110362876698</v>
      </c>
      <c r="W45" s="22">
        <f t="shared" si="13"/>
        <v>14768.881144676598</v>
      </c>
      <c r="X45" s="22">
        <f>SUM(W45:W$124)</f>
        <v>277782.23179548437</v>
      </c>
      <c r="Y45">
        <f t="shared" si="14"/>
        <v>18.808617191398429</v>
      </c>
      <c r="Z45">
        <f t="shared" si="15"/>
        <v>18.350283858065097</v>
      </c>
      <c r="AB45">
        <f t="shared" si="16"/>
        <v>0.26946820320924197</v>
      </c>
      <c r="AC45" s="22">
        <f t="shared" si="17"/>
        <v>26679.053574417474</v>
      </c>
      <c r="AD45" s="22">
        <f>SUM(AC45:AC$124)</f>
        <v>629159.4001832275</v>
      </c>
      <c r="AE45">
        <f t="shared" si="18"/>
        <v>23.582523211637763</v>
      </c>
      <c r="AF45">
        <f t="shared" si="19"/>
        <v>23.124189878304431</v>
      </c>
      <c r="AH45">
        <f t="shared" si="20"/>
        <v>0.24403137023631633</v>
      </c>
      <c r="AI45" s="22">
        <f t="shared" si="21"/>
        <v>24160.646498680842</v>
      </c>
      <c r="AJ45" s="22">
        <f>SUM(AI45:AI$124)</f>
        <v>547277.01950346108</v>
      </c>
      <c r="AK45">
        <f t="shared" si="22"/>
        <v>22.651588380854879</v>
      </c>
      <c r="AL45">
        <f t="shared" si="23"/>
        <v>22.193255047521546</v>
      </c>
      <c r="AN45">
        <f t="shared" si="24"/>
        <v>0.22104855448771127</v>
      </c>
      <c r="AO45" s="22">
        <f t="shared" si="25"/>
        <v>21885.20262313059</v>
      </c>
      <c r="AP45" s="22">
        <f>SUM(AO45:AO$124)</f>
        <v>476675.84297810507</v>
      </c>
      <c r="AQ45">
        <f t="shared" si="26"/>
        <v>21.780737020652655</v>
      </c>
      <c r="AR45">
        <f t="shared" si="27"/>
        <v>21.322403687319323</v>
      </c>
      <c r="AT45">
        <f t="shared" si="28"/>
        <v>0.40160953581485731</v>
      </c>
      <c r="AU45" s="22">
        <f t="shared" si="29"/>
        <v>39761.879859649554</v>
      </c>
      <c r="AV45" s="22">
        <f>SUM(AU45:AU$124)</f>
        <v>1114167.6966259978</v>
      </c>
      <c r="AW45">
        <f t="shared" si="30"/>
        <v>28.021001536113427</v>
      </c>
      <c r="AX45">
        <f t="shared" si="31"/>
        <v>27.562668202780095</v>
      </c>
      <c r="AZ45">
        <f t="shared" si="32"/>
        <v>0.36334694994907885</v>
      </c>
      <c r="BA45" s="22">
        <f t="shared" si="33"/>
        <v>35973.642264076196</v>
      </c>
      <c r="BB45" s="22">
        <f>SUM(BA45:BA$124)</f>
        <v>963781.09051420866</v>
      </c>
      <c r="BC45">
        <f t="shared" si="34"/>
        <v>26.791312468147115</v>
      </c>
      <c r="BD45">
        <f t="shared" si="35"/>
        <v>26.332979134813783</v>
      </c>
    </row>
    <row r="46" spans="1:56" x14ac:dyDescent="0.2">
      <c r="A46">
        <v>42</v>
      </c>
      <c r="B46" s="12">
        <v>6.4700000000000001E-4</v>
      </c>
      <c r="C46" s="5">
        <f t="shared" si="36"/>
        <v>98946.811333118312</v>
      </c>
      <c r="D46">
        <f t="shared" si="0"/>
        <v>0.12883962113403885</v>
      </c>
      <c r="E46" s="22">
        <f t="shared" si="1"/>
        <v>12748.269684580186</v>
      </c>
      <c r="F46" s="22">
        <f>SUM(E46:E$124)</f>
        <v>230029.25797197063</v>
      </c>
      <c r="G46">
        <f t="shared" si="2"/>
        <v>18.043959193160553</v>
      </c>
      <c r="H46">
        <f t="shared" si="3"/>
        <v>17.585625859827221</v>
      </c>
      <c r="J46">
        <f t="shared" si="4"/>
        <v>0.35448482921861352</v>
      </c>
      <c r="K46" s="22">
        <f t="shared" si="5"/>
        <v>35075.143517146818</v>
      </c>
      <c r="L46" s="22">
        <f>SUM(K46:K$124)</f>
        <v>927807.44825013261</v>
      </c>
      <c r="M46">
        <f t="shared" si="6"/>
        <v>26.451992927600283</v>
      </c>
      <c r="N46">
        <f t="shared" si="7"/>
        <v>25.993659594266951</v>
      </c>
      <c r="P46">
        <f t="shared" si="8"/>
        <v>0.28895922403035801</v>
      </c>
      <c r="Q46" s="22">
        <f t="shared" si="9"/>
        <v>28591.5938230961</v>
      </c>
      <c r="R46" s="22">
        <f>SUM(Q46:Q$124)</f>
        <v>694798.15917454008</v>
      </c>
      <c r="S46">
        <f t="shared" si="10"/>
        <v>24.300784470898812</v>
      </c>
      <c r="T46">
        <f t="shared" si="11"/>
        <v>23.84245113756548</v>
      </c>
      <c r="V46">
        <f t="shared" si="12"/>
        <v>0.14240678150717609</v>
      </c>
      <c r="W46" s="22">
        <f t="shared" si="13"/>
        <v>14090.696942347155</v>
      </c>
      <c r="X46" s="22">
        <f>SUM(W46:W$124)</f>
        <v>263013.35065080796</v>
      </c>
      <c r="Y46">
        <f t="shared" si="14"/>
        <v>18.665744620506796</v>
      </c>
      <c r="Z46">
        <f t="shared" si="15"/>
        <v>18.207411287173464</v>
      </c>
      <c r="AB46">
        <f t="shared" si="16"/>
        <v>0.26098615322929009</v>
      </c>
      <c r="AC46" s="22">
        <f t="shared" si="17"/>
        <v>25823.747664134873</v>
      </c>
      <c r="AD46" s="22">
        <f>SUM(AC46:AC$124)</f>
        <v>602480.34660881013</v>
      </c>
      <c r="AE46">
        <f t="shared" si="18"/>
        <v>23.330476832592375</v>
      </c>
      <c r="AF46">
        <f t="shared" si="19"/>
        <v>22.872143499259042</v>
      </c>
      <c r="AH46">
        <f t="shared" si="20"/>
        <v>0.2357791016776003</v>
      </c>
      <c r="AI46" s="22">
        <f t="shared" si="21"/>
        <v>23329.590289985637</v>
      </c>
      <c r="AJ46" s="22">
        <f>SUM(AI46:AI$124)</f>
        <v>523116.37300477998</v>
      </c>
      <c r="AK46">
        <f t="shared" si="22"/>
        <v>22.422870119126383</v>
      </c>
      <c r="AL46">
        <f t="shared" si="23"/>
        <v>21.964536785793051</v>
      </c>
      <c r="AN46">
        <f t="shared" si="24"/>
        <v>0.21305884769899877</v>
      </c>
      <c r="AO46" s="22">
        <f t="shared" si="25"/>
        <v>21081.493606124419</v>
      </c>
      <c r="AP46" s="22">
        <f>SUM(AO46:AO$124)</f>
        <v>454790.64035497443</v>
      </c>
      <c r="AQ46">
        <f t="shared" si="26"/>
        <v>21.572980019919104</v>
      </c>
      <c r="AR46">
        <f t="shared" si="27"/>
        <v>21.114646686585772</v>
      </c>
      <c r="AT46">
        <f t="shared" si="28"/>
        <v>0.39277216216611965</v>
      </c>
      <c r="AU46" s="22">
        <f t="shared" si="29"/>
        <v>38863.553026751993</v>
      </c>
      <c r="AV46" s="22">
        <f>SUM(AU46:AU$124)</f>
        <v>1074405.8167663477</v>
      </c>
      <c r="AW46">
        <f t="shared" si="30"/>
        <v>27.645589069706858</v>
      </c>
      <c r="AX46">
        <f t="shared" si="31"/>
        <v>27.187255736373526</v>
      </c>
      <c r="AZ46">
        <f t="shared" si="32"/>
        <v>0.35448482921861352</v>
      </c>
      <c r="BA46" s="22">
        <f t="shared" si="33"/>
        <v>35075.143517146818</v>
      </c>
      <c r="BB46" s="22">
        <f>SUM(BA46:BA$124)</f>
        <v>927807.44825013261</v>
      </c>
      <c r="BC46">
        <f t="shared" si="34"/>
        <v>26.451992927600283</v>
      </c>
      <c r="BD46">
        <f t="shared" si="35"/>
        <v>25.993659594266951</v>
      </c>
    </row>
    <row r="47" spans="1:56" x14ac:dyDescent="0.2">
      <c r="A47">
        <v>43</v>
      </c>
      <c r="B47" s="12">
        <v>6.87E-4</v>
      </c>
      <c r="C47" s="5">
        <f t="shared" si="36"/>
        <v>98882.792746185791</v>
      </c>
      <c r="D47">
        <f t="shared" si="0"/>
        <v>0.12270440108003698</v>
      </c>
      <c r="E47" s="22">
        <f t="shared" si="1"/>
        <v>12133.353861042153</v>
      </c>
      <c r="F47" s="22">
        <f>SUM(E47:E$124)</f>
        <v>217280.98828739044</v>
      </c>
      <c r="G47">
        <f t="shared" si="2"/>
        <v>17.90774346283904</v>
      </c>
      <c r="H47">
        <f t="shared" si="3"/>
        <v>17.449410129505708</v>
      </c>
      <c r="J47">
        <f t="shared" si="4"/>
        <v>0.3458388577742571</v>
      </c>
      <c r="K47" s="22">
        <f t="shared" si="5"/>
        <v>34197.51209686949</v>
      </c>
      <c r="L47" s="22">
        <f>SUM(K47:K$124)</f>
        <v>892732.30473298556</v>
      </c>
      <c r="M47">
        <f t="shared" si="6"/>
        <v>26.105182804064512</v>
      </c>
      <c r="N47">
        <f t="shared" si="7"/>
        <v>25.64684947073118</v>
      </c>
      <c r="P47">
        <f t="shared" si="8"/>
        <v>0.28054293595180391</v>
      </c>
      <c r="Q47" s="22">
        <f t="shared" si="9"/>
        <v>27740.8689921287</v>
      </c>
      <c r="R47" s="22">
        <f>SUM(Q47:Q$124)</f>
        <v>666206.56535144406</v>
      </c>
      <c r="S47">
        <f t="shared" si="10"/>
        <v>24.015345933844973</v>
      </c>
      <c r="T47">
        <f t="shared" si="11"/>
        <v>23.557012600511641</v>
      </c>
      <c r="V47">
        <f t="shared" si="12"/>
        <v>0.135949194756254</v>
      </c>
      <c r="W47" s="22">
        <f t="shared" si="13"/>
        <v>13443.036049093513</v>
      </c>
      <c r="X47" s="22">
        <f>SUM(W47:W$124)</f>
        <v>248922.65370846077</v>
      </c>
      <c r="Y47">
        <f t="shared" si="14"/>
        <v>18.516847890566066</v>
      </c>
      <c r="Z47">
        <f t="shared" si="15"/>
        <v>18.058514557232733</v>
      </c>
      <c r="AB47">
        <f t="shared" si="16"/>
        <v>0.2527710927160195</v>
      </c>
      <c r="AC47" s="22">
        <f t="shared" si="17"/>
        <v>24994.711573265067</v>
      </c>
      <c r="AD47" s="22">
        <f>SUM(AC47:AC$124)</f>
        <v>576656.59894467506</v>
      </c>
      <c r="AE47">
        <f t="shared" si="18"/>
        <v>23.071144360052571</v>
      </c>
      <c r="AF47">
        <f t="shared" si="19"/>
        <v>22.612811026719239</v>
      </c>
      <c r="AH47">
        <f t="shared" si="20"/>
        <v>0.22780589534067661</v>
      </c>
      <c r="AI47" s="22">
        <f t="shared" si="21"/>
        <v>22526.083135331417</v>
      </c>
      <c r="AJ47" s="22">
        <f>SUM(AI47:AI$124)</f>
        <v>499786.78271479433</v>
      </c>
      <c r="AK47">
        <f t="shared" si="22"/>
        <v>22.187025578845319</v>
      </c>
      <c r="AL47">
        <f t="shared" si="23"/>
        <v>21.728692245511986</v>
      </c>
      <c r="AN47">
        <f t="shared" si="24"/>
        <v>0.20535792549301088</v>
      </c>
      <c r="AO47" s="22">
        <f t="shared" si="25"/>
        <v>20306.365185312057</v>
      </c>
      <c r="AP47" s="22">
        <f>SUM(AO47:AO$124)</f>
        <v>433709.14674885012</v>
      </c>
      <c r="AQ47">
        <f t="shared" si="26"/>
        <v>21.358285581437261</v>
      </c>
      <c r="AR47">
        <f t="shared" si="27"/>
        <v>20.899952248103929</v>
      </c>
      <c r="AT47">
        <f t="shared" si="28"/>
        <v>0.38412925395219527</v>
      </c>
      <c r="AU47" s="22">
        <f t="shared" si="29"/>
        <v>37983.773406301894</v>
      </c>
      <c r="AV47" s="22">
        <f>SUM(AU47:AU$124)</f>
        <v>1035542.2637395957</v>
      </c>
      <c r="AW47">
        <f t="shared" si="30"/>
        <v>27.262753825500354</v>
      </c>
      <c r="AX47">
        <f t="shared" si="31"/>
        <v>26.804420492167022</v>
      </c>
      <c r="AZ47">
        <f t="shared" si="32"/>
        <v>0.3458388577742571</v>
      </c>
      <c r="BA47" s="22">
        <f t="shared" si="33"/>
        <v>34197.51209686949</v>
      </c>
      <c r="BB47" s="22">
        <f>SUM(BA47:BA$124)</f>
        <v>892732.30473298556</v>
      </c>
      <c r="BC47">
        <f t="shared" si="34"/>
        <v>26.105182804064512</v>
      </c>
      <c r="BD47">
        <f t="shared" si="35"/>
        <v>25.64684947073118</v>
      </c>
    </row>
    <row r="48" spans="1:56" x14ac:dyDescent="0.2">
      <c r="A48">
        <v>44</v>
      </c>
      <c r="B48" s="12">
        <v>7.2199999999999999E-4</v>
      </c>
      <c r="C48" s="5">
        <f t="shared" si="36"/>
        <v>98814.860267569165</v>
      </c>
      <c r="D48">
        <f t="shared" si="0"/>
        <v>0.11686133436193999</v>
      </c>
      <c r="E48" s="22">
        <f t="shared" si="1"/>
        <v>11547.636425656779</v>
      </c>
      <c r="F48" s="22">
        <f>SUM(E48:E$124)</f>
        <v>205147.63442634829</v>
      </c>
      <c r="G48">
        <f t="shared" si="2"/>
        <v>17.765335421415504</v>
      </c>
      <c r="H48">
        <f t="shared" si="3"/>
        <v>17.307002088082172</v>
      </c>
      <c r="J48">
        <f t="shared" si="4"/>
        <v>0.33740376368220215</v>
      </c>
      <c r="K48" s="22">
        <f t="shared" si="5"/>
        <v>33340.505762008732</v>
      </c>
      <c r="L48" s="22">
        <f>SUM(K48:K$124)</f>
        <v>858534.79263611627</v>
      </c>
      <c r="M48">
        <f t="shared" si="6"/>
        <v>25.750502969706311</v>
      </c>
      <c r="N48">
        <f t="shared" si="7"/>
        <v>25.292169636372979</v>
      </c>
      <c r="P48">
        <f t="shared" si="8"/>
        <v>0.27237178247747956</v>
      </c>
      <c r="Q48" s="22">
        <f t="shared" si="9"/>
        <v>26914.379626340888</v>
      </c>
      <c r="R48" s="22">
        <f>SUM(Q48:Q$124)</f>
        <v>638465.69635931519</v>
      </c>
      <c r="S48">
        <f t="shared" si="10"/>
        <v>23.722103396893974</v>
      </c>
      <c r="T48">
        <f t="shared" si="11"/>
        <v>23.263770063560642</v>
      </c>
      <c r="V48">
        <f t="shared" si="12"/>
        <v>0.12978443413484866</v>
      </c>
      <c r="W48" s="22">
        <f t="shared" si="13"/>
        <v>12824.630723940605</v>
      </c>
      <c r="X48" s="22">
        <f>SUM(W48:W$124)</f>
        <v>235479.61765936727</v>
      </c>
      <c r="Y48">
        <f t="shared" si="14"/>
        <v>18.361512524472268</v>
      </c>
      <c r="Z48">
        <f t="shared" si="15"/>
        <v>17.903179191138936</v>
      </c>
      <c r="AB48">
        <f t="shared" si="16"/>
        <v>0.24481461764263385</v>
      </c>
      <c r="AC48" s="22">
        <f t="shared" si="17"/>
        <v>24191.322233815237</v>
      </c>
      <c r="AD48" s="22">
        <f>SUM(AC48:AC$124)</f>
        <v>551661.8873714098</v>
      </c>
      <c r="AE48">
        <f t="shared" si="18"/>
        <v>22.804122984244447</v>
      </c>
      <c r="AF48">
        <f t="shared" si="19"/>
        <v>22.345789650911115</v>
      </c>
      <c r="AH48">
        <f t="shared" si="20"/>
        <v>0.22010231433881802</v>
      </c>
      <c r="AI48" s="22">
        <f t="shared" si="21"/>
        <v>21749.379435958886</v>
      </c>
      <c r="AJ48" s="22">
        <f>SUM(AI48:AI$124)</f>
        <v>477260.69957946293</v>
      </c>
      <c r="AK48">
        <f t="shared" si="22"/>
        <v>21.943646759428631</v>
      </c>
      <c r="AL48">
        <f t="shared" si="23"/>
        <v>21.485313426095299</v>
      </c>
      <c r="AN48">
        <f t="shared" si="24"/>
        <v>0.19793534987278152</v>
      </c>
      <c r="AO48" s="22">
        <f t="shared" si="25"/>
        <v>19558.953939691321</v>
      </c>
      <c r="AP48" s="22">
        <f>SUM(AO48:AO$124)</f>
        <v>413402.78156353813</v>
      </c>
      <c r="AQ48">
        <f t="shared" si="26"/>
        <v>21.136241888918853</v>
      </c>
      <c r="AR48">
        <f t="shared" si="27"/>
        <v>20.677908555585521</v>
      </c>
      <c r="AT48">
        <f t="shared" si="28"/>
        <v>0.37567653198258705</v>
      </c>
      <c r="AU48" s="22">
        <f t="shared" si="29"/>
        <v>37122.42401366432</v>
      </c>
      <c r="AV48" s="22">
        <f>SUM(AU48:AU$124)</f>
        <v>997558.49033329368</v>
      </c>
      <c r="AW48">
        <f t="shared" si="30"/>
        <v>26.872126937780365</v>
      </c>
      <c r="AX48">
        <f t="shared" si="31"/>
        <v>26.413793604447033</v>
      </c>
      <c r="AZ48">
        <f t="shared" si="32"/>
        <v>0.33740376368220215</v>
      </c>
      <c r="BA48" s="22">
        <f t="shared" si="33"/>
        <v>33340.505762008732</v>
      </c>
      <c r="BB48" s="22">
        <f>SUM(BA48:BA$124)</f>
        <v>858534.79263611627</v>
      </c>
      <c r="BC48">
        <f t="shared" si="34"/>
        <v>25.750502969706311</v>
      </c>
      <c r="BD48">
        <f t="shared" si="35"/>
        <v>25.292169636372979</v>
      </c>
    </row>
    <row r="49" spans="1:56" x14ac:dyDescent="0.2">
      <c r="A49">
        <v>45</v>
      </c>
      <c r="B49" s="12">
        <v>7.45E-4</v>
      </c>
      <c r="C49" s="5">
        <f t="shared" si="36"/>
        <v>98743.515938455981</v>
      </c>
      <c r="D49">
        <f t="shared" si="0"/>
        <v>0.1112965089161333</v>
      </c>
      <c r="E49" s="22">
        <f t="shared" si="1"/>
        <v>10989.808602054716</v>
      </c>
      <c r="F49" s="22">
        <f>SUM(E49:E$124)</f>
        <v>193599.9980006915</v>
      </c>
      <c r="G49">
        <f t="shared" si="2"/>
        <v>17.616321176375624</v>
      </c>
      <c r="H49">
        <f t="shared" si="3"/>
        <v>17.157987843042292</v>
      </c>
      <c r="J49">
        <f t="shared" si="4"/>
        <v>0.32917440359239231</v>
      </c>
      <c r="K49" s="22">
        <f t="shared" si="5"/>
        <v>32503.837967657131</v>
      </c>
      <c r="L49" s="22">
        <f>SUM(K49:K$124)</f>
        <v>825194.28687410755</v>
      </c>
      <c r="M49">
        <f t="shared" si="6"/>
        <v>25.387595387818976</v>
      </c>
      <c r="N49">
        <f t="shared" si="7"/>
        <v>24.929262054485644</v>
      </c>
      <c r="P49">
        <f t="shared" si="8"/>
        <v>0.26443862376454325</v>
      </c>
      <c r="Q49" s="22">
        <f t="shared" si="9"/>
        <v>26111.599460437541</v>
      </c>
      <c r="R49" s="22">
        <f>SUM(Q49:Q$124)</f>
        <v>611551.31673297414</v>
      </c>
      <c r="S49">
        <f t="shared" si="10"/>
        <v>23.420676227036711</v>
      </c>
      <c r="T49">
        <f t="shared" si="11"/>
        <v>22.962342893703379</v>
      </c>
      <c r="V49">
        <f t="shared" si="12"/>
        <v>0.12389922113112045</v>
      </c>
      <c r="W49" s="22">
        <f t="shared" si="13"/>
        <v>12234.244716523075</v>
      </c>
      <c r="X49" s="22">
        <f>SUM(W49:W$124)</f>
        <v>222654.98693542668</v>
      </c>
      <c r="Y49">
        <f t="shared" si="14"/>
        <v>18.199324281515956</v>
      </c>
      <c r="Z49">
        <f t="shared" si="15"/>
        <v>17.740990948182624</v>
      </c>
      <c r="AB49">
        <f t="shared" si="16"/>
        <v>0.23710858851586819</v>
      </c>
      <c r="AC49" s="22">
        <f t="shared" si="17"/>
        <v>23412.935689261431</v>
      </c>
      <c r="AD49" s="22">
        <f>SUM(AC49:AC$124)</f>
        <v>527470.56513759459</v>
      </c>
      <c r="AE49">
        <f t="shared" si="18"/>
        <v>22.529022935792032</v>
      </c>
      <c r="AF49">
        <f t="shared" si="19"/>
        <v>22.0706896024587</v>
      </c>
      <c r="AH49">
        <f t="shared" si="20"/>
        <v>0.21265924090707056</v>
      </c>
      <c r="AI49" s="22">
        <f t="shared" si="21"/>
        <v>20998.721143967272</v>
      </c>
      <c r="AJ49" s="22">
        <f>SUM(AI49:AI$124)</f>
        <v>455511.32014350401</v>
      </c>
      <c r="AK49">
        <f t="shared" si="22"/>
        <v>21.692336262790363</v>
      </c>
      <c r="AL49">
        <f t="shared" si="23"/>
        <v>21.234002929457031</v>
      </c>
      <c r="AN49">
        <f t="shared" si="24"/>
        <v>0.19078106011834364</v>
      </c>
      <c r="AO49" s="22">
        <f t="shared" si="25"/>
        <v>18838.392650551195</v>
      </c>
      <c r="AP49" s="22">
        <f>SUM(AO49:AO$124)</f>
        <v>393843.82762384682</v>
      </c>
      <c r="AQ49">
        <f t="shared" si="26"/>
        <v>20.906445413341743</v>
      </c>
      <c r="AR49">
        <f t="shared" si="27"/>
        <v>20.448112080008411</v>
      </c>
      <c r="AT49">
        <f t="shared" si="28"/>
        <v>0.36740981122991401</v>
      </c>
      <c r="AU49" s="22">
        <f t="shared" si="29"/>
        <v>36279.336551126115</v>
      </c>
      <c r="AV49" s="22">
        <f>SUM(AU49:AU$124)</f>
        <v>960436.06631962943</v>
      </c>
      <c r="AW49">
        <f t="shared" si="30"/>
        <v>26.473363562372459</v>
      </c>
      <c r="AX49">
        <f t="shared" si="31"/>
        <v>26.015030229039127</v>
      </c>
      <c r="AZ49">
        <f t="shared" si="32"/>
        <v>0.32917440359239231</v>
      </c>
      <c r="BA49" s="22">
        <f t="shared" si="33"/>
        <v>32503.837967657131</v>
      </c>
      <c r="BB49" s="22">
        <f>SUM(BA49:BA$124)</f>
        <v>825194.28687410755</v>
      </c>
      <c r="BC49">
        <f t="shared" si="34"/>
        <v>25.387595387818976</v>
      </c>
      <c r="BD49">
        <f t="shared" si="35"/>
        <v>24.929262054485644</v>
      </c>
    </row>
    <row r="50" spans="1:56" x14ac:dyDescent="0.2">
      <c r="A50">
        <v>46</v>
      </c>
      <c r="B50" s="12">
        <v>7.7499999999999997E-4</v>
      </c>
      <c r="C50" s="5">
        <f t="shared" si="36"/>
        <v>98669.952019081829</v>
      </c>
      <c r="D50">
        <f t="shared" si="0"/>
        <v>0.10599667515822221</v>
      </c>
      <c r="E50" s="22">
        <f t="shared" si="1"/>
        <v>10458.686852043989</v>
      </c>
      <c r="F50" s="22">
        <f>SUM(E50:E$124)</f>
        <v>182610.18939863678</v>
      </c>
      <c r="G50">
        <f t="shared" si="2"/>
        <v>17.460145043251622</v>
      </c>
      <c r="H50">
        <f t="shared" si="3"/>
        <v>17.001811709918289</v>
      </c>
      <c r="J50">
        <f t="shared" si="4"/>
        <v>0.32114575960233399</v>
      </c>
      <c r="K50" s="22">
        <f t="shared" si="5"/>
        <v>31687.436691093884</v>
      </c>
      <c r="L50" s="22">
        <f>SUM(K50:K$124)</f>
        <v>792690.4489064503</v>
      </c>
      <c r="M50">
        <f t="shared" si="6"/>
        <v>25.015922134504649</v>
      </c>
      <c r="N50">
        <f t="shared" si="7"/>
        <v>24.557588801171317</v>
      </c>
      <c r="P50">
        <f t="shared" si="8"/>
        <v>0.25673652792674101</v>
      </c>
      <c r="Q50" s="22">
        <f t="shared" si="9"/>
        <v>25332.180892077198</v>
      </c>
      <c r="R50" s="22">
        <f>SUM(Q50:Q$124)</f>
        <v>585439.71727253648</v>
      </c>
      <c r="S50">
        <f t="shared" si="10"/>
        <v>23.110513846663572</v>
      </c>
      <c r="T50">
        <f t="shared" si="11"/>
        <v>22.65218051333024</v>
      </c>
      <c r="V50">
        <f t="shared" si="12"/>
        <v>0.11828087936145149</v>
      </c>
      <c r="W50" s="22">
        <f t="shared" si="13"/>
        <v>11670.768691369225</v>
      </c>
      <c r="X50" s="22">
        <f>SUM(W50:W$124)</f>
        <v>210420.74221890359</v>
      </c>
      <c r="Y50">
        <f t="shared" si="14"/>
        <v>18.029724329513453</v>
      </c>
      <c r="Z50">
        <f t="shared" si="15"/>
        <v>17.571390996180121</v>
      </c>
      <c r="AB50">
        <f t="shared" si="16"/>
        <v>0.22964512204926701</v>
      </c>
      <c r="AC50" s="22">
        <f t="shared" si="17"/>
        <v>22659.073174017369</v>
      </c>
      <c r="AD50" s="22">
        <f>SUM(AC50:AC$124)</f>
        <v>504057.62944833323</v>
      </c>
      <c r="AE50">
        <f t="shared" si="18"/>
        <v>22.245288921451756</v>
      </c>
      <c r="AF50">
        <f t="shared" si="19"/>
        <v>21.786955588118424</v>
      </c>
      <c r="AH50">
        <f t="shared" si="20"/>
        <v>0.20546786561069619</v>
      </c>
      <c r="AI50" s="22">
        <f t="shared" si="21"/>
        <v>20273.504441270547</v>
      </c>
      <c r="AJ50" s="22">
        <f>SUM(AI50:AI$124)</f>
        <v>434512.59899953677</v>
      </c>
      <c r="AK50">
        <f t="shared" si="22"/>
        <v>21.432535270764749</v>
      </c>
      <c r="AL50">
        <f t="shared" si="23"/>
        <v>20.974201937431417</v>
      </c>
      <c r="AN50">
        <f t="shared" si="24"/>
        <v>0.1838853591502107</v>
      </c>
      <c r="AO50" s="22">
        <f t="shared" si="25"/>
        <v>18143.959564362918</v>
      </c>
      <c r="AP50" s="22">
        <f>SUM(AO50:AO$124)</f>
        <v>375005.4349732956</v>
      </c>
      <c r="AQ50">
        <f t="shared" si="26"/>
        <v>20.668335025936386</v>
      </c>
      <c r="AR50">
        <f t="shared" si="27"/>
        <v>20.210001692603054</v>
      </c>
      <c r="AT50">
        <f t="shared" si="28"/>
        <v>0.35932499875786211</v>
      </c>
      <c r="AU50" s="22">
        <f t="shared" si="29"/>
        <v>35454.580386694892</v>
      </c>
      <c r="AV50" s="22">
        <f>SUM(AU50:AU$124)</f>
        <v>924156.72976850346</v>
      </c>
      <c r="AW50">
        <f t="shared" si="30"/>
        <v>26.065933362881189</v>
      </c>
      <c r="AX50">
        <f t="shared" si="31"/>
        <v>25.607600029547857</v>
      </c>
      <c r="AZ50">
        <f t="shared" si="32"/>
        <v>0.32114575960233399</v>
      </c>
      <c r="BA50" s="22">
        <f t="shared" si="33"/>
        <v>31687.436691093884</v>
      </c>
      <c r="BB50" s="22">
        <f>SUM(BA50:BA$124)</f>
        <v>792690.4489064503</v>
      </c>
      <c r="BC50">
        <f t="shared" si="34"/>
        <v>25.015922134504649</v>
      </c>
      <c r="BD50">
        <f t="shared" si="35"/>
        <v>24.557588801171317</v>
      </c>
    </row>
    <row r="51" spans="1:56" x14ac:dyDescent="0.2">
      <c r="A51">
        <v>47</v>
      </c>
      <c r="B51" s="12">
        <v>8.1699999999999991E-4</v>
      </c>
      <c r="C51" s="5">
        <f t="shared" si="36"/>
        <v>98593.482806267042</v>
      </c>
      <c r="D51">
        <f t="shared" si="0"/>
        <v>0.10094921443640208</v>
      </c>
      <c r="E51" s="22">
        <f t="shared" si="1"/>
        <v>9952.9346378415721</v>
      </c>
      <c r="F51" s="22">
        <f>SUM(E51:E$124)</f>
        <v>172151.50254659279</v>
      </c>
      <c r="G51">
        <f t="shared" si="2"/>
        <v>17.296557127187782</v>
      </c>
      <c r="H51">
        <f t="shared" si="3"/>
        <v>16.83822379385445</v>
      </c>
      <c r="J51">
        <f t="shared" si="4"/>
        <v>0.31331293619739897</v>
      </c>
      <c r="K51" s="22">
        <f t="shared" si="5"/>
        <v>30890.613587959298</v>
      </c>
      <c r="L51" s="22">
        <f>SUM(K51:K$124)</f>
        <v>761003.01221535634</v>
      </c>
      <c r="M51">
        <f t="shared" si="6"/>
        <v>24.635412632657577</v>
      </c>
      <c r="N51">
        <f t="shared" si="7"/>
        <v>24.177079299324244</v>
      </c>
      <c r="P51">
        <f t="shared" si="8"/>
        <v>0.24925876497741845</v>
      </c>
      <c r="Q51" s="22">
        <f t="shared" si="9"/>
        <v>24575.289759112464</v>
      </c>
      <c r="R51" s="22">
        <f>SUM(Q51:Q$124)</f>
        <v>560107.53638045932</v>
      </c>
      <c r="S51">
        <f t="shared" si="10"/>
        <v>22.791492668881865</v>
      </c>
      <c r="T51">
        <f t="shared" si="11"/>
        <v>22.333159335548533</v>
      </c>
      <c r="V51">
        <f t="shared" si="12"/>
        <v>0.11291730726630213</v>
      </c>
      <c r="W51" s="22">
        <f t="shared" si="13"/>
        <v>11132.910592490131</v>
      </c>
      <c r="X51" s="22">
        <f>SUM(W51:W$124)</f>
        <v>198749.9735275344</v>
      </c>
      <c r="Y51">
        <f t="shared" si="14"/>
        <v>17.852471900888535</v>
      </c>
      <c r="Z51">
        <f t="shared" si="15"/>
        <v>17.394138567555203</v>
      </c>
      <c r="AB51">
        <f t="shared" si="16"/>
        <v>0.22241658309856371</v>
      </c>
      <c r="AC51" s="22">
        <f t="shared" si="17"/>
        <v>21928.825561556907</v>
      </c>
      <c r="AD51" s="22">
        <f>SUM(AC51:AC$124)</f>
        <v>481398.55627431575</v>
      </c>
      <c r="AE51">
        <f t="shared" si="18"/>
        <v>21.952774211412777</v>
      </c>
      <c r="AF51">
        <f t="shared" si="19"/>
        <v>21.494440878079445</v>
      </c>
      <c r="AH51">
        <f t="shared" si="20"/>
        <v>0.19851967691854708</v>
      </c>
      <c r="AI51" s="22">
        <f t="shared" si="21"/>
        <v>19572.74635297446</v>
      </c>
      <c r="AJ51" s="22">
        <f>SUM(AI51:AI$124)</f>
        <v>414239.09455826622</v>
      </c>
      <c r="AK51">
        <f t="shared" si="22"/>
        <v>21.16407616426882</v>
      </c>
      <c r="AL51">
        <f t="shared" si="23"/>
        <v>20.705742830935488</v>
      </c>
      <c r="AN51">
        <f t="shared" si="24"/>
        <v>0.17723890038574525</v>
      </c>
      <c r="AO51" s="22">
        <f t="shared" si="25"/>
        <v>17474.60047778365</v>
      </c>
      <c r="AP51" s="22">
        <f>SUM(AO51:AO$124)</f>
        <v>356861.47540893266</v>
      </c>
      <c r="AQ51">
        <f t="shared" si="26"/>
        <v>20.421724425839024</v>
      </c>
      <c r="AR51">
        <f t="shared" si="27"/>
        <v>19.963391092505692</v>
      </c>
      <c r="AT51">
        <f t="shared" si="28"/>
        <v>0.35141809169473071</v>
      </c>
      <c r="AU51" s="22">
        <f t="shared" si="29"/>
        <v>34647.533581315605</v>
      </c>
      <c r="AV51" s="22">
        <f>SUM(AU51:AU$124)</f>
        <v>888702.14938180859</v>
      </c>
      <c r="AW51">
        <f t="shared" si="30"/>
        <v>25.649795455023657</v>
      </c>
      <c r="AX51">
        <f t="shared" si="31"/>
        <v>25.191462121690325</v>
      </c>
      <c r="AZ51">
        <f t="shared" si="32"/>
        <v>0.31331293619739897</v>
      </c>
      <c r="BA51" s="22">
        <f t="shared" si="33"/>
        <v>30890.613587959298</v>
      </c>
      <c r="BB51" s="22">
        <f>SUM(BA51:BA$124)</f>
        <v>761003.01221535634</v>
      </c>
      <c r="BC51">
        <f t="shared" si="34"/>
        <v>24.635412632657577</v>
      </c>
      <c r="BD51">
        <f t="shared" si="35"/>
        <v>24.177079299324244</v>
      </c>
    </row>
    <row r="52" spans="1:56" x14ac:dyDescent="0.2">
      <c r="A52">
        <v>48</v>
      </c>
      <c r="B52" s="12">
        <v>8.8599999999999996E-4</v>
      </c>
      <c r="C52" s="5">
        <f t="shared" si="36"/>
        <v>98512.931930814331</v>
      </c>
      <c r="D52">
        <f t="shared" si="0"/>
        <v>9.6142108987049613E-2</v>
      </c>
      <c r="E52" s="22">
        <f t="shared" si="1"/>
        <v>9471.2410383261504</v>
      </c>
      <c r="F52" s="22">
        <f>SUM(E52:E$124)</f>
        <v>162198.56790875125</v>
      </c>
      <c r="G52">
        <f t="shared" si="2"/>
        <v>17.125376416079106</v>
      </c>
      <c r="H52">
        <f t="shared" si="3"/>
        <v>16.667043082745774</v>
      </c>
      <c r="J52">
        <f t="shared" si="4"/>
        <v>0.30567115726575511</v>
      </c>
      <c r="K52" s="22">
        <f t="shared" si="5"/>
        <v>30112.561908934575</v>
      </c>
      <c r="L52" s="22">
        <f>SUM(K52:K$124)</f>
        <v>730112.39862739714</v>
      </c>
      <c r="M52">
        <f t="shared" si="6"/>
        <v>24.246107017907647</v>
      </c>
      <c r="N52">
        <f t="shared" si="7"/>
        <v>23.787773684574315</v>
      </c>
      <c r="P52">
        <f t="shared" si="8"/>
        <v>0.24199880094894996</v>
      </c>
      <c r="Q52" s="22">
        <f t="shared" si="9"/>
        <v>23840.011405222594</v>
      </c>
      <c r="R52" s="22">
        <f>SUM(Q52:Q$124)</f>
        <v>535532.24662134692</v>
      </c>
      <c r="S52">
        <f t="shared" si="10"/>
        <v>22.463590202143472</v>
      </c>
      <c r="T52">
        <f t="shared" si="11"/>
        <v>22.00525686881014</v>
      </c>
      <c r="V52">
        <f t="shared" si="12"/>
        <v>0.10779695204420249</v>
      </c>
      <c r="W52" s="22">
        <f t="shared" si="13"/>
        <v>10619.393799079777</v>
      </c>
      <c r="X52" s="22">
        <f>SUM(W52:W$124)</f>
        <v>187617.06293504429</v>
      </c>
      <c r="Y52">
        <f t="shared" si="14"/>
        <v>17.667398580821274</v>
      </c>
      <c r="Z52">
        <f t="shared" si="15"/>
        <v>17.209065247487942</v>
      </c>
      <c r="AB52">
        <f t="shared" si="16"/>
        <v>0.21541557685090909</v>
      </c>
      <c r="AC52" s="22">
        <f t="shared" si="17"/>
        <v>21221.22005915071</v>
      </c>
      <c r="AD52" s="22">
        <f>SUM(AC52:AC$124)</f>
        <v>459469.73071275884</v>
      </c>
      <c r="AE52">
        <f t="shared" si="18"/>
        <v>21.651428590442091</v>
      </c>
      <c r="AF52">
        <f t="shared" si="19"/>
        <v>21.193095257108759</v>
      </c>
      <c r="AH52">
        <f t="shared" si="20"/>
        <v>0.19180645112903102</v>
      </c>
      <c r="AI52" s="22">
        <f t="shared" si="21"/>
        <v>18895.4158639653</v>
      </c>
      <c r="AJ52" s="22">
        <f>SUM(AI52:AI$124)</f>
        <v>394666.34820529178</v>
      </c>
      <c r="AK52">
        <f t="shared" si="22"/>
        <v>20.886883413767272</v>
      </c>
      <c r="AL52">
        <f t="shared" si="23"/>
        <v>20.42855008043394</v>
      </c>
      <c r="AN52">
        <f t="shared" si="24"/>
        <v>0.17083267507059779</v>
      </c>
      <c r="AO52" s="22">
        <f t="shared" si="25"/>
        <v>16829.227690788724</v>
      </c>
      <c r="AP52" s="22">
        <f>SUM(AO52:AO$124)</f>
        <v>339386.87493114901</v>
      </c>
      <c r="AQ52">
        <f t="shared" si="26"/>
        <v>20.166515134673016</v>
      </c>
      <c r="AR52">
        <f t="shared" si="27"/>
        <v>19.708181801339684</v>
      </c>
      <c r="AT52">
        <f t="shared" si="28"/>
        <v>0.34368517525157044</v>
      </c>
      <c r="AU52" s="22">
        <f t="shared" si="29"/>
        <v>33857.434275187952</v>
      </c>
      <c r="AV52" s="22">
        <f>SUM(AU52:AU$124)</f>
        <v>854054.61580049293</v>
      </c>
      <c r="AW52">
        <f t="shared" si="30"/>
        <v>25.225024697939897</v>
      </c>
      <c r="AX52">
        <f t="shared" si="31"/>
        <v>24.766691364606565</v>
      </c>
      <c r="AZ52">
        <f t="shared" si="32"/>
        <v>0.30567115726575511</v>
      </c>
      <c r="BA52" s="22">
        <f t="shared" si="33"/>
        <v>30112.561908934575</v>
      </c>
      <c r="BB52" s="22">
        <f>SUM(BA52:BA$124)</f>
        <v>730112.39862739714</v>
      </c>
      <c r="BC52">
        <f t="shared" si="34"/>
        <v>24.246107017907647</v>
      </c>
      <c r="BD52">
        <f t="shared" si="35"/>
        <v>23.787773684574315</v>
      </c>
    </row>
    <row r="53" spans="1:56" x14ac:dyDescent="0.2">
      <c r="A53">
        <v>49</v>
      </c>
      <c r="B53" s="12">
        <v>9.6099999999999994E-4</v>
      </c>
      <c r="C53" s="5">
        <f t="shared" si="36"/>
        <v>98425.649473123631</v>
      </c>
      <c r="D53">
        <f t="shared" si="0"/>
        <v>9.1563913320999626E-2</v>
      </c>
      <c r="E53" s="22">
        <f t="shared" si="1"/>
        <v>9012.2376369201847</v>
      </c>
      <c r="F53" s="22">
        <f>SUM(E53:E$124)</f>
        <v>152727.32687042511</v>
      </c>
      <c r="G53">
        <f t="shared" si="2"/>
        <v>16.946659977623238</v>
      </c>
      <c r="H53">
        <f t="shared" si="3"/>
        <v>16.488326644289906</v>
      </c>
      <c r="J53">
        <f t="shared" si="4"/>
        <v>0.2982157631861026</v>
      </c>
      <c r="K53" s="22">
        <f t="shared" si="5"/>
        <v>29352.080174715382</v>
      </c>
      <c r="L53" s="22">
        <f>SUM(K53:K$124)</f>
        <v>699999.83671846241</v>
      </c>
      <c r="M53">
        <f t="shared" si="6"/>
        <v>23.848389366333901</v>
      </c>
      <c r="N53">
        <f t="shared" si="7"/>
        <v>23.390056033000569</v>
      </c>
      <c r="P53">
        <f t="shared" si="8"/>
        <v>0.2349502921834466</v>
      </c>
      <c r="Q53" s="22">
        <f t="shared" si="9"/>
        <v>23125.135102055894</v>
      </c>
      <c r="R53" s="22">
        <f>SUM(Q53:Q$124)</f>
        <v>511692.23521612433</v>
      </c>
      <c r="S53">
        <f t="shared" si="10"/>
        <v>22.127102521041415</v>
      </c>
      <c r="T53">
        <f t="shared" si="11"/>
        <v>21.668769187708083</v>
      </c>
      <c r="V53">
        <f t="shared" si="12"/>
        <v>0.10290878476773505</v>
      </c>
      <c r="W53" s="22">
        <f t="shared" si="13"/>
        <v>10128.863977254214</v>
      </c>
      <c r="X53" s="22">
        <f>SUM(W53:W$124)</f>
        <v>176997.66913596453</v>
      </c>
      <c r="Y53">
        <f t="shared" si="14"/>
        <v>17.474582493499533</v>
      </c>
      <c r="Z53">
        <f t="shared" si="15"/>
        <v>17.0162491601662</v>
      </c>
      <c r="AB53">
        <f t="shared" si="16"/>
        <v>0.2086349412599604</v>
      </c>
      <c r="AC53" s="22">
        <f t="shared" si="17"/>
        <v>20535.029596298602</v>
      </c>
      <c r="AD53" s="22">
        <f>SUM(AC53:AC$124)</f>
        <v>438248.51065360819</v>
      </c>
      <c r="AE53">
        <f t="shared" si="18"/>
        <v>21.341508596247731</v>
      </c>
      <c r="AF53">
        <f t="shared" si="19"/>
        <v>20.883175262914399</v>
      </c>
      <c r="AH53">
        <f t="shared" si="20"/>
        <v>0.18532024263674499</v>
      </c>
      <c r="AI53" s="22">
        <f t="shared" si="21"/>
        <v>18240.265242038484</v>
      </c>
      <c r="AJ53" s="22">
        <f>SUM(AI53:AI$124)</f>
        <v>375770.93234132649</v>
      </c>
      <c r="AK53">
        <f t="shared" si="22"/>
        <v>20.601176976049903</v>
      </c>
      <c r="AL53">
        <f t="shared" si="23"/>
        <v>20.142843642716571</v>
      </c>
      <c r="AN53">
        <f t="shared" si="24"/>
        <v>0.16465800006804607</v>
      </c>
      <c r="AO53" s="22">
        <f t="shared" si="25"/>
        <v>16206.570597643069</v>
      </c>
      <c r="AP53" s="22">
        <f>SUM(AO53:AO$124)</f>
        <v>322557.64724036027</v>
      </c>
      <c r="AQ53">
        <f t="shared" si="26"/>
        <v>19.902893415789645</v>
      </c>
      <c r="AR53">
        <f t="shared" si="27"/>
        <v>19.444560082456313</v>
      </c>
      <c r="AT53">
        <f t="shared" si="28"/>
        <v>0.33612242078393195</v>
      </c>
      <c r="AU53" s="22">
        <f t="shared" si="29"/>
        <v>33083.067568137049</v>
      </c>
      <c r="AV53" s="22">
        <f>SUM(AU53:AU$124)</f>
        <v>820197.18152530503</v>
      </c>
      <c r="AW53">
        <f t="shared" si="30"/>
        <v>24.792053513056118</v>
      </c>
      <c r="AX53">
        <f t="shared" si="31"/>
        <v>24.333720179722786</v>
      </c>
      <c r="AZ53">
        <f t="shared" si="32"/>
        <v>0.2982157631861026</v>
      </c>
      <c r="BA53" s="22">
        <f t="shared" si="33"/>
        <v>29352.080174715382</v>
      </c>
      <c r="BB53" s="22">
        <f>SUM(BA53:BA$124)</f>
        <v>699999.83671846241</v>
      </c>
      <c r="BC53">
        <f t="shared" si="34"/>
        <v>23.848389366333901</v>
      </c>
      <c r="BD53">
        <f t="shared" si="35"/>
        <v>23.390056033000569</v>
      </c>
    </row>
    <row r="54" spans="1:56" x14ac:dyDescent="0.2">
      <c r="A54">
        <v>50</v>
      </c>
      <c r="B54" s="12">
        <v>1.072E-3</v>
      </c>
      <c r="C54" s="5">
        <f t="shared" si="36"/>
        <v>98331.062423979965</v>
      </c>
      <c r="D54">
        <f t="shared" si="0"/>
        <v>8.7203726972380588E-2</v>
      </c>
      <c r="E54" s="22">
        <f t="shared" si="1"/>
        <v>8574.8351205248618</v>
      </c>
      <c r="F54" s="22">
        <f>SUM(E54:E$124)</f>
        <v>143715.08923350493</v>
      </c>
      <c r="G54">
        <f t="shared" si="2"/>
        <v>16.760099432058606</v>
      </c>
      <c r="H54">
        <f t="shared" si="3"/>
        <v>16.301766098725274</v>
      </c>
      <c r="J54">
        <f t="shared" si="4"/>
        <v>0.29094220798644155</v>
      </c>
      <c r="K54" s="22">
        <f t="shared" si="5"/>
        <v>28608.656415285346</v>
      </c>
      <c r="L54" s="22">
        <f>SUM(K54:K$124)</f>
        <v>670647.75654374692</v>
      </c>
      <c r="M54">
        <f t="shared" si="6"/>
        <v>23.442126984524371</v>
      </c>
      <c r="N54">
        <f t="shared" si="7"/>
        <v>22.983793651191039</v>
      </c>
      <c r="P54">
        <f t="shared" si="8"/>
        <v>0.22810707978975397</v>
      </c>
      <c r="Q54" s="22">
        <f t="shared" si="9"/>
        <v>22430.011502158079</v>
      </c>
      <c r="R54" s="22">
        <f>SUM(Q54:Q$124)</f>
        <v>488567.10011406848</v>
      </c>
      <c r="S54">
        <f t="shared" si="10"/>
        <v>21.781847952555065</v>
      </c>
      <c r="T54">
        <f t="shared" si="11"/>
        <v>21.323514619221733</v>
      </c>
      <c r="V54">
        <f t="shared" si="12"/>
        <v>9.8242276627909339E-2</v>
      </c>
      <c r="W54" s="22">
        <f t="shared" si="13"/>
        <v>9660.2674357728611</v>
      </c>
      <c r="X54" s="22">
        <f>SUM(W54:W$124)</f>
        <v>166868.80515871031</v>
      </c>
      <c r="Y54">
        <f t="shared" si="14"/>
        <v>17.273725211869365</v>
      </c>
      <c r="Z54">
        <f t="shared" si="15"/>
        <v>16.815391878536033</v>
      </c>
      <c r="AB54">
        <f t="shared" si="16"/>
        <v>0.20206773971908998</v>
      </c>
      <c r="AC54" s="22">
        <f t="shared" si="17"/>
        <v>19869.535528190372</v>
      </c>
      <c r="AD54" s="22">
        <f>SUM(AC54:AC$124)</f>
        <v>417713.4810573096</v>
      </c>
      <c r="AE54">
        <f t="shared" si="18"/>
        <v>21.022810546561029</v>
      </c>
      <c r="AF54">
        <f t="shared" si="19"/>
        <v>20.564477213227697</v>
      </c>
      <c r="AH54">
        <f t="shared" si="20"/>
        <v>0.17905337452825601</v>
      </c>
      <c r="AI54" s="22">
        <f t="shared" si="21"/>
        <v>17606.508547962207</v>
      </c>
      <c r="AJ54" s="22">
        <f>SUM(AI54:AI$124)</f>
        <v>357530.66709928802</v>
      </c>
      <c r="AK54">
        <f t="shared" si="22"/>
        <v>20.306732940567535</v>
      </c>
      <c r="AL54">
        <f t="shared" si="23"/>
        <v>19.848399607234203</v>
      </c>
      <c r="AN54">
        <f t="shared" si="24"/>
        <v>0.15870650608968292</v>
      </c>
      <c r="AO54" s="22">
        <f t="shared" si="25"/>
        <v>15605.779357396368</v>
      </c>
      <c r="AP54" s="22">
        <f>SUM(AO54:AO$124)</f>
        <v>306351.07664271723</v>
      </c>
      <c r="AQ54">
        <f t="shared" si="26"/>
        <v>19.630616941762796</v>
      </c>
      <c r="AR54">
        <f t="shared" si="27"/>
        <v>19.172283608429463</v>
      </c>
      <c r="AT54">
        <f t="shared" si="28"/>
        <v>0.32872608389626606</v>
      </c>
      <c r="AU54" s="22">
        <f t="shared" si="29"/>
        <v>32323.985075994213</v>
      </c>
      <c r="AV54" s="22">
        <f>SUM(AU54:AU$124)</f>
        <v>787114.11395716795</v>
      </c>
      <c r="AW54">
        <f t="shared" si="30"/>
        <v>24.350775812655833</v>
      </c>
      <c r="AX54">
        <f t="shared" si="31"/>
        <v>23.892442479322501</v>
      </c>
      <c r="AZ54">
        <f t="shared" si="32"/>
        <v>0.29094220798644155</v>
      </c>
      <c r="BA54" s="22">
        <f t="shared" si="33"/>
        <v>28608.656415285346</v>
      </c>
      <c r="BB54" s="22">
        <f>SUM(BA54:BA$124)</f>
        <v>670647.75654374692</v>
      </c>
      <c r="BC54">
        <f t="shared" si="34"/>
        <v>23.442126984524371</v>
      </c>
      <c r="BD54">
        <f t="shared" si="35"/>
        <v>22.983793651191039</v>
      </c>
    </row>
    <row r="55" spans="1:56" x14ac:dyDescent="0.2">
      <c r="A55">
        <v>51</v>
      </c>
      <c r="B55" s="12">
        <v>1.2019999999999999E-3</v>
      </c>
      <c r="C55" s="5">
        <f t="shared" si="36"/>
        <v>98225.651525061461</v>
      </c>
      <c r="D55">
        <f t="shared" si="0"/>
        <v>8.3051168545124371E-2</v>
      </c>
      <c r="E55" s="22">
        <f t="shared" si="1"/>
        <v>8157.7551402625322</v>
      </c>
      <c r="F55" s="22">
        <f>SUM(E55:E$124)</f>
        <v>135140.25411298001</v>
      </c>
      <c r="G55">
        <f t="shared" si="2"/>
        <v>16.565863008806971</v>
      </c>
      <c r="H55">
        <f t="shared" si="3"/>
        <v>16.107529675473639</v>
      </c>
      <c r="J55">
        <f t="shared" si="4"/>
        <v>0.28384605657213807</v>
      </c>
      <c r="K55" s="22">
        <f t="shared" si="5"/>
        <v>27880.963839617714</v>
      </c>
      <c r="L55" s="22">
        <f>SUM(K55:K$124)</f>
        <v>642039.10012846161</v>
      </c>
      <c r="M55">
        <f t="shared" si="6"/>
        <v>23.027866031523278</v>
      </c>
      <c r="N55">
        <f t="shared" si="7"/>
        <v>22.569532698189946</v>
      </c>
      <c r="P55">
        <f t="shared" si="8"/>
        <v>0.22146318426189707</v>
      </c>
      <c r="Q55" s="22">
        <f t="shared" si="9"/>
        <v>21753.365562939576</v>
      </c>
      <c r="R55" s="22">
        <f>SUM(Q55:Q$124)</f>
        <v>466137.08861191035</v>
      </c>
      <c r="S55">
        <f t="shared" si="10"/>
        <v>21.428274501397212</v>
      </c>
      <c r="T55">
        <f t="shared" si="11"/>
        <v>20.96994116806388</v>
      </c>
      <c r="V55">
        <f t="shared" si="12"/>
        <v>9.3787376255760696E-2</v>
      </c>
      <c r="W55" s="22">
        <f t="shared" si="13"/>
        <v>9212.3261375481743</v>
      </c>
      <c r="X55" s="22">
        <f>SUM(W55:W$124)</f>
        <v>157208.53772293744</v>
      </c>
      <c r="Y55">
        <f t="shared" si="14"/>
        <v>17.065020861797006</v>
      </c>
      <c r="Z55">
        <f t="shared" si="15"/>
        <v>16.606687528463674</v>
      </c>
      <c r="AB55">
        <f t="shared" si="16"/>
        <v>0.19570725396522032</v>
      </c>
      <c r="AC55" s="22">
        <f t="shared" si="17"/>
        <v>19223.472528914433</v>
      </c>
      <c r="AD55" s="22">
        <f>SUM(AC55:AC$124)</f>
        <v>397843.94552911923</v>
      </c>
      <c r="AE55">
        <f t="shared" si="18"/>
        <v>20.695737720160274</v>
      </c>
      <c r="AF55">
        <f t="shared" si="19"/>
        <v>20.237404386826942</v>
      </c>
      <c r="AH55">
        <f t="shared" si="20"/>
        <v>0.17299842949589955</v>
      </c>
      <c r="AI55" s="22">
        <f t="shared" si="21"/>
        <v>16992.883450047142</v>
      </c>
      <c r="AJ55" s="22">
        <f>SUM(AI55:AI$124)</f>
        <v>339924.15855132585</v>
      </c>
      <c r="AK55">
        <f t="shared" si="22"/>
        <v>20.003912787996132</v>
      </c>
      <c r="AL55">
        <f t="shared" si="23"/>
        <v>19.5455794546628</v>
      </c>
      <c r="AN55">
        <f t="shared" si="24"/>
        <v>0.15297012635150159</v>
      </c>
      <c r="AO55" s="22">
        <f t="shared" si="25"/>
        <v>15025.590324747216</v>
      </c>
      <c r="AP55" s="22">
        <f>SUM(AO55:AO$124)</f>
        <v>290745.29728532094</v>
      </c>
      <c r="AQ55">
        <f t="shared" si="26"/>
        <v>19.350008285961458</v>
      </c>
      <c r="AR55">
        <f t="shared" si="27"/>
        <v>18.891674952628126</v>
      </c>
      <c r="AT55">
        <f t="shared" si="28"/>
        <v>0.32149250258803524</v>
      </c>
      <c r="AU55" s="22">
        <f t="shared" si="29"/>
        <v>31578.810527132271</v>
      </c>
      <c r="AV55" s="22">
        <f>SUM(AU55:AU$124)</f>
        <v>754790.12888117379</v>
      </c>
      <c r="AW55">
        <f t="shared" si="30"/>
        <v>23.901790988380132</v>
      </c>
      <c r="AX55">
        <f t="shared" si="31"/>
        <v>23.443457655046799</v>
      </c>
      <c r="AZ55">
        <f t="shared" si="32"/>
        <v>0.28384605657213807</v>
      </c>
      <c r="BA55" s="22">
        <f t="shared" si="33"/>
        <v>27880.963839617714</v>
      </c>
      <c r="BB55" s="22">
        <f>SUM(BA55:BA$124)</f>
        <v>642039.10012846161</v>
      </c>
      <c r="BC55">
        <f t="shared" si="34"/>
        <v>23.027866031523278</v>
      </c>
      <c r="BD55">
        <f t="shared" si="35"/>
        <v>22.569532698189946</v>
      </c>
    </row>
    <row r="56" spans="1:56" x14ac:dyDescent="0.2">
      <c r="A56">
        <v>52</v>
      </c>
      <c r="B56" s="12">
        <v>1.3859999999999999E-3</v>
      </c>
      <c r="C56" s="5">
        <f t="shared" si="36"/>
        <v>98107.584291928331</v>
      </c>
      <c r="D56">
        <f t="shared" si="0"/>
        <v>7.9096350995356543E-2</v>
      </c>
      <c r="E56" s="22">
        <f t="shared" si="1"/>
        <v>7759.9519224608912</v>
      </c>
      <c r="F56" s="22">
        <f>SUM(E56:E$124)</f>
        <v>126982.4989727174</v>
      </c>
      <c r="G56">
        <f t="shared" si="2"/>
        <v>16.363825477471231</v>
      </c>
      <c r="H56">
        <f t="shared" si="3"/>
        <v>15.905492144137897</v>
      </c>
      <c r="J56">
        <f t="shared" si="4"/>
        <v>0.27692298202159815</v>
      </c>
      <c r="K56" s="22">
        <f t="shared" si="5"/>
        <v>27168.244801056095</v>
      </c>
      <c r="L56" s="22">
        <f>SUM(K56:K$124)</f>
        <v>614158.13628884382</v>
      </c>
      <c r="M56">
        <f t="shared" si="6"/>
        <v>22.605734775511522</v>
      </c>
      <c r="N56">
        <f t="shared" si="7"/>
        <v>22.14740144217819</v>
      </c>
      <c r="P56">
        <f t="shared" si="8"/>
        <v>0.215012800254269</v>
      </c>
      <c r="Q56" s="22">
        <f t="shared" si="9"/>
        <v>21094.386424789245</v>
      </c>
      <c r="R56" s="22">
        <f>SUM(Q56:Q$124)</f>
        <v>444383.7230489708</v>
      </c>
      <c r="S56">
        <f t="shared" si="10"/>
        <v>21.06644460285176</v>
      </c>
      <c r="T56">
        <f t="shared" si="11"/>
        <v>20.608111269518428</v>
      </c>
      <c r="V56">
        <f t="shared" si="12"/>
        <v>8.9534488072325252E-2</v>
      </c>
      <c r="W56" s="22">
        <f t="shared" si="13"/>
        <v>8784.0123355903015</v>
      </c>
      <c r="X56" s="22">
        <f>SUM(W56:W$124)</f>
        <v>147996.21158538922</v>
      </c>
      <c r="Y56">
        <f t="shared" si="14"/>
        <v>16.848361082753829</v>
      </c>
      <c r="Z56">
        <f t="shared" si="15"/>
        <v>16.390027749420497</v>
      </c>
      <c r="AB56">
        <f t="shared" si="16"/>
        <v>0.18954697720602451</v>
      </c>
      <c r="AC56" s="22">
        <f t="shared" si="17"/>
        <v>18595.996043520267</v>
      </c>
      <c r="AD56" s="22">
        <f>SUM(AC56:AC$124)</f>
        <v>378620.47300020477</v>
      </c>
      <c r="AE56">
        <f t="shared" si="18"/>
        <v>20.360322303474259</v>
      </c>
      <c r="AF56">
        <f t="shared" si="19"/>
        <v>19.901988970140927</v>
      </c>
      <c r="AH56">
        <f t="shared" si="20"/>
        <v>0.16714824105884016</v>
      </c>
      <c r="AI56" s="22">
        <f t="shared" si="21"/>
        <v>16398.510148927719</v>
      </c>
      <c r="AJ56" s="22">
        <f>SUM(AI56:AI$124)</f>
        <v>322931.27510127868</v>
      </c>
      <c r="AK56">
        <f t="shared" si="22"/>
        <v>19.692720385479337</v>
      </c>
      <c r="AL56">
        <f t="shared" si="23"/>
        <v>19.234387052146005</v>
      </c>
      <c r="AN56">
        <f t="shared" si="24"/>
        <v>0.14744108564000152</v>
      </c>
      <c r="AO56" s="22">
        <f t="shared" si="25"/>
        <v>14465.088737519873</v>
      </c>
      <c r="AP56" s="22">
        <f>SUM(AO56:AO$124)</f>
        <v>275719.70696057362</v>
      </c>
      <c r="AQ56">
        <f t="shared" si="26"/>
        <v>19.061044972742245</v>
      </c>
      <c r="AR56">
        <f t="shared" si="27"/>
        <v>18.602711639408913</v>
      </c>
      <c r="AT56">
        <f t="shared" si="28"/>
        <v>0.31441809544062127</v>
      </c>
      <c r="AU56" s="22">
        <f t="shared" si="29"/>
        <v>30846.799801348319</v>
      </c>
      <c r="AV56" s="22">
        <f>SUM(AU56:AU$124)</f>
        <v>723211.31835404155</v>
      </c>
      <c r="AW56">
        <f t="shared" si="30"/>
        <v>23.445262491133029</v>
      </c>
      <c r="AX56">
        <f t="shared" si="31"/>
        <v>22.986929157799697</v>
      </c>
      <c r="AZ56">
        <f t="shared" si="32"/>
        <v>0.27692298202159815</v>
      </c>
      <c r="BA56" s="22">
        <f t="shared" si="33"/>
        <v>27168.244801056095</v>
      </c>
      <c r="BB56" s="22">
        <f>SUM(BA56:BA$124)</f>
        <v>614158.13628884382</v>
      </c>
      <c r="BC56">
        <f t="shared" si="34"/>
        <v>22.605734775511522</v>
      </c>
      <c r="BD56">
        <f t="shared" si="35"/>
        <v>22.14740144217819</v>
      </c>
    </row>
    <row r="57" spans="1:56" x14ac:dyDescent="0.2">
      <c r="A57">
        <v>53</v>
      </c>
      <c r="B57" s="12">
        <v>1.5919999999999999E-3</v>
      </c>
      <c r="C57" s="5">
        <f t="shared" si="36"/>
        <v>97971.607180099716</v>
      </c>
      <c r="D57">
        <f t="shared" si="0"/>
        <v>7.5329858090815757E-2</v>
      </c>
      <c r="E57" s="22">
        <f t="shared" si="1"/>
        <v>7380.1872658060574</v>
      </c>
      <c r="F57" s="22">
        <f>SUM(E57:E$124)</f>
        <v>119222.54705025651</v>
      </c>
      <c r="G57">
        <f t="shared" si="2"/>
        <v>16.154406759112927</v>
      </c>
      <c r="H57">
        <f t="shared" si="3"/>
        <v>15.696073425779593</v>
      </c>
      <c r="J57">
        <f t="shared" si="4"/>
        <v>0.27016876294790065</v>
      </c>
      <c r="K57" s="22">
        <f t="shared" si="5"/>
        <v>26468.867915865201</v>
      </c>
      <c r="L57" s="22">
        <f>SUM(K57:K$124)</f>
        <v>586989.89148778759</v>
      </c>
      <c r="M57">
        <f t="shared" si="6"/>
        <v>22.176614933196714</v>
      </c>
      <c r="N57">
        <f t="shared" si="7"/>
        <v>21.718281599863381</v>
      </c>
      <c r="P57">
        <f t="shared" si="8"/>
        <v>0.20875029150899907</v>
      </c>
      <c r="Q57" s="22">
        <f t="shared" si="9"/>
        <v>20451.601558450962</v>
      </c>
      <c r="R57" s="22">
        <f>SUM(Q57:Q$124)</f>
        <v>423289.33662418148</v>
      </c>
      <c r="S57">
        <f t="shared" si="10"/>
        <v>20.697124155016155</v>
      </c>
      <c r="T57">
        <f t="shared" si="11"/>
        <v>20.238790821682823</v>
      </c>
      <c r="V57">
        <f t="shared" si="12"/>
        <v>8.547445162035823E-2</v>
      </c>
      <c r="W57" s="22">
        <f t="shared" si="13"/>
        <v>8374.0693980841734</v>
      </c>
      <c r="X57" s="22">
        <f>SUM(W57:W$124)</f>
        <v>139212.19924979887</v>
      </c>
      <c r="Y57">
        <f t="shared" si="14"/>
        <v>16.624199374517715</v>
      </c>
      <c r="Z57">
        <f t="shared" si="15"/>
        <v>16.165866041184383</v>
      </c>
      <c r="AB57">
        <f t="shared" si="16"/>
        <v>0.183580607463462</v>
      </c>
      <c r="AC57" s="22">
        <f t="shared" si="17"/>
        <v>17985.687160294379</v>
      </c>
      <c r="AD57" s="22">
        <f>SUM(AC57:AC$124)</f>
        <v>360024.47695668455</v>
      </c>
      <c r="AE57">
        <f t="shared" si="18"/>
        <v>20.017276723876471</v>
      </c>
      <c r="AF57">
        <f t="shared" si="19"/>
        <v>19.558943390543138</v>
      </c>
      <c r="AH57">
        <f t="shared" si="20"/>
        <v>0.16149588508100501</v>
      </c>
      <c r="AI57" s="22">
        <f t="shared" si="21"/>
        <v>15822.011414358749</v>
      </c>
      <c r="AJ57" s="22">
        <f>SUM(AI57:AI$124)</f>
        <v>306532.76495235093</v>
      </c>
      <c r="AK57">
        <f t="shared" si="22"/>
        <v>19.37381771031761</v>
      </c>
      <c r="AL57">
        <f t="shared" si="23"/>
        <v>18.915484376984278</v>
      </c>
      <c r="AN57">
        <f t="shared" si="24"/>
        <v>0.14211188977349543</v>
      </c>
      <c r="AO57" s="22">
        <f t="shared" si="25"/>
        <v>13922.930240510525</v>
      </c>
      <c r="AP57" s="22">
        <f>SUM(AO57:AO$124)</f>
        <v>261254.61822305372</v>
      </c>
      <c r="AQ57">
        <f t="shared" si="26"/>
        <v>18.764341536589789</v>
      </c>
      <c r="AR57">
        <f t="shared" si="27"/>
        <v>18.306008203256457</v>
      </c>
      <c r="AT57">
        <f t="shared" si="28"/>
        <v>0.30749935984412835</v>
      </c>
      <c r="AU57" s="22">
        <f t="shared" si="29"/>
        <v>30126.206490781071</v>
      </c>
      <c r="AV57" s="22">
        <f>SUM(AU57:AU$124)</f>
        <v>692364.51855269319</v>
      </c>
      <c r="AW57">
        <f t="shared" si="30"/>
        <v>22.982134135094768</v>
      </c>
      <c r="AX57">
        <f t="shared" si="31"/>
        <v>22.523800801761436</v>
      </c>
      <c r="AZ57">
        <f t="shared" si="32"/>
        <v>0.27016876294790065</v>
      </c>
      <c r="BA57" s="22">
        <f t="shared" si="33"/>
        <v>26468.867915865201</v>
      </c>
      <c r="BB57" s="22">
        <f>SUM(BA57:BA$124)</f>
        <v>586989.89148778759</v>
      </c>
      <c r="BC57">
        <f t="shared" si="34"/>
        <v>22.176614933196714</v>
      </c>
      <c r="BD57">
        <f t="shared" si="35"/>
        <v>21.718281599863381</v>
      </c>
    </row>
    <row r="58" spans="1:56" x14ac:dyDescent="0.2">
      <c r="A58">
        <v>54</v>
      </c>
      <c r="B58" s="12">
        <v>1.815E-3</v>
      </c>
      <c r="C58" s="5">
        <f t="shared" si="36"/>
        <v>97815.636381468998</v>
      </c>
      <c r="D58">
        <f t="shared" si="0"/>
        <v>7.1742721991253117E-2</v>
      </c>
      <c r="E58" s="22">
        <f t="shared" si="1"/>
        <v>7017.5600073132346</v>
      </c>
      <c r="F58" s="22">
        <f>SUM(E58:E$124)</f>
        <v>111842.35978445045</v>
      </c>
      <c r="G58">
        <f t="shared" si="2"/>
        <v>15.937499596426077</v>
      </c>
      <c r="H58">
        <f t="shared" si="3"/>
        <v>15.479166263092743</v>
      </c>
      <c r="J58">
        <f t="shared" si="4"/>
        <v>0.26357928092478117</v>
      </c>
      <c r="K58" s="22">
        <f t="shared" si="5"/>
        <v>25782.175100627461</v>
      </c>
      <c r="L58" s="22">
        <f>SUM(K58:K$124)</f>
        <v>560521.02357192244</v>
      </c>
      <c r="M58">
        <f t="shared" si="6"/>
        <v>21.740641407647605</v>
      </c>
      <c r="N58">
        <f t="shared" si="7"/>
        <v>21.282308074314273</v>
      </c>
      <c r="P58">
        <f t="shared" si="8"/>
        <v>0.20267018593106703</v>
      </c>
      <c r="Q58" s="22">
        <f t="shared" si="9"/>
        <v>19824.313212397967</v>
      </c>
      <c r="R58" s="22">
        <f>SUM(Q58:Q$124)</f>
        <v>402837.73506573052</v>
      </c>
      <c r="S58">
        <f t="shared" si="10"/>
        <v>20.320387937262765</v>
      </c>
      <c r="T58">
        <f t="shared" si="11"/>
        <v>19.862054603929433</v>
      </c>
      <c r="V58">
        <f t="shared" si="12"/>
        <v>8.1598521833277524E-2</v>
      </c>
      <c r="W58" s="22">
        <f t="shared" si="13"/>
        <v>7981.6113409092331</v>
      </c>
      <c r="X58" s="22">
        <f>SUM(W58:W$124)</f>
        <v>130838.12985171475</v>
      </c>
      <c r="Y58">
        <f t="shared" si="14"/>
        <v>16.392445618231545</v>
      </c>
      <c r="Z58">
        <f t="shared" si="15"/>
        <v>15.934112284898211</v>
      </c>
      <c r="AB58">
        <f t="shared" si="16"/>
        <v>0.17780204112683975</v>
      </c>
      <c r="AC58" s="22">
        <f t="shared" si="17"/>
        <v>17391.819802745955</v>
      </c>
      <c r="AD58" s="22">
        <f>SUM(AC58:AC$124)</f>
        <v>342038.78979639022</v>
      </c>
      <c r="AE58">
        <f t="shared" si="18"/>
        <v>19.666647520254696</v>
      </c>
      <c r="AF58">
        <f t="shared" si="19"/>
        <v>19.208314186921363</v>
      </c>
      <c r="AH58">
        <f t="shared" si="20"/>
        <v>0.15603467157585027</v>
      </c>
      <c r="AI58" s="22">
        <f t="shared" si="21"/>
        <v>15262.630697765306</v>
      </c>
      <c r="AJ58" s="22">
        <f>SUM(AI58:AI$124)</f>
        <v>290710.75353799219</v>
      </c>
      <c r="AK58">
        <f t="shared" si="22"/>
        <v>19.047224511601197</v>
      </c>
      <c r="AL58">
        <f t="shared" si="23"/>
        <v>18.588891178267865</v>
      </c>
      <c r="AN58">
        <f t="shared" si="24"/>
        <v>0.13697531544433295</v>
      </c>
      <c r="AO58" s="22">
        <f t="shared" si="25"/>
        <v>13398.327648739885</v>
      </c>
      <c r="AP58" s="22">
        <f>SUM(AO58:AO$124)</f>
        <v>247331.68798254323</v>
      </c>
      <c r="AQ58">
        <f t="shared" si="26"/>
        <v>18.459892493060863</v>
      </c>
      <c r="AR58">
        <f t="shared" si="27"/>
        <v>18.001559159727531</v>
      </c>
      <c r="AT58">
        <f t="shared" si="28"/>
        <v>0.30073287026320628</v>
      </c>
      <c r="AU58" s="22">
        <f t="shared" si="29"/>
        <v>29416.377085621276</v>
      </c>
      <c r="AV58" s="22">
        <f>SUM(AU58:AU$124)</f>
        <v>662238.31206191215</v>
      </c>
      <c r="AW58">
        <f t="shared" si="30"/>
        <v>22.512572168025891</v>
      </c>
      <c r="AX58">
        <f t="shared" si="31"/>
        <v>22.054238834692558</v>
      </c>
      <c r="AZ58">
        <f t="shared" si="32"/>
        <v>0.26357928092478117</v>
      </c>
      <c r="BA58" s="22">
        <f t="shared" si="33"/>
        <v>25782.175100627461</v>
      </c>
      <c r="BB58" s="22">
        <f>SUM(BA58:BA$124)</f>
        <v>560521.02357192244</v>
      </c>
      <c r="BC58">
        <f t="shared" si="34"/>
        <v>21.740641407647605</v>
      </c>
      <c r="BD58">
        <f t="shared" si="35"/>
        <v>21.282308074314273</v>
      </c>
    </row>
    <row r="59" spans="1:56" x14ac:dyDescent="0.2">
      <c r="A59">
        <v>55</v>
      </c>
      <c r="B59" s="12">
        <v>2.0829999999999998E-3</v>
      </c>
      <c r="C59" s="5">
        <f t="shared" si="36"/>
        <v>97638.101001436633</v>
      </c>
      <c r="D59">
        <f t="shared" si="0"/>
        <v>6.8326401896431521E-2</v>
      </c>
      <c r="E59" s="22">
        <f t="shared" si="1"/>
        <v>6671.2601294285323</v>
      </c>
      <c r="F59" s="22">
        <f>SUM(E59:E$124)</f>
        <v>104824.7997771372</v>
      </c>
      <c r="G59">
        <f t="shared" si="2"/>
        <v>15.712893477909789</v>
      </c>
      <c r="H59">
        <f t="shared" si="3"/>
        <v>15.254560144576455</v>
      </c>
      <c r="J59">
        <f t="shared" si="4"/>
        <v>0.25715051797539623</v>
      </c>
      <c r="K59" s="22">
        <f t="shared" si="5"/>
        <v>25107.688246653484</v>
      </c>
      <c r="L59" s="22">
        <f>SUM(K59:K$124)</f>
        <v>534738.84847129509</v>
      </c>
      <c r="M59">
        <f t="shared" si="6"/>
        <v>21.297812973385494</v>
      </c>
      <c r="N59">
        <f t="shared" si="7"/>
        <v>20.839479640052161</v>
      </c>
      <c r="P59">
        <f t="shared" si="8"/>
        <v>0.19676717080686118</v>
      </c>
      <c r="Q59" s="22">
        <f t="shared" si="9"/>
        <v>19211.972897007247</v>
      </c>
      <c r="R59" s="22">
        <f>SUM(Q59:Q$124)</f>
        <v>383013.42185333266</v>
      </c>
      <c r="S59">
        <f t="shared" si="10"/>
        <v>19.936183748884883</v>
      </c>
      <c r="T59">
        <f t="shared" si="11"/>
        <v>19.477850415551551</v>
      </c>
      <c r="V59">
        <f t="shared" si="12"/>
        <v>7.7898350198832969E-2</v>
      </c>
      <c r="W59" s="22">
        <f t="shared" si="13"/>
        <v>7605.8469845589352</v>
      </c>
      <c r="X59" s="22">
        <f>SUM(W59:W$124)</f>
        <v>122856.51851080552</v>
      </c>
      <c r="Y59">
        <f t="shared" si="14"/>
        <v>16.152904306413678</v>
      </c>
      <c r="Z59">
        <f t="shared" si="15"/>
        <v>15.694570973080344</v>
      </c>
      <c r="AB59">
        <f t="shared" si="16"/>
        <v>0.17220536670880363</v>
      </c>
      <c r="AC59" s="22">
        <f t="shared" si="17"/>
        <v>16813.804987703603</v>
      </c>
      <c r="AD59" s="22">
        <f>SUM(AC59:AC$124)</f>
        <v>324646.96999364428</v>
      </c>
      <c r="AE59">
        <f t="shared" si="18"/>
        <v>19.308358234859245</v>
      </c>
      <c r="AF59">
        <f t="shared" si="19"/>
        <v>18.850024901525913</v>
      </c>
      <c r="AH59">
        <f t="shared" si="20"/>
        <v>0.15075813678826111</v>
      </c>
      <c r="AI59" s="22">
        <f t="shared" si="21"/>
        <v>14719.738186520637</v>
      </c>
      <c r="AJ59" s="22">
        <f>SUM(AI59:AI$124)</f>
        <v>275448.1228402268</v>
      </c>
      <c r="AK59">
        <f t="shared" si="22"/>
        <v>18.712841176242115</v>
      </c>
      <c r="AL59">
        <f t="shared" si="23"/>
        <v>18.254507842908783</v>
      </c>
      <c r="AN59">
        <f t="shared" si="24"/>
        <v>0.13202440042827268</v>
      </c>
      <c r="AO59" s="22">
        <f t="shared" si="25"/>
        <v>12890.611743669802</v>
      </c>
      <c r="AP59" s="22">
        <f>SUM(AO59:AO$124)</f>
        <v>233933.36033380331</v>
      </c>
      <c r="AQ59">
        <f t="shared" si="26"/>
        <v>18.147576312557941</v>
      </c>
      <c r="AR59">
        <f t="shared" si="27"/>
        <v>17.689242979224609</v>
      </c>
      <c r="AT59">
        <f t="shared" si="28"/>
        <v>0.29411527654103309</v>
      </c>
      <c r="AU59" s="22">
        <f t="shared" si="29"/>
        <v>28716.857076978857</v>
      </c>
      <c r="AV59" s="22">
        <f>SUM(AU59:AU$124)</f>
        <v>632821.93497629091</v>
      </c>
      <c r="AW59">
        <f t="shared" si="30"/>
        <v>22.03660147348084</v>
      </c>
      <c r="AX59">
        <f t="shared" si="31"/>
        <v>21.578268140147507</v>
      </c>
      <c r="AZ59">
        <f t="shared" si="32"/>
        <v>0.25715051797539623</v>
      </c>
      <c r="BA59" s="22">
        <f t="shared" si="33"/>
        <v>25107.688246653484</v>
      </c>
      <c r="BB59" s="22">
        <f>SUM(BA59:BA$124)</f>
        <v>534738.84847129509</v>
      </c>
      <c r="BC59">
        <f t="shared" si="34"/>
        <v>21.297812973385494</v>
      </c>
      <c r="BD59">
        <f t="shared" si="35"/>
        <v>20.839479640052161</v>
      </c>
    </row>
    <row r="60" spans="1:56" x14ac:dyDescent="0.2">
      <c r="A60">
        <v>56</v>
      </c>
      <c r="B60" s="12">
        <v>2.428E-3</v>
      </c>
      <c r="C60" s="5">
        <f t="shared" si="36"/>
        <v>97434.720837050641</v>
      </c>
      <c r="D60">
        <f t="shared" si="0"/>
        <v>6.5072763710887174E-2</v>
      </c>
      <c r="E60" s="22">
        <f t="shared" si="1"/>
        <v>6340.3465662656517</v>
      </c>
      <c r="F60" s="22">
        <f>SUM(E60:E$124)</f>
        <v>98153.539647708676</v>
      </c>
      <c r="G60">
        <f t="shared" si="2"/>
        <v>15.480784626181611</v>
      </c>
      <c r="H60">
        <f t="shared" si="3"/>
        <v>15.022451292848277</v>
      </c>
      <c r="J60">
        <f t="shared" si="4"/>
        <v>0.25087855412233784</v>
      </c>
      <c r="K60" s="22">
        <f t="shared" si="5"/>
        <v>24444.281884912889</v>
      </c>
      <c r="L60" s="22">
        <f>SUM(K60:K$124)</f>
        <v>509631.16022464121</v>
      </c>
      <c r="M60">
        <f t="shared" si="6"/>
        <v>20.848686110889094</v>
      </c>
      <c r="N60">
        <f t="shared" si="7"/>
        <v>20.390352777555762</v>
      </c>
      <c r="P60">
        <f t="shared" si="8"/>
        <v>0.19103608816200118</v>
      </c>
      <c r="Q60" s="22">
        <f t="shared" si="9"/>
        <v>18613.547919866782</v>
      </c>
      <c r="R60" s="22">
        <f>SUM(Q60:Q$124)</f>
        <v>363801.44895632536</v>
      </c>
      <c r="S60">
        <f t="shared" si="10"/>
        <v>19.544981457727868</v>
      </c>
      <c r="T60">
        <f t="shared" si="11"/>
        <v>19.086648124394536</v>
      </c>
      <c r="V60">
        <f t="shared" si="12"/>
        <v>7.4365966776928819E-2</v>
      </c>
      <c r="W60" s="22">
        <f t="shared" si="13"/>
        <v>7245.8272126874417</v>
      </c>
      <c r="X60" s="22">
        <f>SUM(W60:W$124)</f>
        <v>115250.67152624657</v>
      </c>
      <c r="Y60">
        <f t="shared" si="14"/>
        <v>15.905799040369425</v>
      </c>
      <c r="Z60">
        <f t="shared" si="15"/>
        <v>15.447465707036091</v>
      </c>
      <c r="AB60">
        <f t="shared" si="16"/>
        <v>0.16678485879787272</v>
      </c>
      <c r="AC60" s="22">
        <f t="shared" si="17"/>
        <v>16250.636156817638</v>
      </c>
      <c r="AD60" s="22">
        <f>SUM(AC60:AC$124)</f>
        <v>307833.16500594071</v>
      </c>
      <c r="AE60">
        <f t="shared" si="18"/>
        <v>18.942837808647589</v>
      </c>
      <c r="AF60">
        <f t="shared" si="19"/>
        <v>18.484504475314257</v>
      </c>
      <c r="AH60">
        <f t="shared" si="20"/>
        <v>0.14566003554421367</v>
      </c>
      <c r="AI60" s="22">
        <f t="shared" si="21"/>
        <v>14192.344900365333</v>
      </c>
      <c r="AJ60" s="22">
        <f>SUM(AI60:AI$124)</f>
        <v>260728.38465370642</v>
      </c>
      <c r="AK60">
        <f t="shared" si="22"/>
        <v>18.371057530246102</v>
      </c>
      <c r="AL60">
        <f t="shared" si="23"/>
        <v>17.91272419691277</v>
      </c>
      <c r="AN60">
        <f t="shared" si="24"/>
        <v>0.12725243414773268</v>
      </c>
      <c r="AO60" s="22">
        <f t="shared" si="25"/>
        <v>12398.805397019505</v>
      </c>
      <c r="AP60" s="22">
        <f>SUM(AO60:AO$124)</f>
        <v>221042.74859013347</v>
      </c>
      <c r="AQ60">
        <f t="shared" si="26"/>
        <v>17.827745618401995</v>
      </c>
      <c r="AR60">
        <f t="shared" si="27"/>
        <v>17.369412285068663</v>
      </c>
      <c r="AT60">
        <f t="shared" si="28"/>
        <v>0.28764330224061913</v>
      </c>
      <c r="AU60" s="22">
        <f t="shared" si="29"/>
        <v>28026.444854462108</v>
      </c>
      <c r="AV60" s="22">
        <f>SUM(AU60:AU$124)</f>
        <v>604105.07789931202</v>
      </c>
      <c r="AW60">
        <f t="shared" si="30"/>
        <v>21.554823704410445</v>
      </c>
      <c r="AX60">
        <f t="shared" si="31"/>
        <v>21.096490371077113</v>
      </c>
      <c r="AZ60">
        <f t="shared" si="32"/>
        <v>0.25087855412233784</v>
      </c>
      <c r="BA60" s="22">
        <f t="shared" si="33"/>
        <v>24444.281884912889</v>
      </c>
      <c r="BB60" s="22">
        <f>SUM(BA60:BA$124)</f>
        <v>509631.16022464121</v>
      </c>
      <c r="BC60">
        <f t="shared" si="34"/>
        <v>20.848686110889094</v>
      </c>
      <c r="BD60">
        <f t="shared" si="35"/>
        <v>20.390352777555762</v>
      </c>
    </row>
    <row r="61" spans="1:56" x14ac:dyDescent="0.2">
      <c r="A61">
        <v>57</v>
      </c>
      <c r="B61" s="12">
        <v>2.8249999999999998E-3</v>
      </c>
      <c r="C61" s="5">
        <f t="shared" si="36"/>
        <v>97198.149334858288</v>
      </c>
      <c r="D61">
        <f t="shared" si="0"/>
        <v>6.1974060677035397E-2</v>
      </c>
      <c r="E61" s="22">
        <f t="shared" si="1"/>
        <v>6023.7640045740554</v>
      </c>
      <c r="F61" s="22">
        <f>SUM(E61:E$124)</f>
        <v>91813.193081443023</v>
      </c>
      <c r="G61">
        <f t="shared" si="2"/>
        <v>15.24183102321506</v>
      </c>
      <c r="H61">
        <f t="shared" si="3"/>
        <v>14.783497689881726</v>
      </c>
      <c r="J61">
        <f t="shared" si="4"/>
        <v>0.24475956499740278</v>
      </c>
      <c r="K61" s="22">
        <f t="shared" si="5"/>
        <v>23790.176749752511</v>
      </c>
      <c r="L61" s="22">
        <f>SUM(K61:K$124)</f>
        <v>485186.87833972822</v>
      </c>
      <c r="M61">
        <f t="shared" si="6"/>
        <v>20.394420917649366</v>
      </c>
      <c r="N61">
        <f t="shared" si="7"/>
        <v>19.936087584316034</v>
      </c>
      <c r="P61">
        <f t="shared" si="8"/>
        <v>0.18547193025437006</v>
      </c>
      <c r="Q61" s="22">
        <f t="shared" si="9"/>
        <v>18027.528374288682</v>
      </c>
      <c r="R61" s="22">
        <f>SUM(Q61:Q$124)</f>
        <v>345187.90103645867</v>
      </c>
      <c r="S61">
        <f t="shared" si="10"/>
        <v>19.147821812821242</v>
      </c>
      <c r="T61">
        <f t="shared" si="11"/>
        <v>18.68948847948791</v>
      </c>
      <c r="V61">
        <f t="shared" si="12"/>
        <v>7.0993763032867613E-2</v>
      </c>
      <c r="W61" s="22">
        <f t="shared" si="13"/>
        <v>6900.4623811122083</v>
      </c>
      <c r="X61" s="22">
        <f>SUM(W61:W$124)</f>
        <v>108004.84431355914</v>
      </c>
      <c r="Y61">
        <f t="shared" si="14"/>
        <v>15.651827131061186</v>
      </c>
      <c r="Z61">
        <f t="shared" si="15"/>
        <v>15.193493797727852</v>
      </c>
      <c r="AB61">
        <f t="shared" si="16"/>
        <v>0.16153497220132954</v>
      </c>
      <c r="AC61" s="22">
        <f t="shared" si="17"/>
        <v>15700.900350827011</v>
      </c>
      <c r="AD61" s="22">
        <f>SUM(AC61:AC$124)</f>
        <v>291582.52884912316</v>
      </c>
      <c r="AE61">
        <f t="shared" si="18"/>
        <v>18.57107059683776</v>
      </c>
      <c r="AF61">
        <f t="shared" si="19"/>
        <v>18.112737263504428</v>
      </c>
      <c r="AH61">
        <f t="shared" si="20"/>
        <v>0.14073433385914366</v>
      </c>
      <c r="AI61" s="22">
        <f t="shared" si="21"/>
        <v>13679.116798982848</v>
      </c>
      <c r="AJ61" s="22">
        <f>SUM(AI61:AI$124)</f>
        <v>246536.03975334106</v>
      </c>
      <c r="AK61">
        <f t="shared" si="22"/>
        <v>18.022803911702326</v>
      </c>
      <c r="AL61">
        <f t="shared" si="23"/>
        <v>17.564470578368994</v>
      </c>
      <c r="AN61">
        <f t="shared" si="24"/>
        <v>0.12265294857612788</v>
      </c>
      <c r="AO61" s="22">
        <f t="shared" si="25"/>
        <v>11921.639612063173</v>
      </c>
      <c r="AP61" s="22">
        <f>SUM(AO61:AO$124)</f>
        <v>208643.94319311398</v>
      </c>
      <c r="AQ61">
        <f t="shared" si="26"/>
        <v>17.501279184953138</v>
      </c>
      <c r="AR61">
        <f t="shared" si="27"/>
        <v>17.042945851619805</v>
      </c>
      <c r="AT61">
        <f t="shared" si="28"/>
        <v>0.28131374302261047</v>
      </c>
      <c r="AU61" s="22">
        <f t="shared" si="29"/>
        <v>27343.175204259642</v>
      </c>
      <c r="AV61" s="22">
        <f>SUM(AU61:AU$124)</f>
        <v>576078.63304485008</v>
      </c>
      <c r="AW61">
        <f t="shared" si="30"/>
        <v>21.068461462189877</v>
      </c>
      <c r="AX61">
        <f t="shared" si="31"/>
        <v>20.610128128856545</v>
      </c>
      <c r="AZ61">
        <f t="shared" si="32"/>
        <v>0.24475956499740278</v>
      </c>
      <c r="BA61" s="22">
        <f t="shared" si="33"/>
        <v>23790.176749752511</v>
      </c>
      <c r="BB61" s="22">
        <f>SUM(BA61:BA$124)</f>
        <v>485186.87833972822</v>
      </c>
      <c r="BC61">
        <f t="shared" si="34"/>
        <v>20.394420917649366</v>
      </c>
      <c r="BD61">
        <f t="shared" si="35"/>
        <v>19.936087584316034</v>
      </c>
    </row>
    <row r="62" spans="1:56" x14ac:dyDescent="0.2">
      <c r="A62">
        <v>58</v>
      </c>
      <c r="B62" s="12">
        <v>3.251E-3</v>
      </c>
      <c r="C62" s="5">
        <f t="shared" si="36"/>
        <v>96923.564562987318</v>
      </c>
      <c r="D62">
        <f t="shared" si="0"/>
        <v>5.9022914930509894E-2</v>
      </c>
      <c r="E62" s="22">
        <f t="shared" si="1"/>
        <v>5720.7113059629837</v>
      </c>
      <c r="F62" s="22">
        <f>SUM(E62:E$124)</f>
        <v>85789.429076868968</v>
      </c>
      <c r="G62">
        <f t="shared" si="2"/>
        <v>14.996287085392048</v>
      </c>
      <c r="H62">
        <f t="shared" si="3"/>
        <v>14.537953752058714</v>
      </c>
      <c r="J62">
        <f t="shared" si="4"/>
        <v>0.23878981950966124</v>
      </c>
      <c r="K62" s="22">
        <f t="shared" si="5"/>
        <v>23144.36048822874</v>
      </c>
      <c r="L62" s="22">
        <f>SUM(K62:K$124)</f>
        <v>461396.70158997574</v>
      </c>
      <c r="M62">
        <f t="shared" si="6"/>
        <v>19.935599509204106</v>
      </c>
      <c r="N62">
        <f t="shared" si="7"/>
        <v>19.477266175870774</v>
      </c>
      <c r="P62">
        <f t="shared" si="8"/>
        <v>0.18006983519841754</v>
      </c>
      <c r="Q62" s="22">
        <f t="shared" si="9"/>
        <v>17453.010297700308</v>
      </c>
      <c r="R62" s="22">
        <f>SUM(Q62:Q$124)</f>
        <v>327160.37266216998</v>
      </c>
      <c r="S62">
        <f t="shared" si="10"/>
        <v>18.745211690230779</v>
      </c>
      <c r="T62">
        <f t="shared" si="11"/>
        <v>18.286878356897446</v>
      </c>
      <c r="V62">
        <f t="shared" si="12"/>
        <v>6.7774475449038279E-2</v>
      </c>
      <c r="W62" s="22">
        <f t="shared" si="13"/>
        <v>6568.943746907461</v>
      </c>
      <c r="X62" s="22">
        <f>SUM(W62:W$124)</f>
        <v>101104.38193244692</v>
      </c>
      <c r="Y62">
        <f t="shared" si="14"/>
        <v>15.391269255433192</v>
      </c>
      <c r="Z62">
        <f t="shared" si="15"/>
        <v>14.932935922099858</v>
      </c>
      <c r="AB62">
        <f t="shared" si="16"/>
        <v>0.15645033627247412</v>
      </c>
      <c r="AC62" s="22">
        <f t="shared" si="17"/>
        <v>15163.724268606222</v>
      </c>
      <c r="AD62" s="22">
        <f>SUM(AC62:AC$124)</f>
        <v>275881.62849829614</v>
      </c>
      <c r="AE62">
        <f t="shared" si="18"/>
        <v>18.193527105307481</v>
      </c>
      <c r="AF62">
        <f t="shared" si="19"/>
        <v>17.735193771974149</v>
      </c>
      <c r="AH62">
        <f t="shared" si="20"/>
        <v>0.13597520179627406</v>
      </c>
      <c r="AI62" s="22">
        <f t="shared" si="21"/>
        <v>13179.201250266398</v>
      </c>
      <c r="AJ62" s="22">
        <f>SUM(AI62:AI$124)</f>
        <v>232856.92295435819</v>
      </c>
      <c r="AK62">
        <f t="shared" si="22"/>
        <v>17.668515605196585</v>
      </c>
      <c r="AL62">
        <f t="shared" si="23"/>
        <v>17.210182271863253</v>
      </c>
      <c r="AN62">
        <f t="shared" si="24"/>
        <v>0.11821970947096661</v>
      </c>
      <c r="AO62" s="22">
        <f t="shared" si="25"/>
        <v>11458.275643526835</v>
      </c>
      <c r="AP62" s="22">
        <f>SUM(AO62:AO$124)</f>
        <v>196722.3035810508</v>
      </c>
      <c r="AQ62">
        <f t="shared" si="26"/>
        <v>17.168578388335931</v>
      </c>
      <c r="AR62">
        <f t="shared" si="27"/>
        <v>16.710245055002598</v>
      </c>
      <c r="AT62">
        <f t="shared" si="28"/>
        <v>0.27512346505878776</v>
      </c>
      <c r="AU62" s="22">
        <f t="shared" si="29"/>
        <v>26665.946928418201</v>
      </c>
      <c r="AV62" s="22">
        <f>SUM(AU62:AU$124)</f>
        <v>548735.4578405905</v>
      </c>
      <c r="AW62">
        <f t="shared" si="30"/>
        <v>20.578135076680773</v>
      </c>
      <c r="AX62">
        <f t="shared" si="31"/>
        <v>20.119801743347441</v>
      </c>
      <c r="AZ62">
        <f t="shared" si="32"/>
        <v>0.23878981950966124</v>
      </c>
      <c r="BA62" s="22">
        <f t="shared" si="33"/>
        <v>23144.36048822874</v>
      </c>
      <c r="BB62" s="22">
        <f>SUM(BA62:BA$124)</f>
        <v>461396.70158997574</v>
      </c>
      <c r="BC62">
        <f t="shared" si="34"/>
        <v>19.935599509204106</v>
      </c>
      <c r="BD62">
        <f t="shared" si="35"/>
        <v>19.477266175870774</v>
      </c>
    </row>
    <row r="63" spans="1:56" x14ac:dyDescent="0.2">
      <c r="A63">
        <v>59</v>
      </c>
      <c r="B63" s="12">
        <v>3.7389999999999997E-3</v>
      </c>
      <c r="C63" s="5">
        <f t="shared" si="36"/>
        <v>96608.466054593053</v>
      </c>
      <c r="D63">
        <f t="shared" si="0"/>
        <v>5.6212299933818946E-2</v>
      </c>
      <c r="E63" s="22">
        <f t="shared" si="1"/>
        <v>5430.5840700069512</v>
      </c>
      <c r="F63" s="22">
        <f>SUM(E63:E$124)</f>
        <v>80068.717770905976</v>
      </c>
      <c r="G63">
        <f t="shared" si="2"/>
        <v>14.744034295155197</v>
      </c>
      <c r="H63">
        <f t="shared" si="3"/>
        <v>14.285700961821863</v>
      </c>
      <c r="J63">
        <f t="shared" si="4"/>
        <v>0.23296567757040124</v>
      </c>
      <c r="K63" s="22">
        <f t="shared" si="5"/>
        <v>22506.456753445378</v>
      </c>
      <c r="L63" s="22">
        <f>SUM(K63:K$124)</f>
        <v>438252.34110174701</v>
      </c>
      <c r="M63">
        <f t="shared" si="6"/>
        <v>19.472293924482699</v>
      </c>
      <c r="N63">
        <f t="shared" si="7"/>
        <v>19.013960591149367</v>
      </c>
      <c r="P63">
        <f t="shared" si="8"/>
        <v>0.17482508271691022</v>
      </c>
      <c r="Q63" s="22">
        <f t="shared" si="9"/>
        <v>16889.583069148044</v>
      </c>
      <c r="R63" s="22">
        <f>SUM(Q63:Q$124)</f>
        <v>309707.36236446968</v>
      </c>
      <c r="S63">
        <f t="shared" si="10"/>
        <v>18.337182220336015</v>
      </c>
      <c r="T63">
        <f t="shared" si="11"/>
        <v>17.878848887002682</v>
      </c>
      <c r="V63">
        <f t="shared" si="12"/>
        <v>6.4701169879750151E-2</v>
      </c>
      <c r="W63" s="22">
        <f t="shared" si="13"/>
        <v>6250.6807740203012</v>
      </c>
      <c r="X63" s="22">
        <f>SUM(W63:W$124)</f>
        <v>94535.43818553946</v>
      </c>
      <c r="Y63">
        <f t="shared" si="14"/>
        <v>15.124022743003772</v>
      </c>
      <c r="Z63">
        <f t="shared" si="15"/>
        <v>14.665689409670438</v>
      </c>
      <c r="AB63">
        <f t="shared" si="16"/>
        <v>0.15152574941643987</v>
      </c>
      <c r="AC63" s="22">
        <f t="shared" si="17"/>
        <v>14638.670218894904</v>
      </c>
      <c r="AD63" s="22">
        <f>SUM(AC63:AC$124)</f>
        <v>260717.90422968974</v>
      </c>
      <c r="AE63">
        <f t="shared" si="18"/>
        <v>17.810217754148692</v>
      </c>
      <c r="AF63">
        <f t="shared" si="19"/>
        <v>17.35188442081536</v>
      </c>
      <c r="AH63">
        <f t="shared" si="20"/>
        <v>0.13137700656644835</v>
      </c>
      <c r="AI63" s="22">
        <f t="shared" si="21"/>
        <v>12692.131079228775</v>
      </c>
      <c r="AJ63" s="22">
        <f>SUM(AI63:AI$124)</f>
        <v>219677.72170409179</v>
      </c>
      <c r="AK63">
        <f t="shared" si="22"/>
        <v>17.308182552857804</v>
      </c>
      <c r="AL63">
        <f t="shared" si="23"/>
        <v>16.849849219524472</v>
      </c>
      <c r="AN63">
        <f t="shared" si="24"/>
        <v>0.11394670792382323</v>
      </c>
      <c r="AO63" s="22">
        <f t="shared" si="25"/>
        <v>11008.216664491307</v>
      </c>
      <c r="AP63" s="22">
        <f>SUM(AO63:AO$124)</f>
        <v>185264.02793752399</v>
      </c>
      <c r="AQ63">
        <f t="shared" si="26"/>
        <v>16.82961315024999</v>
      </c>
      <c r="AR63">
        <f t="shared" si="27"/>
        <v>16.371279816916658</v>
      </c>
      <c r="AT63">
        <f t="shared" si="28"/>
        <v>0.26906940348047709</v>
      </c>
      <c r="AU63" s="22">
        <f t="shared" si="29"/>
        <v>25994.382332473273</v>
      </c>
      <c r="AV63" s="22">
        <f>SUM(AU63:AU$124)</f>
        <v>522069.51091217197</v>
      </c>
      <c r="AW63">
        <f t="shared" si="30"/>
        <v>20.083935991815462</v>
      </c>
      <c r="AX63">
        <f t="shared" si="31"/>
        <v>19.62560265848213</v>
      </c>
      <c r="AZ63">
        <f t="shared" si="32"/>
        <v>0.23296567757040124</v>
      </c>
      <c r="BA63" s="22">
        <f t="shared" si="33"/>
        <v>22506.456753445378</v>
      </c>
      <c r="BB63" s="22">
        <f>SUM(BA63:BA$124)</f>
        <v>438252.34110174701</v>
      </c>
      <c r="BC63">
        <f t="shared" si="34"/>
        <v>19.472293924482699</v>
      </c>
      <c r="BD63">
        <f t="shared" si="35"/>
        <v>19.013960591149367</v>
      </c>
    </row>
    <row r="64" spans="1:56" x14ac:dyDescent="0.2">
      <c r="A64">
        <v>60</v>
      </c>
      <c r="B64" s="12">
        <v>4.2959999999999995E-3</v>
      </c>
      <c r="C64" s="5">
        <f t="shared" si="36"/>
        <v>96247.247000014919</v>
      </c>
      <c r="D64">
        <f t="shared" si="0"/>
        <v>5.3535523746494243E-2</v>
      </c>
      <c r="E64" s="22">
        <f t="shared" si="1"/>
        <v>5152.6467773039958</v>
      </c>
      <c r="F64" s="22">
        <f>SUM(E64:E$124)</f>
        <v>74638.133700899038</v>
      </c>
      <c r="G64">
        <f t="shared" si="2"/>
        <v>14.485396908955542</v>
      </c>
      <c r="H64">
        <f t="shared" si="3"/>
        <v>14.027063575622208</v>
      </c>
      <c r="J64">
        <f t="shared" si="4"/>
        <v>0.2272835878735622</v>
      </c>
      <c r="K64" s="22">
        <f t="shared" si="5"/>
        <v>21875.419621116336</v>
      </c>
      <c r="L64" s="22">
        <f>SUM(K64:K$124)</f>
        <v>415745.88434830157</v>
      </c>
      <c r="M64">
        <f t="shared" si="6"/>
        <v>19.00516157171139</v>
      </c>
      <c r="N64">
        <f t="shared" si="7"/>
        <v>18.546828238378058</v>
      </c>
      <c r="P64">
        <f t="shared" si="8"/>
        <v>0.1697330900164177</v>
      </c>
      <c r="Q64" s="22">
        <f t="shared" si="9"/>
        <v>16336.342638885921</v>
      </c>
      <c r="R64" s="22">
        <f>SUM(Q64:Q$124)</f>
        <v>292817.77929532161</v>
      </c>
      <c r="S64">
        <f t="shared" si="10"/>
        <v>17.924316707113995</v>
      </c>
      <c r="T64">
        <f t="shared" si="11"/>
        <v>17.465983373780663</v>
      </c>
      <c r="V64">
        <f t="shared" si="12"/>
        <v>6.1767226615513267E-2</v>
      </c>
      <c r="W64" s="22">
        <f t="shared" si="13"/>
        <v>5944.9255165692011</v>
      </c>
      <c r="X64" s="22">
        <f>SUM(W64:W$124)</f>
        <v>88284.757411519167</v>
      </c>
      <c r="Y64">
        <f t="shared" si="14"/>
        <v>14.850439617024511</v>
      </c>
      <c r="Z64">
        <f t="shared" si="15"/>
        <v>14.392106283691177</v>
      </c>
      <c r="AB64">
        <f t="shared" si="16"/>
        <v>0.14675617376894898</v>
      </c>
      <c r="AC64" s="22">
        <f t="shared" si="17"/>
        <v>14124.877705517143</v>
      </c>
      <c r="AD64" s="22">
        <f>SUM(AC64:AC$124)</f>
        <v>246079.23401079481</v>
      </c>
      <c r="AE64">
        <f t="shared" si="18"/>
        <v>17.42168952830486</v>
      </c>
      <c r="AF64">
        <f t="shared" si="19"/>
        <v>16.963356194971528</v>
      </c>
      <c r="AH64">
        <f t="shared" si="20"/>
        <v>0.12693430586130278</v>
      </c>
      <c r="AI64" s="22">
        <f t="shared" si="21"/>
        <v>12217.07748900825</v>
      </c>
      <c r="AJ64" s="22">
        <f>SUM(AI64:AI$124)</f>
        <v>206985.59062486302</v>
      </c>
      <c r="AK64">
        <f t="shared" si="22"/>
        <v>16.942316262714115</v>
      </c>
      <c r="AL64">
        <f t="shared" si="23"/>
        <v>16.483982929380783</v>
      </c>
      <c r="AN64">
        <f t="shared" si="24"/>
        <v>0.10982815221573321</v>
      </c>
      <c r="AO64" s="22">
        <f t="shared" si="25"/>
        <v>10570.657293862911</v>
      </c>
      <c r="AP64" s="22">
        <f>SUM(AO64:AO$124)</f>
        <v>174255.81127303265</v>
      </c>
      <c r="AQ64">
        <f t="shared" si="26"/>
        <v>16.484860536931958</v>
      </c>
      <c r="AR64">
        <f t="shared" si="27"/>
        <v>16.026527203598626</v>
      </c>
      <c r="AT64">
        <f t="shared" si="28"/>
        <v>0.26314856086110222</v>
      </c>
      <c r="AU64" s="22">
        <f t="shared" si="29"/>
        <v>25327.324534896965</v>
      </c>
      <c r="AV64" s="22">
        <f>SUM(AU64:AU$124)</f>
        <v>496075.12857969868</v>
      </c>
      <c r="AW64">
        <f t="shared" si="30"/>
        <v>19.586558694590391</v>
      </c>
      <c r="AX64">
        <f t="shared" si="31"/>
        <v>19.128225361257059</v>
      </c>
      <c r="AZ64">
        <f t="shared" si="32"/>
        <v>0.2272835878735622</v>
      </c>
      <c r="BA64" s="22">
        <f t="shared" si="33"/>
        <v>21875.419621116336</v>
      </c>
      <c r="BB64" s="22">
        <f>SUM(BA64:BA$124)</f>
        <v>415745.88434830157</v>
      </c>
      <c r="BC64">
        <f t="shared" si="34"/>
        <v>19.00516157171139</v>
      </c>
      <c r="BD64">
        <f t="shared" si="35"/>
        <v>18.546828238378058</v>
      </c>
    </row>
    <row r="65" spans="1:56" x14ac:dyDescent="0.2">
      <c r="A65">
        <v>61</v>
      </c>
      <c r="B65" s="12">
        <v>4.9289999999999994E-3</v>
      </c>
      <c r="C65" s="5">
        <f t="shared" si="36"/>
        <v>95833.768826902859</v>
      </c>
      <c r="D65">
        <f t="shared" si="0"/>
        <v>5.0986213091899268E-2</v>
      </c>
      <c r="E65" s="22">
        <f t="shared" si="1"/>
        <v>4886.2009588082828</v>
      </c>
      <c r="F65" s="22">
        <f>SUM(E65:E$124)</f>
        <v>69485.486923595061</v>
      </c>
      <c r="G65">
        <f t="shared" si="2"/>
        <v>14.220759135650079</v>
      </c>
      <c r="H65">
        <f t="shared" si="3"/>
        <v>13.762425802316745</v>
      </c>
      <c r="J65">
        <f t="shared" si="4"/>
        <v>0.22174008573030457</v>
      </c>
      <c r="K65" s="22">
        <f t="shared" si="5"/>
        <v>21250.188115535628</v>
      </c>
      <c r="L65" s="22">
        <f>SUM(K65:K$124)</f>
        <v>393870.46472718532</v>
      </c>
      <c r="M65">
        <f t="shared" si="6"/>
        <v>18.534916612772655</v>
      </c>
      <c r="N65">
        <f t="shared" si="7"/>
        <v>18.076583279439323</v>
      </c>
      <c r="P65">
        <f t="shared" si="8"/>
        <v>0.16478940778292983</v>
      </c>
      <c r="Q65" s="22">
        <f t="shared" si="9"/>
        <v>15792.390010591524</v>
      </c>
      <c r="R65" s="22">
        <f>SUM(Q65:Q$124)</f>
        <v>276481.43665643578</v>
      </c>
      <c r="S65">
        <f t="shared" si="10"/>
        <v>17.507257386057919</v>
      </c>
      <c r="T65">
        <f t="shared" si="11"/>
        <v>17.048924052724587</v>
      </c>
      <c r="V65">
        <f t="shared" si="12"/>
        <v>5.8966326124594994E-2</v>
      </c>
      <c r="W65" s="22">
        <f t="shared" si="13"/>
        <v>5650.9652663961997</v>
      </c>
      <c r="X65" s="22">
        <f>SUM(W65:W$124)</f>
        <v>82339.831894949966</v>
      </c>
      <c r="Y65">
        <f t="shared" si="14"/>
        <v>14.570932223666047</v>
      </c>
      <c r="Z65">
        <f t="shared" si="15"/>
        <v>14.112598890332713</v>
      </c>
      <c r="AB65">
        <f t="shared" si="16"/>
        <v>0.14213673004256563</v>
      </c>
      <c r="AC65" s="22">
        <f t="shared" si="17"/>
        <v>13621.498528711134</v>
      </c>
      <c r="AD65" s="22">
        <f>SUM(AC65:AC$124)</f>
        <v>231954.35630527767</v>
      </c>
      <c r="AE65">
        <f t="shared" si="18"/>
        <v>17.028549084843252</v>
      </c>
      <c r="AF65">
        <f t="shared" si="19"/>
        <v>16.57021575150992</v>
      </c>
      <c r="AH65">
        <f t="shared" si="20"/>
        <v>0.12264184141188678</v>
      </c>
      <c r="AI65" s="22">
        <f t="shared" si="21"/>
        <v>11753.229878372438</v>
      </c>
      <c r="AJ65" s="22">
        <f>SUM(AI65:AI$124)</f>
        <v>194768.5131358548</v>
      </c>
      <c r="AK65">
        <f t="shared" si="22"/>
        <v>16.571488446274305</v>
      </c>
      <c r="AL65">
        <f t="shared" si="23"/>
        <v>16.113155112940973</v>
      </c>
      <c r="AN65">
        <f t="shared" si="24"/>
        <v>0.10585845996697177</v>
      </c>
      <c r="AO65" s="22">
        <f t="shared" si="25"/>
        <v>10144.815180846723</v>
      </c>
      <c r="AP65" s="22">
        <f>SUM(AO65:AO$124)</f>
        <v>163685.15397916976</v>
      </c>
      <c r="AQ65">
        <f t="shared" si="26"/>
        <v>16.13485815771244</v>
      </c>
      <c r="AR65">
        <f t="shared" si="27"/>
        <v>15.676524824379106</v>
      </c>
      <c r="AT65">
        <f t="shared" si="28"/>
        <v>0.2573580057321293</v>
      </c>
      <c r="AU65" s="22">
        <f t="shared" si="29"/>
        <v>24663.587627085621</v>
      </c>
      <c r="AV65" s="22">
        <f>SUM(AU65:AU$124)</f>
        <v>470747.80404480168</v>
      </c>
      <c r="AW65">
        <f t="shared" si="30"/>
        <v>19.086752955917294</v>
      </c>
      <c r="AX65">
        <f t="shared" si="31"/>
        <v>18.628419622583962</v>
      </c>
      <c r="AZ65">
        <f t="shared" si="32"/>
        <v>0.22174008573030457</v>
      </c>
      <c r="BA65" s="22">
        <f t="shared" si="33"/>
        <v>21250.188115535628</v>
      </c>
      <c r="BB65" s="22">
        <f>SUM(BA65:BA$124)</f>
        <v>393870.46472718532</v>
      </c>
      <c r="BC65">
        <f t="shared" si="34"/>
        <v>18.534916612772655</v>
      </c>
      <c r="BD65">
        <f t="shared" si="35"/>
        <v>18.076583279439323</v>
      </c>
    </row>
    <row r="66" spans="1:56" x14ac:dyDescent="0.2">
      <c r="A66">
        <v>62</v>
      </c>
      <c r="B66" s="12">
        <v>5.6439999999999997E-3</v>
      </c>
      <c r="C66" s="5">
        <f t="shared" si="36"/>
        <v>95361.404180355064</v>
      </c>
      <c r="D66">
        <f t="shared" si="0"/>
        <v>4.855829818276123E-2</v>
      </c>
      <c r="E66" s="22">
        <f t="shared" si="1"/>
        <v>4630.5874993164944</v>
      </c>
      <c r="F66" s="22">
        <f>SUM(E66:E$124)</f>
        <v>64599.285964786795</v>
      </c>
      <c r="G66">
        <f t="shared" si="2"/>
        <v>13.950559399713768</v>
      </c>
      <c r="H66">
        <f t="shared" si="3"/>
        <v>13.492226066380434</v>
      </c>
      <c r="J66">
        <f t="shared" si="4"/>
        <v>0.21633179095639476</v>
      </c>
      <c r="K66" s="22">
        <f t="shared" si="5"/>
        <v>20629.703354452842</v>
      </c>
      <c r="L66" s="22">
        <f>SUM(K66:K$124)</f>
        <v>372620.27661164966</v>
      </c>
      <c r="M66">
        <f t="shared" si="6"/>
        <v>18.062318696949223</v>
      </c>
      <c r="N66">
        <f t="shared" si="7"/>
        <v>17.603985363615891</v>
      </c>
      <c r="P66">
        <f t="shared" si="8"/>
        <v>0.15998971629410663</v>
      </c>
      <c r="Q66" s="22">
        <f t="shared" si="9"/>
        <v>15256.844000222642</v>
      </c>
      <c r="R66" s="22">
        <f>SUM(Q66:Q$124)</f>
        <v>260689.04664584412</v>
      </c>
      <c r="S66">
        <f t="shared" si="10"/>
        <v>17.086695429411215</v>
      </c>
      <c r="T66">
        <f t="shared" si="11"/>
        <v>16.628362096077883</v>
      </c>
      <c r="V66">
        <f t="shared" si="12"/>
        <v>5.6292435441140792E-2</v>
      </c>
      <c r="W66" s="22">
        <f t="shared" si="13"/>
        <v>5368.1256883991709</v>
      </c>
      <c r="X66" s="22">
        <f>SUM(W66:W$124)</f>
        <v>76688.866628553762</v>
      </c>
      <c r="Y66">
        <f t="shared" si="14"/>
        <v>14.285967035809691</v>
      </c>
      <c r="Z66">
        <f t="shared" si="15"/>
        <v>13.827633702476357</v>
      </c>
      <c r="AB66">
        <f t="shared" si="16"/>
        <v>0.13766269253517255</v>
      </c>
      <c r="AC66" s="22">
        <f t="shared" si="17"/>
        <v>13127.707663402538</v>
      </c>
      <c r="AD66" s="22">
        <f>SUM(AC66:AC$124)</f>
        <v>218332.85777656652</v>
      </c>
      <c r="AE66">
        <f t="shared" si="18"/>
        <v>16.631453363730479</v>
      </c>
      <c r="AF66">
        <f t="shared" si="19"/>
        <v>16.173120030397147</v>
      </c>
      <c r="AH66">
        <f t="shared" si="20"/>
        <v>0.11849453276510799</v>
      </c>
      <c r="AI66" s="22">
        <f t="shared" si="21"/>
        <v>11299.805032175789</v>
      </c>
      <c r="AJ66" s="22">
        <f>SUM(AI66:AI$124)</f>
        <v>183015.28325748234</v>
      </c>
      <c r="AK66">
        <f t="shared" si="22"/>
        <v>16.196322214087136</v>
      </c>
      <c r="AL66">
        <f t="shared" si="23"/>
        <v>15.737988880753802</v>
      </c>
      <c r="AN66">
        <f t="shared" si="24"/>
        <v>0.10203225057057519</v>
      </c>
      <c r="AO66" s="22">
        <f t="shared" si="25"/>
        <v>9729.9386860918839</v>
      </c>
      <c r="AP66" s="22">
        <f>SUM(AO66:AO$124)</f>
        <v>153540.33879832304</v>
      </c>
      <c r="AQ66">
        <f t="shared" si="26"/>
        <v>15.780195924337718</v>
      </c>
      <c r="AR66">
        <f t="shared" si="27"/>
        <v>15.321862591004384</v>
      </c>
      <c r="AT66">
        <f t="shared" si="28"/>
        <v>0.25169487113166683</v>
      </c>
      <c r="AU66" s="22">
        <f t="shared" si="29"/>
        <v>24001.976336109263</v>
      </c>
      <c r="AV66" s="22">
        <f>SUM(AU66:AU$124)</f>
        <v>446084.21641771606</v>
      </c>
      <c r="AW66">
        <f t="shared" si="30"/>
        <v>18.585311899779441</v>
      </c>
      <c r="AX66">
        <f t="shared" si="31"/>
        <v>18.126978566446109</v>
      </c>
      <c r="AZ66">
        <f t="shared" si="32"/>
        <v>0.21633179095639476</v>
      </c>
      <c r="BA66" s="22">
        <f t="shared" si="33"/>
        <v>20629.703354452842</v>
      </c>
      <c r="BB66" s="22">
        <f>SUM(BA66:BA$124)</f>
        <v>372620.27661164966</v>
      </c>
      <c r="BC66">
        <f t="shared" si="34"/>
        <v>18.062318696949223</v>
      </c>
      <c r="BD66">
        <f t="shared" si="35"/>
        <v>17.603985363615891</v>
      </c>
    </row>
    <row r="67" spans="1:56" x14ac:dyDescent="0.2">
      <c r="A67">
        <v>63</v>
      </c>
      <c r="B67" s="12">
        <v>6.4619999999999999E-3</v>
      </c>
      <c r="C67" s="5">
        <f t="shared" si="36"/>
        <v>94823.184415161144</v>
      </c>
      <c r="D67">
        <f t="shared" si="0"/>
        <v>4.6245998269296387E-2</v>
      </c>
      <c r="E67" s="22">
        <f t="shared" si="1"/>
        <v>4385.1928223527148</v>
      </c>
      <c r="F67" s="22">
        <f>SUM(E67:E$124)</f>
        <v>59968.698465470305</v>
      </c>
      <c r="G67">
        <f t="shared" si="2"/>
        <v>13.675270596948641</v>
      </c>
      <c r="H67">
        <f t="shared" si="3"/>
        <v>13.216937263615307</v>
      </c>
      <c r="J67">
        <f t="shared" si="4"/>
        <v>0.21105540581111676</v>
      </c>
      <c r="K67" s="22">
        <f t="shared" si="5"/>
        <v>20012.945667044198</v>
      </c>
      <c r="L67" s="22">
        <f>SUM(K67:K$124)</f>
        <v>351990.57325719681</v>
      </c>
      <c r="M67">
        <f t="shared" si="6"/>
        <v>17.588144149955308</v>
      </c>
      <c r="N67">
        <f t="shared" si="7"/>
        <v>17.129810816621976</v>
      </c>
      <c r="P67">
        <f t="shared" si="8"/>
        <v>0.15532982164476369</v>
      </c>
      <c r="Q67" s="22">
        <f t="shared" si="9"/>
        <v>14728.868322995517</v>
      </c>
      <c r="R67" s="22">
        <f>SUM(Q67:Q$124)</f>
        <v>245432.2026456215</v>
      </c>
      <c r="S67">
        <f t="shared" si="10"/>
        <v>16.663344206997852</v>
      </c>
      <c r="T67">
        <f t="shared" si="11"/>
        <v>16.20501087366452</v>
      </c>
      <c r="V67">
        <f t="shared" si="12"/>
        <v>5.3739795170540137E-2</v>
      </c>
      <c r="W67" s="22">
        <f t="shared" si="13"/>
        <v>5095.7785078891138</v>
      </c>
      <c r="X67" s="22">
        <f>SUM(W67:W$124)</f>
        <v>71320.740940154632</v>
      </c>
      <c r="Y67">
        <f t="shared" si="14"/>
        <v>13.996044143154622</v>
      </c>
      <c r="Z67">
        <f t="shared" si="15"/>
        <v>13.537710809821288</v>
      </c>
      <c r="AB67">
        <f t="shared" si="16"/>
        <v>0.13332948429556662</v>
      </c>
      <c r="AC67" s="22">
        <f t="shared" si="17"/>
        <v>12642.726277336846</v>
      </c>
      <c r="AD67" s="22">
        <f>SUM(AC67:AC$124)</f>
        <v>205205.15011316398</v>
      </c>
      <c r="AE67">
        <f t="shared" si="18"/>
        <v>16.231083835217689</v>
      </c>
      <c r="AF67">
        <f t="shared" si="19"/>
        <v>15.772750501884355</v>
      </c>
      <c r="AH67">
        <f t="shared" si="20"/>
        <v>0.11448747127063574</v>
      </c>
      <c r="AI67" s="22">
        <f t="shared" si="21"/>
        <v>10856.066601520957</v>
      </c>
      <c r="AJ67" s="22">
        <f>SUM(AI67:AI$124)</f>
        <v>171715.47822530655</v>
      </c>
      <c r="AK67">
        <f t="shared" si="22"/>
        <v>15.817467276890955</v>
      </c>
      <c r="AL67">
        <f t="shared" si="23"/>
        <v>15.359133943557621</v>
      </c>
      <c r="AN67">
        <f t="shared" si="24"/>
        <v>9.8344337899349571E-2</v>
      </c>
      <c r="AO67" s="22">
        <f t="shared" si="25"/>
        <v>9325.3232888169459</v>
      </c>
      <c r="AP67" s="22">
        <f>SUM(AO67:AO$124)</f>
        <v>143810.40011223112</v>
      </c>
      <c r="AQ67">
        <f t="shared" si="26"/>
        <v>15.421492173326634</v>
      </c>
      <c r="AR67">
        <f t="shared" si="27"/>
        <v>14.9631588399933</v>
      </c>
      <c r="AT67">
        <f t="shared" si="28"/>
        <v>0.24615635318500426</v>
      </c>
      <c r="AU67" s="22">
        <f t="shared" si="29"/>
        <v>23341.329273025196</v>
      </c>
      <c r="AV67" s="22">
        <f>SUM(AU67:AU$124)</f>
        <v>422082.24008160684</v>
      </c>
      <c r="AW67">
        <f t="shared" si="30"/>
        <v>18.083042107177391</v>
      </c>
      <c r="AX67">
        <f t="shared" si="31"/>
        <v>17.624708773844059</v>
      </c>
      <c r="AZ67">
        <f t="shared" si="32"/>
        <v>0.21105540581111676</v>
      </c>
      <c r="BA67" s="22">
        <f t="shared" si="33"/>
        <v>20012.945667044198</v>
      </c>
      <c r="BB67" s="22">
        <f>SUM(BA67:BA$124)</f>
        <v>351990.57325719681</v>
      </c>
      <c r="BC67">
        <f t="shared" si="34"/>
        <v>17.588144149955308</v>
      </c>
      <c r="BD67">
        <f t="shared" si="35"/>
        <v>17.129810816621976</v>
      </c>
    </row>
    <row r="68" spans="1:56" x14ac:dyDescent="0.2">
      <c r="A68">
        <v>64</v>
      </c>
      <c r="B68" s="12">
        <v>7.3749999999999996E-3</v>
      </c>
      <c r="C68" s="5">
        <f t="shared" si="36"/>
        <v>94210.436997470373</v>
      </c>
      <c r="D68">
        <f t="shared" si="0"/>
        <v>4.4043807875520369E-2</v>
      </c>
      <c r="E68" s="22">
        <f t="shared" si="1"/>
        <v>4149.3863869854013</v>
      </c>
      <c r="F68" s="22">
        <f>SUM(E68:E$124)</f>
        <v>55583.505643117591</v>
      </c>
      <c r="G68">
        <f t="shared" si="2"/>
        <v>13.395596471192922</v>
      </c>
      <c r="H68">
        <f t="shared" si="3"/>
        <v>12.937263137859588</v>
      </c>
      <c r="J68">
        <f t="shared" si="4"/>
        <v>0.20590771298645544</v>
      </c>
      <c r="K68" s="22">
        <f t="shared" si="5"/>
        <v>19398.655621603673</v>
      </c>
      <c r="L68" s="22">
        <f>SUM(K68:K$124)</f>
        <v>331977.62759015267</v>
      </c>
      <c r="M68">
        <f t="shared" si="6"/>
        <v>17.113434769182643</v>
      </c>
      <c r="N68">
        <f t="shared" si="7"/>
        <v>16.655101435849311</v>
      </c>
      <c r="P68">
        <f t="shared" si="8"/>
        <v>0.15080565208229488</v>
      </c>
      <c r="Q68" s="22">
        <f t="shared" si="9"/>
        <v>14207.466384361478</v>
      </c>
      <c r="R68" s="22">
        <f>SUM(Q68:Q$124)</f>
        <v>230703.334322626</v>
      </c>
      <c r="S68">
        <f t="shared" si="10"/>
        <v>16.238175624090658</v>
      </c>
      <c r="T68">
        <f t="shared" si="11"/>
        <v>15.779842290757324</v>
      </c>
      <c r="V68">
        <f t="shared" si="12"/>
        <v>5.1302907084047847E-2</v>
      </c>
      <c r="W68" s="22">
        <f t="shared" si="13"/>
        <v>4833.2692956287665</v>
      </c>
      <c r="X68" s="22">
        <f>SUM(W68:W$124)</f>
        <v>66224.962432265529</v>
      </c>
      <c r="Y68">
        <f t="shared" si="14"/>
        <v>13.701897904211489</v>
      </c>
      <c r="Z68">
        <f t="shared" si="15"/>
        <v>13.243564570878155</v>
      </c>
      <c r="AB68">
        <f t="shared" si="16"/>
        <v>0.12913267244122673</v>
      </c>
      <c r="AC68" s="22">
        <f t="shared" si="17"/>
        <v>12165.64550133917</v>
      </c>
      <c r="AD68" s="22">
        <f>SUM(AC68:AC$124)</f>
        <v>192562.42383582713</v>
      </c>
      <c r="AE68">
        <f t="shared" si="18"/>
        <v>15.82837703224463</v>
      </c>
      <c r="AF68">
        <f t="shared" si="19"/>
        <v>15.370043698911296</v>
      </c>
      <c r="AH68">
        <f t="shared" si="20"/>
        <v>0.11061591427114567</v>
      </c>
      <c r="AI68" s="22">
        <f t="shared" si="21"/>
        <v>10421.173622359353</v>
      </c>
      <c r="AJ68" s="22">
        <f>SUM(AI68:AI$124)</f>
        <v>160859.41162378559</v>
      </c>
      <c r="AK68">
        <f t="shared" si="22"/>
        <v>15.435824932294626</v>
      </c>
      <c r="AL68">
        <f t="shared" si="23"/>
        <v>14.977491598961292</v>
      </c>
      <c r="AN68">
        <f t="shared" si="24"/>
        <v>9.4789723276481511E-2</v>
      </c>
      <c r="AO68" s="22">
        <f t="shared" si="25"/>
        <v>8930.1812527466118</v>
      </c>
      <c r="AP68" s="22">
        <f>SUM(AO68:AO$124)</f>
        <v>134485.07682341419</v>
      </c>
      <c r="AQ68">
        <f t="shared" si="26"/>
        <v>15.059613351302502</v>
      </c>
      <c r="AR68">
        <f t="shared" si="27"/>
        <v>14.601280017969168</v>
      </c>
      <c r="AT68">
        <f t="shared" si="28"/>
        <v>0.24073970971638561</v>
      </c>
      <c r="AU68" s="22">
        <f t="shared" si="29"/>
        <v>22680.193255024853</v>
      </c>
      <c r="AV68" s="22">
        <f>SUM(AU68:AU$124)</f>
        <v>398740.91080858157</v>
      </c>
      <c r="AW68">
        <f t="shared" si="30"/>
        <v>17.581019100013158</v>
      </c>
      <c r="AX68">
        <f t="shared" si="31"/>
        <v>17.122685766679826</v>
      </c>
      <c r="AZ68">
        <f t="shared" si="32"/>
        <v>0.20590771298645544</v>
      </c>
      <c r="BA68" s="22">
        <f t="shared" si="33"/>
        <v>19398.655621603673</v>
      </c>
      <c r="BB68" s="22">
        <f>SUM(BA68:BA$124)</f>
        <v>331977.62759015267</v>
      </c>
      <c r="BC68">
        <f t="shared" si="34"/>
        <v>17.113434769182643</v>
      </c>
      <c r="BD68">
        <f t="shared" si="35"/>
        <v>16.655101435849311</v>
      </c>
    </row>
    <row r="69" spans="1:56" x14ac:dyDescent="0.2">
      <c r="A69">
        <v>65</v>
      </c>
      <c r="B69" s="12">
        <v>8.3579999999999991E-3</v>
      </c>
      <c r="C69" s="5">
        <f t="shared" si="36"/>
        <v>93515.635024614021</v>
      </c>
      <c r="D69">
        <f t="shared" ref="D69:D124" si="37">(1+D$1)^(-$A69)</f>
        <v>4.1946483690971779E-2</v>
      </c>
      <c r="E69" s="22">
        <f t="shared" ref="E69:E124" si="38">D69*$C69</f>
        <v>3922.6520594108415</v>
      </c>
      <c r="F69" s="22">
        <f>SUM(E69:E$124)</f>
        <v>51434.119256132195</v>
      </c>
      <c r="G69">
        <f t="shared" ref="G69:G124" si="39">F69/E69</f>
        <v>13.112077869036717</v>
      </c>
      <c r="H69">
        <f t="shared" ref="H69:H124" si="40">G69-(12-1)/(2*12)</f>
        <v>12.653744535703384</v>
      </c>
      <c r="J69">
        <f t="shared" ref="J69:J124" si="41">(1+J$1)^(-$A69)</f>
        <v>0.20088557364532242</v>
      </c>
      <c r="K69" s="22">
        <f t="shared" ref="K69:K124" si="42">J69*$C69</f>
        <v>18785.941986726193</v>
      </c>
      <c r="L69" s="22">
        <f>SUM(K69:K$124)</f>
        <v>312578.97196854901</v>
      </c>
      <c r="M69">
        <f t="shared" ref="M69:M124" si="43">L69/K69</f>
        <v>16.638983139062798</v>
      </c>
      <c r="N69">
        <f t="shared" ref="N69:N124" si="44">M69-(12-1)/(2*12)</f>
        <v>16.180649805729466</v>
      </c>
      <c r="P69">
        <f t="shared" ref="P69:P124" si="45">(1+P$1)^(-$A69)</f>
        <v>0.14641325444882999</v>
      </c>
      <c r="Q69" s="22">
        <f t="shared" ref="Q69:Q124" si="46">P69*$C69</f>
        <v>13691.92846580273</v>
      </c>
      <c r="R69" s="22">
        <f>SUM(Q69:Q$124)</f>
        <v>216495.86793826451</v>
      </c>
      <c r="S69">
        <f t="shared" ref="S69:S124" si="47">R69/Q69</f>
        <v>15.811933905365448</v>
      </c>
      <c r="T69">
        <f t="shared" ref="T69:T124" si="48">S69-(12-1)/(2*12)</f>
        <v>15.353600572032114</v>
      </c>
      <c r="V69">
        <f t="shared" ref="V69:V124" si="49">(1+V$1)^(-$A69)</f>
        <v>4.8976522275940668E-2</v>
      </c>
      <c r="W69" s="22">
        <f t="shared" ref="W69:W124" si="50">V69*$C69</f>
        <v>4580.0705819317463</v>
      </c>
      <c r="X69" s="22">
        <f>SUM(W69:W$124)</f>
        <v>61391.69313663675</v>
      </c>
      <c r="Y69">
        <f t="shared" ref="Y69:Y124" si="51">X69/W69</f>
        <v>13.404093242323668</v>
      </c>
      <c r="Z69">
        <f t="shared" ref="Z69:Z124" si="52">Y69-(12-1)/(2*12)</f>
        <v>12.945759908990334</v>
      </c>
      <c r="AB69">
        <f t="shared" ref="AB69:AB124" si="53">(1+AB$1)^(-$A69)</f>
        <v>0.12506796362346415</v>
      </c>
      <c r="AC69" s="22">
        <f t="shared" ref="AC69:AC124" si="54">AB69*$C69</f>
        <v>11695.810039483576</v>
      </c>
      <c r="AD69" s="22">
        <f>SUM(AC69:AC$124)</f>
        <v>180396.77833448796</v>
      </c>
      <c r="AE69">
        <f t="shared" ref="AE69:AE124" si="55">AD69/AC69</f>
        <v>15.424051666835494</v>
      </c>
      <c r="AF69">
        <f t="shared" ref="AF69:AF124" si="56">AE69-(12-1)/(2*12)</f>
        <v>14.96571833350216</v>
      </c>
      <c r="AH69">
        <f t="shared" ref="AH69:AH124" si="57">(1+AH$1)^(-$A69)</f>
        <v>0.10687527948902965</v>
      </c>
      <c r="AI69" s="22">
        <f t="shared" ref="AI69:AI124" si="58">AH69*$C69</f>
        <v>9994.5096298497137</v>
      </c>
      <c r="AJ69" s="22">
        <f>SUM(AI69:AI$124)</f>
        <v>150438.23800142627</v>
      </c>
      <c r="AK69">
        <f t="shared" ref="AK69:AK124" si="59">AJ69/AI69</f>
        <v>15.05208795358261</v>
      </c>
      <c r="AL69">
        <f t="shared" ref="AL69:AL124" si="60">AK69-(12-1)/(2*12)</f>
        <v>14.593754620249276</v>
      </c>
      <c r="AN69">
        <f t="shared" ref="AN69:AN124" si="61">(1+AN$1)^(-$A69)</f>
        <v>9.1363588700223139E-2</v>
      </c>
      <c r="AO69" s="22">
        <f t="shared" ref="AO69:AO124" si="62">AN69*$C69</f>
        <v>8543.9240154290164</v>
      </c>
      <c r="AP69" s="22">
        <f>SUM(AO69:AO$124)</f>
        <v>125554.89557066755</v>
      </c>
      <c r="AQ69">
        <f t="shared" ref="AQ69:AQ124" si="63">AP69/AO69</f>
        <v>14.695226144794203</v>
      </c>
      <c r="AR69">
        <f t="shared" ref="AR69:AR124" si="64">AQ69-(12-1)/(2*12)</f>
        <v>14.236892811460869</v>
      </c>
      <c r="AT69">
        <f t="shared" ref="AT69:AT124" si="65">(1+AT$1)^(-$A69)</f>
        <v>0.23544225889133066</v>
      </c>
      <c r="AU69" s="22">
        <f t="shared" ref="AU69:AU124" si="66">AT69*$C69</f>
        <v>22017.532351852362</v>
      </c>
      <c r="AV69" s="22">
        <f>SUM(AU69:AU$124)</f>
        <v>376060.71755355672</v>
      </c>
      <c r="AW69">
        <f t="shared" ref="AW69:AW124" si="67">AV69/AU69</f>
        <v>17.080057453482894</v>
      </c>
      <c r="AX69">
        <f t="shared" ref="AX69:AX124" si="68">AW69-(12-1)/(2*12)</f>
        <v>16.621724120149562</v>
      </c>
      <c r="AZ69">
        <f t="shared" ref="AZ69:AZ124" si="69">(1+AZ$1)^(-$A69)</f>
        <v>0.20088557364532242</v>
      </c>
      <c r="BA69" s="22">
        <f t="shared" ref="BA69:BA124" si="70">AZ69*$C69</f>
        <v>18785.941986726193</v>
      </c>
      <c r="BB69" s="22">
        <f>SUM(BA69:BA$124)</f>
        <v>312578.97196854901</v>
      </c>
      <c r="BC69">
        <f t="shared" ref="BC69:BC124" si="71">BB69/BA69</f>
        <v>16.638983139062798</v>
      </c>
      <c r="BD69">
        <f t="shared" ref="BD69:BD124" si="72">BC69-(12-1)/(2*12)</f>
        <v>16.180649805729466</v>
      </c>
    </row>
    <row r="70" spans="1:56" x14ac:dyDescent="0.2">
      <c r="A70">
        <v>66</v>
      </c>
      <c r="B70" s="12">
        <v>9.3819999999999997E-3</v>
      </c>
      <c r="C70" s="5">
        <f t="shared" ref="C70:C124" si="73">C69*(1-B69)</f>
        <v>92734.0313470783</v>
      </c>
      <c r="D70">
        <f t="shared" si="37"/>
        <v>3.9949032086639788E-2</v>
      </c>
      <c r="E70" s="22">
        <f t="shared" si="38"/>
        <v>3704.6347938078911</v>
      </c>
      <c r="F70" s="22">
        <f>SUM(E70:E$124)</f>
        <v>47511.467196721351</v>
      </c>
      <c r="G70">
        <f t="shared" si="39"/>
        <v>12.824872043024147</v>
      </c>
      <c r="H70">
        <f t="shared" si="40"/>
        <v>12.366538709690813</v>
      </c>
      <c r="J70">
        <f t="shared" si="41"/>
        <v>0.19598592550763161</v>
      </c>
      <c r="K70" s="22">
        <f t="shared" si="42"/>
        <v>18174.564959610863</v>
      </c>
      <c r="L70" s="22">
        <f>SUM(K70:K$124)</f>
        <v>293793.02998182282</v>
      </c>
      <c r="M70">
        <f t="shared" si="43"/>
        <v>16.165065333597578</v>
      </c>
      <c r="N70">
        <f t="shared" si="44"/>
        <v>15.706732000264244</v>
      </c>
      <c r="P70">
        <f t="shared" si="45"/>
        <v>0.14214879072701941</v>
      </c>
      <c r="Q70" s="22">
        <f t="shared" si="46"/>
        <v>13182.030415228692</v>
      </c>
      <c r="R70" s="22">
        <f>SUM(Q70:Q$124)</f>
        <v>202803.93947246176</v>
      </c>
      <c r="S70">
        <f t="shared" si="47"/>
        <v>15.384878739027197</v>
      </c>
      <c r="T70">
        <f t="shared" si="48"/>
        <v>14.926545405693863</v>
      </c>
      <c r="V70">
        <f t="shared" si="49"/>
        <v>4.6755629857699904E-2</v>
      </c>
      <c r="W70" s="22">
        <f t="shared" si="50"/>
        <v>4335.8380448763328</v>
      </c>
      <c r="X70" s="22">
        <f>SUM(W70:W$124)</f>
        <v>56811.622554704998</v>
      </c>
      <c r="Y70">
        <f t="shared" si="51"/>
        <v>13.102800881098267</v>
      </c>
      <c r="Z70">
        <f t="shared" si="52"/>
        <v>12.644467547764933</v>
      </c>
      <c r="AB70">
        <f t="shared" si="53"/>
        <v>0.12113119963531636</v>
      </c>
      <c r="AC70" s="22">
        <f t="shared" si="54"/>
        <v>11232.984464090627</v>
      </c>
      <c r="AD70" s="22">
        <f>SUM(AC70:AC$124)</f>
        <v>168700.96829500436</v>
      </c>
      <c r="AE70">
        <f t="shared" si="55"/>
        <v>15.018356771907246</v>
      </c>
      <c r="AF70">
        <f t="shared" si="56"/>
        <v>14.560023438573912</v>
      </c>
      <c r="AH70">
        <f t="shared" si="57"/>
        <v>0.10326113960292721</v>
      </c>
      <c r="AI70" s="22">
        <f t="shared" si="58"/>
        <v>9575.8217568728796</v>
      </c>
      <c r="AJ70" s="22">
        <f>SUM(AI70:AI$124)</f>
        <v>140443.72837157655</v>
      </c>
      <c r="AK70">
        <f t="shared" si="59"/>
        <v>14.666493585344307</v>
      </c>
      <c r="AL70">
        <f t="shared" si="60"/>
        <v>14.208160252010973</v>
      </c>
      <c r="AN70">
        <f t="shared" si="61"/>
        <v>8.8061290313468071E-2</v>
      </c>
      <c r="AO70" s="22">
        <f t="shared" si="62"/>
        <v>8166.278456393311</v>
      </c>
      <c r="AP70" s="22">
        <f>SUM(AO70:AO$124)</f>
        <v>117010.97155523853</v>
      </c>
      <c r="AQ70">
        <f t="shared" si="63"/>
        <v>14.328555189497809</v>
      </c>
      <c r="AR70">
        <f t="shared" si="64"/>
        <v>13.870221856164475</v>
      </c>
      <c r="AT70">
        <f t="shared" si="65"/>
        <v>0.23026137788883197</v>
      </c>
      <c r="AU70" s="22">
        <f t="shared" si="66"/>
        <v>21353.065835164387</v>
      </c>
      <c r="AV70" s="22">
        <f>SUM(AU70:AU$124)</f>
        <v>354043.18520170433</v>
      </c>
      <c r="AW70">
        <f t="shared" si="67"/>
        <v>16.580438047386309</v>
      </c>
      <c r="AX70">
        <f t="shared" si="68"/>
        <v>16.122104714052977</v>
      </c>
      <c r="AZ70">
        <f t="shared" si="69"/>
        <v>0.19598592550763161</v>
      </c>
      <c r="BA70" s="22">
        <f t="shared" si="70"/>
        <v>18174.564959610863</v>
      </c>
      <c r="BB70" s="22">
        <f>SUM(BA70:BA$124)</f>
        <v>293793.02998182282</v>
      </c>
      <c r="BC70">
        <f t="shared" si="71"/>
        <v>16.165065333597578</v>
      </c>
      <c r="BD70">
        <f t="shared" si="72"/>
        <v>15.706732000264244</v>
      </c>
    </row>
    <row r="71" spans="1:56" x14ac:dyDescent="0.2">
      <c r="A71">
        <v>67</v>
      </c>
      <c r="B71" s="12">
        <v>1.0418E-2</v>
      </c>
      <c r="C71" s="5">
        <f t="shared" si="73"/>
        <v>91864.000664980005</v>
      </c>
      <c r="D71">
        <f t="shared" si="37"/>
        <v>3.8046697225371226E-2</v>
      </c>
      <c r="E71" s="22">
        <f t="shared" si="38"/>
        <v>3495.1218192117954</v>
      </c>
      <c r="F71" s="22">
        <f>SUM(E71:E$124)</f>
        <v>43806.83240291346</v>
      </c>
      <c r="G71">
        <f t="shared" si="39"/>
        <v>12.5337068831531</v>
      </c>
      <c r="H71">
        <f t="shared" si="40"/>
        <v>12.075373549819766</v>
      </c>
      <c r="J71">
        <f t="shared" si="41"/>
        <v>0.19120578098305524</v>
      </c>
      <c r="K71" s="22">
        <f t="shared" si="42"/>
        <v>17564.927991375407</v>
      </c>
      <c r="L71" s="22">
        <f>SUM(K71:K$124)</f>
        <v>275618.46502221201</v>
      </c>
      <c r="M71">
        <f t="shared" si="43"/>
        <v>15.691408763961004</v>
      </c>
      <c r="N71">
        <f t="shared" si="44"/>
        <v>15.23307543062767</v>
      </c>
      <c r="P71">
        <f t="shared" si="45"/>
        <v>0.1380085346864266</v>
      </c>
      <c r="Q71" s="22">
        <f t="shared" si="46"/>
        <v>12678.016122206809</v>
      </c>
      <c r="R71" s="22">
        <f>SUM(Q71:Q$124)</f>
        <v>189621.90905723302</v>
      </c>
      <c r="S71">
        <f t="shared" si="47"/>
        <v>14.95674932334968</v>
      </c>
      <c r="T71">
        <f t="shared" si="48"/>
        <v>14.498415990016346</v>
      </c>
      <c r="V71">
        <f t="shared" si="49"/>
        <v>4.4635446164868642E-2</v>
      </c>
      <c r="W71" s="22">
        <f t="shared" si="50"/>
        <v>4100.3906561711719</v>
      </c>
      <c r="X71" s="22">
        <f>SUM(W71:W$124)</f>
        <v>52475.784509828663</v>
      </c>
      <c r="Y71">
        <f t="shared" si="51"/>
        <v>12.797752436307876</v>
      </c>
      <c r="Z71">
        <f t="shared" si="52"/>
        <v>12.339419102974542</v>
      </c>
      <c r="AB71">
        <f t="shared" si="53"/>
        <v>0.11731835315769142</v>
      </c>
      <c r="AC71" s="22">
        <f t="shared" si="54"/>
        <v>10777.333272492524</v>
      </c>
      <c r="AD71" s="22">
        <f>SUM(AC71:AC$124)</f>
        <v>157467.9838309137</v>
      </c>
      <c r="AE71">
        <f t="shared" si="55"/>
        <v>14.611034088815492</v>
      </c>
      <c r="AF71">
        <f t="shared" si="56"/>
        <v>14.152700755482158</v>
      </c>
      <c r="AH71">
        <f t="shared" si="57"/>
        <v>9.9769217007659144E-2</v>
      </c>
      <c r="AI71" s="22">
        <f t="shared" si="58"/>
        <v>9165.1994175361342</v>
      </c>
      <c r="AJ71" s="22">
        <f>SUM(AI71:AI$124)</f>
        <v>130867.9066147035</v>
      </c>
      <c r="AK71">
        <f t="shared" si="59"/>
        <v>14.278784416224356</v>
      </c>
      <c r="AL71">
        <f t="shared" si="60"/>
        <v>13.820451082891022</v>
      </c>
      <c r="AN71">
        <f t="shared" si="61"/>
        <v>8.4878352109366811E-2</v>
      </c>
      <c r="AO71" s="22">
        <f t="shared" si="62"/>
        <v>7797.2649946172796</v>
      </c>
      <c r="AP71" s="22">
        <f>SUM(AO71:AO$124)</f>
        <v>108844.69309884522</v>
      </c>
      <c r="AQ71">
        <f t="shared" si="63"/>
        <v>13.959342561011388</v>
      </c>
      <c r="AR71">
        <f t="shared" si="64"/>
        <v>13.501009227678054</v>
      </c>
      <c r="AT71">
        <f t="shared" si="65"/>
        <v>0.22519450160276969</v>
      </c>
      <c r="AU71" s="22">
        <f t="shared" si="66"/>
        <v>20687.267844986676</v>
      </c>
      <c r="AV71" s="22">
        <f>SUM(AU71:AU$124)</f>
        <v>332690.11936653993</v>
      </c>
      <c r="AW71">
        <f t="shared" si="67"/>
        <v>16.081878083633146</v>
      </c>
      <c r="AX71">
        <f t="shared" si="68"/>
        <v>15.623544750299812</v>
      </c>
      <c r="AZ71">
        <f t="shared" si="69"/>
        <v>0.19120578098305524</v>
      </c>
      <c r="BA71" s="22">
        <f t="shared" si="70"/>
        <v>17564.927991375407</v>
      </c>
      <c r="BB71" s="22">
        <f>SUM(BA71:BA$124)</f>
        <v>275618.46502221201</v>
      </c>
      <c r="BC71">
        <f t="shared" si="71"/>
        <v>15.691408763961004</v>
      </c>
      <c r="BD71">
        <f t="shared" si="72"/>
        <v>15.23307543062767</v>
      </c>
    </row>
    <row r="72" spans="1:56" x14ac:dyDescent="0.2">
      <c r="A72">
        <v>68</v>
      </c>
      <c r="B72" s="12">
        <v>1.1384E-2</v>
      </c>
      <c r="C72" s="5">
        <f t="shared" si="73"/>
        <v>90906.961506052234</v>
      </c>
      <c r="D72">
        <f t="shared" si="37"/>
        <v>3.6234949738448791E-2</v>
      </c>
      <c r="E72" s="22">
        <f t="shared" si="38"/>
        <v>3294.0091810469016</v>
      </c>
      <c r="F72" s="22">
        <f>SUM(E72:E$124)</f>
        <v>40311.710583701664</v>
      </c>
      <c r="G72">
        <f t="shared" si="39"/>
        <v>12.237886529171664</v>
      </c>
      <c r="H72">
        <f t="shared" si="40"/>
        <v>11.77955319583833</v>
      </c>
      <c r="J72">
        <f t="shared" si="41"/>
        <v>0.18654222534932219</v>
      </c>
      <c r="K72" s="22">
        <f t="shared" si="42"/>
        <v>16957.986899084153</v>
      </c>
      <c r="L72" s="22">
        <f>SUM(K72:K$124)</f>
        <v>258053.53703083671</v>
      </c>
      <c r="M72">
        <f t="shared" si="43"/>
        <v>15.217227054513963</v>
      </c>
      <c r="N72">
        <f t="shared" si="44"/>
        <v>14.758893721180629</v>
      </c>
      <c r="P72">
        <f t="shared" si="45"/>
        <v>0.13398886862759865</v>
      </c>
      <c r="Q72" s="22">
        <f t="shared" si="46"/>
        <v>12180.520922568601</v>
      </c>
      <c r="R72" s="22">
        <f>SUM(Q72:Q$124)</f>
        <v>176943.89293502626</v>
      </c>
      <c r="S72">
        <f t="shared" si="47"/>
        <v>14.526791921286133</v>
      </c>
      <c r="T72">
        <f t="shared" si="48"/>
        <v>14.068458587952799</v>
      </c>
      <c r="V72">
        <f t="shared" si="49"/>
        <v>4.2611404453335215E-2</v>
      </c>
      <c r="W72" s="22">
        <f t="shared" si="50"/>
        <v>3873.6733043581671</v>
      </c>
      <c r="X72" s="22">
        <f>SUM(W72:W$124)</f>
        <v>48375.393853657493</v>
      </c>
      <c r="Y72">
        <f t="shared" si="51"/>
        <v>12.488248247272587</v>
      </c>
      <c r="Z72">
        <f t="shared" si="52"/>
        <v>12.029914913939253</v>
      </c>
      <c r="AB72">
        <f t="shared" si="53"/>
        <v>0.11362552363941056</v>
      </c>
      <c r="AC72" s="22">
        <f t="shared" si="54"/>
        <v>10329.351103592924</v>
      </c>
      <c r="AD72" s="22">
        <f>SUM(AC72:AC$124)</f>
        <v>146690.65055842116</v>
      </c>
      <c r="AE72">
        <f t="shared" si="55"/>
        <v>14.201342280581091</v>
      </c>
      <c r="AF72">
        <f t="shared" si="56"/>
        <v>13.743008947247757</v>
      </c>
      <c r="AH72">
        <f t="shared" si="57"/>
        <v>9.6395378751361491E-2</v>
      </c>
      <c r="AI72" s="22">
        <f t="shared" si="58"/>
        <v>8763.0109855113442</v>
      </c>
      <c r="AJ72" s="22">
        <f>SUM(AI72:AI$124)</f>
        <v>121702.70719716736</v>
      </c>
      <c r="AK72">
        <f t="shared" si="59"/>
        <v>13.888229445151802</v>
      </c>
      <c r="AL72">
        <f t="shared" si="60"/>
        <v>13.429896111818469</v>
      </c>
      <c r="AN72">
        <f t="shared" si="61"/>
        <v>8.1810459864449916E-2</v>
      </c>
      <c r="AO72" s="22">
        <f t="shared" si="62"/>
        <v>7437.1403256899794</v>
      </c>
      <c r="AP72" s="22">
        <f>SUM(AO72:AO$124)</f>
        <v>101047.42810422793</v>
      </c>
      <c r="AQ72">
        <f t="shared" si="63"/>
        <v>13.586865875742808</v>
      </c>
      <c r="AR72">
        <f t="shared" si="64"/>
        <v>13.128532542409474</v>
      </c>
      <c r="AT72">
        <f t="shared" si="65"/>
        <v>0.22023912137190188</v>
      </c>
      <c r="AU72" s="22">
        <f t="shared" si="66"/>
        <v>20021.26932868225</v>
      </c>
      <c r="AV72" s="22">
        <f>SUM(AU72:AU$124)</f>
        <v>312002.8515215533</v>
      </c>
      <c r="AW72">
        <f t="shared" si="67"/>
        <v>15.583569972488279</v>
      </c>
      <c r="AX72">
        <f t="shared" si="68"/>
        <v>15.125236639154945</v>
      </c>
      <c r="AZ72">
        <f t="shared" si="69"/>
        <v>0.18654222534932219</v>
      </c>
      <c r="BA72" s="22">
        <f t="shared" si="70"/>
        <v>16957.986899084153</v>
      </c>
      <c r="BB72" s="22">
        <f>SUM(BA72:BA$124)</f>
        <v>258053.53703083671</v>
      </c>
      <c r="BC72">
        <f t="shared" si="71"/>
        <v>15.217227054513963</v>
      </c>
      <c r="BD72">
        <f t="shared" si="72"/>
        <v>14.758893721180629</v>
      </c>
    </row>
    <row r="73" spans="1:56" x14ac:dyDescent="0.2">
      <c r="A73">
        <v>69</v>
      </c>
      <c r="B73" s="12">
        <v>1.23E-2</v>
      </c>
      <c r="C73" s="5">
        <f t="shared" si="73"/>
        <v>89872.076656267338</v>
      </c>
      <c r="D73">
        <f t="shared" si="37"/>
        <v>3.4509475941379798E-2</v>
      </c>
      <c r="E73" s="22">
        <f t="shared" si="38"/>
        <v>3101.4382671712988</v>
      </c>
      <c r="F73" s="22">
        <f>SUM(E73:E$124)</f>
        <v>37017.701402654762</v>
      </c>
      <c r="G73">
        <f t="shared" si="39"/>
        <v>11.935656367720377</v>
      </c>
      <c r="H73">
        <f t="shared" si="40"/>
        <v>11.477323034387043</v>
      </c>
      <c r="J73">
        <f t="shared" si="41"/>
        <v>0.1819924149749485</v>
      </c>
      <c r="K73" s="22">
        <f t="shared" si="42"/>
        <v>16356.036269487788</v>
      </c>
      <c r="L73" s="22">
        <f>SUM(K73:K$124)</f>
        <v>241095.55013175259</v>
      </c>
      <c r="M73">
        <f t="shared" si="43"/>
        <v>14.740463163530441</v>
      </c>
      <c r="N73">
        <f t="shared" si="44"/>
        <v>14.282129830197107</v>
      </c>
      <c r="P73">
        <f t="shared" si="45"/>
        <v>0.13008628022096957</v>
      </c>
      <c r="Q73" s="22">
        <f t="shared" si="46"/>
        <v>11691.124147947652</v>
      </c>
      <c r="R73" s="22">
        <f>SUM(Q73:Q$124)</f>
        <v>164763.37201245764</v>
      </c>
      <c r="S73">
        <f t="shared" si="47"/>
        <v>14.093030740878877</v>
      </c>
      <c r="T73">
        <f t="shared" si="48"/>
        <v>13.634697407545543</v>
      </c>
      <c r="V73">
        <f t="shared" si="49"/>
        <v>4.0679145062849843E-2</v>
      </c>
      <c r="W73" s="22">
        <f t="shared" si="50"/>
        <v>3655.9192433998601</v>
      </c>
      <c r="X73" s="22">
        <f>SUM(W73:W$124)</f>
        <v>44501.720549299338</v>
      </c>
      <c r="Y73">
        <f t="shared" si="51"/>
        <v>12.172511914654466</v>
      </c>
      <c r="Z73">
        <f t="shared" si="52"/>
        <v>11.714178581321132</v>
      </c>
      <c r="AB73">
        <f t="shared" si="53"/>
        <v>0.11004893330693517</v>
      </c>
      <c r="AC73" s="22">
        <f t="shared" si="54"/>
        <v>9890.3261701013289</v>
      </c>
      <c r="AD73" s="22">
        <f>SUM(AC73:AC$124)</f>
        <v>136361.29945482826</v>
      </c>
      <c r="AE73">
        <f t="shared" si="55"/>
        <v>13.787340994582305</v>
      </c>
      <c r="AF73">
        <f t="shared" si="56"/>
        <v>13.329007661248971</v>
      </c>
      <c r="AH73">
        <f t="shared" si="57"/>
        <v>9.3135631643827543E-2</v>
      </c>
      <c r="AI73" s="22">
        <f t="shared" si="58"/>
        <v>8370.2926265239475</v>
      </c>
      <c r="AJ73" s="22">
        <f>SUM(AI73:AI$124)</f>
        <v>112939.69621165603</v>
      </c>
      <c r="AK73">
        <f t="shared" si="59"/>
        <v>13.492920887110984</v>
      </c>
      <c r="AL73">
        <f t="shared" si="60"/>
        <v>13.03458755377765</v>
      </c>
      <c r="AN73">
        <f t="shared" si="61"/>
        <v>7.8853455291036059E-2</v>
      </c>
      <c r="AO73" s="22">
        <f t="shared" si="62"/>
        <v>7086.723778527542</v>
      </c>
      <c r="AP73" s="22">
        <f>SUM(AO73:AO$124)</f>
        <v>93610.287778537953</v>
      </c>
      <c r="AQ73">
        <f t="shared" si="63"/>
        <v>13.209247418697617</v>
      </c>
      <c r="AR73">
        <f t="shared" si="64"/>
        <v>12.750914085364283</v>
      </c>
      <c r="AT73">
        <f t="shared" si="65"/>
        <v>0.21539278373780135</v>
      </c>
      <c r="AU73" s="22">
        <f t="shared" si="66"/>
        <v>19357.796771290497</v>
      </c>
      <c r="AV73" s="22">
        <f>SUM(AU73:AU$124)</f>
        <v>291981.58219287108</v>
      </c>
      <c r="AW73">
        <f t="shared" si="67"/>
        <v>15.083409834424353</v>
      </c>
      <c r="AX73">
        <f t="shared" si="68"/>
        <v>14.625076501091019</v>
      </c>
      <c r="AZ73">
        <f t="shared" si="69"/>
        <v>0.1819924149749485</v>
      </c>
      <c r="BA73" s="22">
        <f t="shared" si="70"/>
        <v>16356.036269487788</v>
      </c>
      <c r="BB73" s="22">
        <f>SUM(BA73:BA$124)</f>
        <v>241095.55013175259</v>
      </c>
      <c r="BC73">
        <f t="shared" si="71"/>
        <v>14.740463163530441</v>
      </c>
      <c r="BD73">
        <f t="shared" si="72"/>
        <v>14.282129830197107</v>
      </c>
    </row>
    <row r="74" spans="1:56" x14ac:dyDescent="0.2">
      <c r="A74">
        <v>70</v>
      </c>
      <c r="B74" s="12">
        <v>1.3287999999999999E-2</v>
      </c>
      <c r="C74" s="5">
        <f t="shared" si="73"/>
        <v>88766.650113395255</v>
      </c>
      <c r="D74">
        <f t="shared" si="37"/>
        <v>3.2866167563218862E-2</v>
      </c>
      <c r="E74" s="22">
        <f t="shared" si="38"/>
        <v>2917.419596652469</v>
      </c>
      <c r="F74" s="22">
        <f>SUM(E74:E$124)</f>
        <v>33916.263135483467</v>
      </c>
      <c r="G74">
        <f t="shared" si="39"/>
        <v>11.625431999702737</v>
      </c>
      <c r="H74">
        <f t="shared" si="40"/>
        <v>11.167098666369403</v>
      </c>
      <c r="J74">
        <f t="shared" si="41"/>
        <v>0.17755357558531562</v>
      </c>
      <c r="K74" s="22">
        <f t="shared" si="42"/>
        <v>15760.836120363991</v>
      </c>
      <c r="L74" s="22">
        <f>SUM(K74:K$124)</f>
        <v>224739.51386226478</v>
      </c>
      <c r="M74">
        <f t="shared" si="43"/>
        <v>14.25936493127336</v>
      </c>
      <c r="N74">
        <f t="shared" si="44"/>
        <v>13.801031597940026</v>
      </c>
      <c r="P74">
        <f t="shared" si="45"/>
        <v>0.12629735943783454</v>
      </c>
      <c r="Q74" s="22">
        <f t="shared" si="46"/>
        <v>11210.993515463977</v>
      </c>
      <c r="R74" s="22">
        <f>SUM(Q74:Q$124)</f>
        <v>153072.24786450999</v>
      </c>
      <c r="S74">
        <f t="shared" si="47"/>
        <v>13.653762947357745</v>
      </c>
      <c r="T74">
        <f t="shared" si="48"/>
        <v>13.195429614024411</v>
      </c>
      <c r="V74">
        <f t="shared" si="49"/>
        <v>3.883450602658696E-2</v>
      </c>
      <c r="W74" s="22">
        <f t="shared" si="50"/>
        <v>3447.209008788584</v>
      </c>
      <c r="X74" s="22">
        <f>SUM(W74:W$124)</f>
        <v>40845.801305899477</v>
      </c>
      <c r="Y74">
        <f t="shared" si="51"/>
        <v>11.848948294624433</v>
      </c>
      <c r="Z74">
        <f t="shared" si="52"/>
        <v>11.390614961291099</v>
      </c>
      <c r="AB74">
        <f t="shared" si="53"/>
        <v>0.10658492329969509</v>
      </c>
      <c r="AC74" s="22">
        <f t="shared" si="54"/>
        <v>9461.1865939071031</v>
      </c>
      <c r="AD74" s="22">
        <f>SUM(AC74:AC$124)</f>
        <v>126470.97328472706</v>
      </c>
      <c r="AE74">
        <f t="shared" si="55"/>
        <v>13.367347956774569</v>
      </c>
      <c r="AF74">
        <f t="shared" si="56"/>
        <v>12.909014623441236</v>
      </c>
      <c r="AH74">
        <f t="shared" si="57"/>
        <v>8.9986117530268139E-2</v>
      </c>
      <c r="AI74" s="22">
        <f t="shared" si="58"/>
        <v>7987.7662098721748</v>
      </c>
      <c r="AJ74" s="22">
        <f>SUM(AI74:AI$124)</f>
        <v>104569.4035851321</v>
      </c>
      <c r="AK74">
        <f t="shared" si="59"/>
        <v>13.091194814376706</v>
      </c>
      <c r="AL74">
        <f t="shared" si="60"/>
        <v>12.632861481043372</v>
      </c>
      <c r="AN74">
        <f t="shared" si="61"/>
        <v>7.6003330400998603E-2</v>
      </c>
      <c r="AO74" s="22">
        <f t="shared" si="62"/>
        <v>6746.5610371582197</v>
      </c>
      <c r="AP74" s="22">
        <f>SUM(AO74:AO$124)</f>
        <v>86523.564000010432</v>
      </c>
      <c r="AQ74">
        <f t="shared" si="63"/>
        <v>12.824839725522709</v>
      </c>
      <c r="AR74">
        <f t="shared" si="64"/>
        <v>12.366506392189375</v>
      </c>
      <c r="AT74">
        <f t="shared" si="65"/>
        <v>0.21065308923012357</v>
      </c>
      <c r="AU74" s="22">
        <f t="shared" si="66"/>
        <v>18698.969066996211</v>
      </c>
      <c r="AV74" s="22">
        <f>SUM(AU74:AU$124)</f>
        <v>272623.7854215806</v>
      </c>
      <c r="AW74">
        <f t="shared" si="67"/>
        <v>14.57961583041298</v>
      </c>
      <c r="AX74">
        <f t="shared" si="68"/>
        <v>14.121282497079646</v>
      </c>
      <c r="AZ74">
        <f t="shared" si="69"/>
        <v>0.17755357558531562</v>
      </c>
      <c r="BA74" s="22">
        <f t="shared" si="70"/>
        <v>15760.836120363991</v>
      </c>
      <c r="BB74" s="22">
        <f>SUM(BA74:BA$124)</f>
        <v>224739.51386226478</v>
      </c>
      <c r="BC74">
        <f t="shared" si="71"/>
        <v>14.25936493127336</v>
      </c>
      <c r="BD74">
        <f t="shared" si="72"/>
        <v>13.801031597940026</v>
      </c>
    </row>
    <row r="75" spans="1:56" x14ac:dyDescent="0.2">
      <c r="A75">
        <v>71</v>
      </c>
      <c r="B75" s="12">
        <v>1.417E-2</v>
      </c>
      <c r="C75" s="5">
        <f t="shared" si="73"/>
        <v>87587.118866688455</v>
      </c>
      <c r="D75">
        <f t="shared" si="37"/>
        <v>3.1301111964970339E-2</v>
      </c>
      <c r="E75" s="22">
        <f t="shared" si="38"/>
        <v>2741.5742143353814</v>
      </c>
      <c r="F75" s="22">
        <f>SUM(E75:E$124)</f>
        <v>30998.843538830977</v>
      </c>
      <c r="G75">
        <f t="shared" si="39"/>
        <v>11.306950356018644</v>
      </c>
      <c r="H75">
        <f t="shared" si="40"/>
        <v>10.84861702268531</v>
      </c>
      <c r="J75">
        <f t="shared" si="41"/>
        <v>0.17322300057103962</v>
      </c>
      <c r="K75" s="22">
        <f t="shared" si="42"/>
        <v>15172.10354146009</v>
      </c>
      <c r="L75" s="22">
        <f>SUM(K75:K$124)</f>
        <v>208978.67774190081</v>
      </c>
      <c r="M75">
        <f t="shared" si="43"/>
        <v>13.773876323137044</v>
      </c>
      <c r="N75">
        <f t="shared" si="44"/>
        <v>13.31554298980371</v>
      </c>
      <c r="P75">
        <f t="shared" si="45"/>
        <v>0.12261879557071313</v>
      </c>
      <c r="Q75" s="22">
        <f t="shared" si="46"/>
        <v>10739.827022942223</v>
      </c>
      <c r="R75" s="22">
        <f>SUM(Q75:Q$124)</f>
        <v>141861.25434904604</v>
      </c>
      <c r="S75">
        <f t="shared" si="47"/>
        <v>13.208895641056845</v>
      </c>
      <c r="T75">
        <f t="shared" si="48"/>
        <v>12.750562307723511</v>
      </c>
      <c r="V75">
        <f t="shared" si="49"/>
        <v>3.7073514106526928E-2</v>
      </c>
      <c r="W75" s="22">
        <f t="shared" si="50"/>
        <v>3247.1622868542254</v>
      </c>
      <c r="X75" s="22">
        <f>SUM(W75:W$124)</f>
        <v>37398.592297110881</v>
      </c>
      <c r="Y75">
        <f t="shared" si="51"/>
        <v>11.517315425999776</v>
      </c>
      <c r="Z75">
        <f t="shared" si="52"/>
        <v>11.058982092666442</v>
      </c>
      <c r="AB75">
        <f t="shared" si="53"/>
        <v>0.10322994992706545</v>
      </c>
      <c r="AC75" s="22">
        <f t="shared" si="54"/>
        <v>9041.6138948641783</v>
      </c>
      <c r="AD75" s="22">
        <f>SUM(AC75:AC$124)</f>
        <v>117009.78669081996</v>
      </c>
      <c r="AE75">
        <f t="shared" si="55"/>
        <v>12.941250096654086</v>
      </c>
      <c r="AF75">
        <f t="shared" si="56"/>
        <v>12.482916763320752</v>
      </c>
      <c r="AH75">
        <f t="shared" si="57"/>
        <v>8.6943108724896773E-2</v>
      </c>
      <c r="AI75" s="22">
        <f t="shared" si="58"/>
        <v>7615.0963985269518</v>
      </c>
      <c r="AJ75" s="22">
        <f>SUM(AI75:AI$124)</f>
        <v>96581.637375259917</v>
      </c>
      <c r="AK75">
        <f t="shared" si="59"/>
        <v>12.68291723712683</v>
      </c>
      <c r="AL75">
        <f t="shared" si="60"/>
        <v>12.224583903793496</v>
      </c>
      <c r="AN75">
        <f t="shared" si="61"/>
        <v>7.3256222073251664E-2</v>
      </c>
      <c r="AO75" s="22">
        <f t="shared" si="62"/>
        <v>6416.3014304544204</v>
      </c>
      <c r="AP75" s="22">
        <f>SUM(AO75:AO$124)</f>
        <v>79777.002962852188</v>
      </c>
      <c r="AQ75">
        <f t="shared" si="63"/>
        <v>12.433487395744461</v>
      </c>
      <c r="AR75">
        <f t="shared" si="64"/>
        <v>11.975154062411127</v>
      </c>
      <c r="AT75">
        <f t="shared" si="65"/>
        <v>0.20601769117860499</v>
      </c>
      <c r="AU75" s="22">
        <f t="shared" si="66"/>
        <v>18044.49600590119</v>
      </c>
      <c r="AV75" s="22">
        <f>SUM(AU75:AU$124)</f>
        <v>253924.81635458462</v>
      </c>
      <c r="AW75">
        <f t="shared" si="67"/>
        <v>14.072147887729432</v>
      </c>
      <c r="AX75">
        <f t="shared" si="68"/>
        <v>13.613814554396098</v>
      </c>
      <c r="AZ75">
        <f t="shared" si="69"/>
        <v>0.17322300057103962</v>
      </c>
      <c r="BA75" s="22">
        <f t="shared" si="70"/>
        <v>15172.10354146009</v>
      </c>
      <c r="BB75" s="22">
        <f>SUM(BA75:BA$124)</f>
        <v>208978.67774190081</v>
      </c>
      <c r="BC75">
        <f t="shared" si="71"/>
        <v>13.773876323137044</v>
      </c>
      <c r="BD75">
        <f t="shared" si="72"/>
        <v>13.31554298980371</v>
      </c>
    </row>
    <row r="76" spans="1:56" x14ac:dyDescent="0.2">
      <c r="A76">
        <v>72</v>
      </c>
      <c r="B76" s="12">
        <v>1.5640999999999999E-2</v>
      </c>
      <c r="C76" s="5">
        <f t="shared" si="73"/>
        <v>86346.009392347478</v>
      </c>
      <c r="D76">
        <f t="shared" si="37"/>
        <v>2.9810582823781274E-2</v>
      </c>
      <c r="E76" s="22">
        <f t="shared" si="38"/>
        <v>2574.0248644935705</v>
      </c>
      <c r="F76" s="22">
        <f>SUM(E76:E$124)</f>
        <v>28257.269324495595</v>
      </c>
      <c r="G76">
        <f t="shared" si="39"/>
        <v>10.97785406593386</v>
      </c>
      <c r="H76">
        <f t="shared" si="40"/>
        <v>10.519520732600526</v>
      </c>
      <c r="J76">
        <f t="shared" si="41"/>
        <v>0.16899804933759965</v>
      </c>
      <c r="K76" s="22">
        <f t="shared" si="42"/>
        <v>14592.307155392782</v>
      </c>
      <c r="L76" s="22">
        <f>SUM(K76:K$124)</f>
        <v>193806.57420044069</v>
      </c>
      <c r="M76">
        <f t="shared" si="43"/>
        <v>13.281420966308051</v>
      </c>
      <c r="N76">
        <f t="shared" si="44"/>
        <v>12.823087632974717</v>
      </c>
      <c r="P76">
        <f t="shared" si="45"/>
        <v>0.1190473743404982</v>
      </c>
      <c r="Q76" s="22">
        <f t="shared" si="46"/>
        <v>10279.265702938963</v>
      </c>
      <c r="R76" s="22">
        <f>SUM(Q76:Q$124)</f>
        <v>131121.42732610379</v>
      </c>
      <c r="S76">
        <f t="shared" si="47"/>
        <v>12.755913808961532</v>
      </c>
      <c r="T76">
        <f t="shared" si="48"/>
        <v>12.297580475628198</v>
      </c>
      <c r="V76">
        <f t="shared" si="49"/>
        <v>3.5392376235347897E-2</v>
      </c>
      <c r="W76" s="22">
        <f t="shared" si="50"/>
        <v>3055.990450834845</v>
      </c>
      <c r="X76" s="22">
        <f>SUM(W76:W$124)</f>
        <v>34151.430010256649</v>
      </c>
      <c r="Y76">
        <f t="shared" si="51"/>
        <v>11.175241074764175</v>
      </c>
      <c r="Z76">
        <f t="shared" si="52"/>
        <v>10.716907741430841</v>
      </c>
      <c r="AB76">
        <f t="shared" si="53"/>
        <v>9.9980581043162653E-2</v>
      </c>
      <c r="AC76" s="22">
        <f t="shared" si="54"/>
        <v>8632.9241898052805</v>
      </c>
      <c r="AD76" s="22">
        <f>SUM(AC76:AC$124)</f>
        <v>107968.1727959558</v>
      </c>
      <c r="AE76">
        <f t="shared" si="55"/>
        <v>12.506558661022028</v>
      </c>
      <c r="AF76">
        <f t="shared" si="56"/>
        <v>12.048225327688694</v>
      </c>
      <c r="AH76">
        <f t="shared" si="57"/>
        <v>8.400300359893409E-2</v>
      </c>
      <c r="AI76" s="22">
        <f t="shared" si="58"/>
        <v>7253.3241377389622</v>
      </c>
      <c r="AJ76" s="22">
        <f>SUM(AI76:AI$124)</f>
        <v>88966.540976732969</v>
      </c>
      <c r="AK76">
        <f t="shared" si="59"/>
        <v>12.265623221474561</v>
      </c>
      <c r="AL76">
        <f t="shared" si="60"/>
        <v>11.807289888141227</v>
      </c>
      <c r="AN76">
        <f t="shared" si="61"/>
        <v>7.0608406817591951E-2</v>
      </c>
      <c r="AO76" s="22">
        <f t="shared" si="62"/>
        <v>6096.7541582504864</v>
      </c>
      <c r="AP76" s="22">
        <f>SUM(AO76:AO$124)</f>
        <v>73360.701532397783</v>
      </c>
      <c r="AQ76">
        <f t="shared" si="63"/>
        <v>12.032747200921948</v>
      </c>
      <c r="AR76">
        <f t="shared" si="64"/>
        <v>11.574413867588614</v>
      </c>
      <c r="AT76">
        <f t="shared" si="65"/>
        <v>0.20148429455120295</v>
      </c>
      <c r="AU76" s="22">
        <f t="shared" si="66"/>
        <v>17397.364789728676</v>
      </c>
      <c r="AV76" s="22">
        <f>SUM(AU76:AU$124)</f>
        <v>235880.32034868342</v>
      </c>
      <c r="AW76">
        <f t="shared" si="67"/>
        <v>13.558393653270183</v>
      </c>
      <c r="AX76">
        <f t="shared" si="68"/>
        <v>13.100060319936849</v>
      </c>
      <c r="AZ76">
        <f t="shared" si="69"/>
        <v>0.16899804933759965</v>
      </c>
      <c r="BA76" s="22">
        <f t="shared" si="70"/>
        <v>14592.307155392782</v>
      </c>
      <c r="BB76" s="22">
        <f>SUM(BA76:BA$124)</f>
        <v>193806.57420044069</v>
      </c>
      <c r="BC76">
        <f t="shared" si="71"/>
        <v>13.281420966308051</v>
      </c>
      <c r="BD76">
        <f t="shared" si="72"/>
        <v>12.823087632974717</v>
      </c>
    </row>
    <row r="77" spans="1:56" x14ac:dyDescent="0.2">
      <c r="A77">
        <v>73</v>
      </c>
      <c r="B77" s="12">
        <v>1.7018999999999999E-2</v>
      </c>
      <c r="C77" s="5">
        <f t="shared" si="73"/>
        <v>84995.471459441775</v>
      </c>
      <c r="D77">
        <f t="shared" si="37"/>
        <v>2.8391031260744073E-2</v>
      </c>
      <c r="E77" s="22">
        <f t="shared" si="38"/>
        <v>2413.1090872266923</v>
      </c>
      <c r="F77" s="22">
        <f>SUM(E77:E$124)</f>
        <v>25683.244460002024</v>
      </c>
      <c r="G77">
        <f t="shared" si="39"/>
        <v>10.643217331512743</v>
      </c>
      <c r="H77">
        <f t="shared" si="40"/>
        <v>10.184883998179409</v>
      </c>
      <c r="J77">
        <f t="shared" si="41"/>
        <v>0.16487614569521922</v>
      </c>
      <c r="K77" s="22">
        <f t="shared" si="42"/>
        <v>14013.725735780768</v>
      </c>
      <c r="L77" s="22">
        <f>SUM(K77:K$124)</f>
        <v>179214.26704504789</v>
      </c>
      <c r="M77">
        <f t="shared" si="43"/>
        <v>12.788481123721882</v>
      </c>
      <c r="N77">
        <f t="shared" si="44"/>
        <v>12.330147790388548</v>
      </c>
      <c r="P77">
        <f t="shared" si="45"/>
        <v>0.11557997508786232</v>
      </c>
      <c r="Q77" s="22">
        <f t="shared" si="46"/>
        <v>9823.7744738633919</v>
      </c>
      <c r="R77" s="22">
        <f>SUM(Q77:Q$124)</f>
        <v>120842.16162316481</v>
      </c>
      <c r="S77">
        <f t="shared" si="47"/>
        <v>12.300991023834168</v>
      </c>
      <c r="T77">
        <f t="shared" si="48"/>
        <v>11.842657690500834</v>
      </c>
      <c r="V77">
        <f t="shared" si="49"/>
        <v>3.3787471346394177E-2</v>
      </c>
      <c r="W77" s="22">
        <f t="shared" si="50"/>
        <v>2871.7820565091529</v>
      </c>
      <c r="X77" s="22">
        <f>SUM(W77:W$124)</f>
        <v>31095.439559421789</v>
      </c>
      <c r="Y77">
        <f t="shared" si="51"/>
        <v>10.827924594396421</v>
      </c>
      <c r="Z77">
        <f t="shared" si="52"/>
        <v>10.369591261063087</v>
      </c>
      <c r="AB77">
        <f t="shared" si="53"/>
        <v>9.6833492535750756E-2</v>
      </c>
      <c r="AC77" s="22">
        <f t="shared" si="54"/>
        <v>8230.4083511404715</v>
      </c>
      <c r="AD77" s="22">
        <f>SUM(AC77:AC$124)</f>
        <v>99335.248606150519</v>
      </c>
      <c r="AE77">
        <f t="shared" si="55"/>
        <v>12.069297702875925</v>
      </c>
      <c r="AF77">
        <f t="shared" si="56"/>
        <v>11.610964369542591</v>
      </c>
      <c r="AH77">
        <f t="shared" si="57"/>
        <v>8.1162322317810731E-2</v>
      </c>
      <c r="AI77" s="22">
        <f t="shared" si="58"/>
        <v>6898.4298501454959</v>
      </c>
      <c r="AJ77" s="22">
        <f>SUM(AI77:AI$124)</f>
        <v>81713.216838993976</v>
      </c>
      <c r="AK77">
        <f t="shared" si="59"/>
        <v>11.845190661360505</v>
      </c>
      <c r="AL77">
        <f t="shared" si="60"/>
        <v>11.386857328027171</v>
      </c>
      <c r="AN77">
        <f t="shared" si="61"/>
        <v>6.8056295727799462E-2</v>
      </c>
      <c r="AO77" s="22">
        <f t="shared" si="62"/>
        <v>5784.4769411675088</v>
      </c>
      <c r="AP77" s="22">
        <f>SUM(AO77:AO$124)</f>
        <v>67263.947374147305</v>
      </c>
      <c r="AQ77">
        <f t="shared" si="63"/>
        <v>11.628354310730661</v>
      </c>
      <c r="AR77">
        <f t="shared" si="64"/>
        <v>11.170020977397327</v>
      </c>
      <c r="AT77">
        <f t="shared" si="65"/>
        <v>0.19705065481780243</v>
      </c>
      <c r="AU77" s="22">
        <f t="shared" si="66"/>
        <v>16748.413307630839</v>
      </c>
      <c r="AV77" s="22">
        <f>SUM(AU77:AU$124)</f>
        <v>218482.95555895474</v>
      </c>
      <c r="AW77">
        <f t="shared" si="67"/>
        <v>13.04499426577982</v>
      </c>
      <c r="AX77">
        <f t="shared" si="68"/>
        <v>12.586660932446486</v>
      </c>
      <c r="AZ77">
        <f t="shared" si="69"/>
        <v>0.16487614569521922</v>
      </c>
      <c r="BA77" s="22">
        <f t="shared" si="70"/>
        <v>14013.725735780768</v>
      </c>
      <c r="BB77" s="22">
        <f>SUM(BA77:BA$124)</f>
        <v>179214.26704504789</v>
      </c>
      <c r="BC77">
        <f t="shared" si="71"/>
        <v>12.788481123721882</v>
      </c>
      <c r="BD77">
        <f t="shared" si="72"/>
        <v>12.330147790388548</v>
      </c>
    </row>
    <row r="78" spans="1:56" x14ac:dyDescent="0.2">
      <c r="A78">
        <v>74</v>
      </c>
      <c r="B78" s="12">
        <v>1.8908999999999999E-2</v>
      </c>
      <c r="C78" s="5">
        <f t="shared" si="73"/>
        <v>83548.93353067353</v>
      </c>
      <c r="D78">
        <f t="shared" si="37"/>
        <v>2.7039077391184833E-2</v>
      </c>
      <c r="E78" s="22">
        <f t="shared" si="38"/>
        <v>2259.0860796868392</v>
      </c>
      <c r="F78" s="22">
        <f>SUM(E78:E$124)</f>
        <v>23270.13537277533</v>
      </c>
      <c r="G78">
        <f t="shared" si="39"/>
        <v>10.300685565731564</v>
      </c>
      <c r="H78">
        <f t="shared" si="40"/>
        <v>9.8423522323982304</v>
      </c>
      <c r="J78">
        <f t="shared" si="41"/>
        <v>0.16085477628801872</v>
      </c>
      <c r="K78" s="22">
        <f t="shared" si="42"/>
        <v>13439.245012179037</v>
      </c>
      <c r="L78" s="22">
        <f>SUM(K78:K$124)</f>
        <v>165200.54130926714</v>
      </c>
      <c r="M78">
        <f t="shared" si="43"/>
        <v>12.292397464259158</v>
      </c>
      <c r="N78">
        <f t="shared" si="44"/>
        <v>11.834064130925825</v>
      </c>
      <c r="P78">
        <f t="shared" si="45"/>
        <v>0.11221356804646829</v>
      </c>
      <c r="Q78" s="22">
        <f t="shared" si="46"/>
        <v>9375.3239379540901</v>
      </c>
      <c r="R78" s="22">
        <f>SUM(Q78:Q$124)</f>
        <v>111018.38714930142</v>
      </c>
      <c r="S78">
        <f t="shared" si="47"/>
        <v>11.841552130253984</v>
      </c>
      <c r="T78">
        <f t="shared" si="48"/>
        <v>11.38321879692065</v>
      </c>
      <c r="V78">
        <f t="shared" si="49"/>
        <v>3.2255342574123311E-2</v>
      </c>
      <c r="W78" s="22">
        <f t="shared" si="50"/>
        <v>2694.8994727345325</v>
      </c>
      <c r="X78" s="22">
        <f>SUM(W78:W$124)</f>
        <v>28223.657502912636</v>
      </c>
      <c r="Y78">
        <f t="shared" si="51"/>
        <v>10.472990843800901</v>
      </c>
      <c r="Z78">
        <f t="shared" si="52"/>
        <v>10.014657510467567</v>
      </c>
      <c r="AB78">
        <f t="shared" si="53"/>
        <v>9.3785464925666598E-2</v>
      </c>
      <c r="AC78" s="22">
        <f t="shared" si="54"/>
        <v>7835.6755752178324</v>
      </c>
      <c r="AD78" s="22">
        <f>SUM(AC78:AC$124)</f>
        <v>91104.840255010058</v>
      </c>
      <c r="AE78">
        <f t="shared" si="55"/>
        <v>11.626928575648353</v>
      </c>
      <c r="AF78">
        <f t="shared" si="56"/>
        <v>11.168595242315019</v>
      </c>
      <c r="AH78">
        <f t="shared" si="57"/>
        <v>7.841770272252245E-2</v>
      </c>
      <c r="AI78" s="22">
        <f t="shared" si="58"/>
        <v>6551.715432392145</v>
      </c>
      <c r="AJ78" s="22">
        <f>SUM(AI78:AI$124)</f>
        <v>74814.7869888485</v>
      </c>
      <c r="AK78">
        <f t="shared" si="59"/>
        <v>11.419114239754506</v>
      </c>
      <c r="AL78">
        <f t="shared" si="60"/>
        <v>10.960780906421173</v>
      </c>
      <c r="AN78">
        <f t="shared" si="61"/>
        <v>6.5596429617156088E-2</v>
      </c>
      <c r="AO78" s="22">
        <f t="shared" si="62"/>
        <v>5480.5117379332787</v>
      </c>
      <c r="AP78" s="22">
        <f>SUM(AO78:AO$124)</f>
        <v>61479.470432979804</v>
      </c>
      <c r="AQ78">
        <f t="shared" si="63"/>
        <v>11.217833912744057</v>
      </c>
      <c r="AR78">
        <f t="shared" si="64"/>
        <v>10.759500579410723</v>
      </c>
      <c r="AT78">
        <f t="shared" si="65"/>
        <v>0.19271457683892659</v>
      </c>
      <c r="AU78" s="22">
        <f t="shared" si="66"/>
        <v>16101.097370707355</v>
      </c>
      <c r="AV78" s="22">
        <f>SUM(AU78:AU$124)</f>
        <v>201734.5422513239</v>
      </c>
      <c r="AW78">
        <f t="shared" si="67"/>
        <v>12.529241803005212</v>
      </c>
      <c r="AX78">
        <f t="shared" si="68"/>
        <v>12.070908469671878</v>
      </c>
      <c r="AZ78">
        <f t="shared" si="69"/>
        <v>0.16085477628801872</v>
      </c>
      <c r="BA78" s="22">
        <f t="shared" si="70"/>
        <v>13439.245012179037</v>
      </c>
      <c r="BB78" s="22">
        <f>SUM(BA78:BA$124)</f>
        <v>165200.54130926714</v>
      </c>
      <c r="BC78">
        <f t="shared" si="71"/>
        <v>12.292397464259158</v>
      </c>
      <c r="BD78">
        <f t="shared" si="72"/>
        <v>11.834064130925825</v>
      </c>
    </row>
    <row r="79" spans="1:56" x14ac:dyDescent="0.2">
      <c r="A79">
        <v>75</v>
      </c>
      <c r="B79" s="12">
        <v>2.0607E-2</v>
      </c>
      <c r="C79" s="5">
        <f t="shared" si="73"/>
        <v>81969.106746542035</v>
      </c>
      <c r="D79">
        <f t="shared" si="37"/>
        <v>2.5751502277318886E-2</v>
      </c>
      <c r="E79" s="22">
        <f t="shared" si="38"/>
        <v>2110.827639053372</v>
      </c>
      <c r="F79" s="22">
        <f>SUM(E79:E$124)</f>
        <v>21011.04929308849</v>
      </c>
      <c r="G79">
        <f t="shared" si="39"/>
        <v>9.9539388741902055</v>
      </c>
      <c r="H79">
        <f t="shared" si="40"/>
        <v>9.4956055408568716</v>
      </c>
      <c r="J79">
        <f t="shared" si="41"/>
        <v>0.15693148906148169</v>
      </c>
      <c r="K79" s="22">
        <f t="shared" si="42"/>
        <v>12863.533978774387</v>
      </c>
      <c r="L79" s="22">
        <f>SUM(K79:K$124)</f>
        <v>151761.29629708806</v>
      </c>
      <c r="M79">
        <f t="shared" si="43"/>
        <v>11.797791846898638</v>
      </c>
      <c r="N79">
        <f t="shared" si="44"/>
        <v>11.339458513565305</v>
      </c>
      <c r="P79">
        <f t="shared" si="45"/>
        <v>0.10894521169560026</v>
      </c>
      <c r="Q79" s="22">
        <f t="shared" si="46"/>
        <v>8930.1416870012781</v>
      </c>
      <c r="R79" s="22">
        <f>SUM(Q79:Q$124)</f>
        <v>101643.06321134733</v>
      </c>
      <c r="S79">
        <f t="shared" si="47"/>
        <v>11.382021335596395</v>
      </c>
      <c r="T79">
        <f t="shared" si="48"/>
        <v>10.923688002263061</v>
      </c>
      <c r="V79">
        <f t="shared" si="49"/>
        <v>3.0792689808232271E-2</v>
      </c>
      <c r="W79" s="22">
        <f t="shared" si="50"/>
        <v>2524.0492779041479</v>
      </c>
      <c r="X79" s="22">
        <f>SUM(W79:W$124)</f>
        <v>25528.758030178102</v>
      </c>
      <c r="Y79">
        <f t="shared" si="51"/>
        <v>10.114207457699077</v>
      </c>
      <c r="Z79">
        <f t="shared" si="52"/>
        <v>9.6558741243657433</v>
      </c>
      <c r="AB79">
        <f t="shared" si="53"/>
        <v>9.0833380073284842E-2</v>
      </c>
      <c r="AC79" s="22">
        <f t="shared" si="54"/>
        <v>7445.5310273763089</v>
      </c>
      <c r="AD79" s="22">
        <f>SUM(AC79:AC$124)</f>
        <v>83269.164679792215</v>
      </c>
      <c r="AE79">
        <f t="shared" si="55"/>
        <v>11.183777808946287</v>
      </c>
      <c r="AF79">
        <f t="shared" si="56"/>
        <v>10.725444475612953</v>
      </c>
      <c r="AH79">
        <f t="shared" si="57"/>
        <v>7.5765896350263234E-2</v>
      </c>
      <c r="AI79" s="22">
        <f t="shared" si="58"/>
        <v>6210.4628456821665</v>
      </c>
      <c r="AJ79" s="22">
        <f>SUM(AI79:AI$124)</f>
        <v>68263.071556456372</v>
      </c>
      <c r="AK79">
        <f t="shared" si="59"/>
        <v>10.991623853593516</v>
      </c>
      <c r="AL79">
        <f t="shared" si="60"/>
        <v>10.533290520260183</v>
      </c>
      <c r="AN79">
        <f t="shared" si="61"/>
        <v>6.3225474329789005E-2</v>
      </c>
      <c r="AO79" s="22">
        <f t="shared" si="62"/>
        <v>5182.535654439228</v>
      </c>
      <c r="AP79" s="22">
        <f>SUM(AO79:AO$124)</f>
        <v>55998.958695046524</v>
      </c>
      <c r="AQ79">
        <f t="shared" si="63"/>
        <v>10.805320489609993</v>
      </c>
      <c r="AR79">
        <f t="shared" si="64"/>
        <v>10.34698715627666</v>
      </c>
      <c r="AT79">
        <f t="shared" si="65"/>
        <v>0.18847391377890133</v>
      </c>
      <c r="AU79" s="22">
        <f t="shared" si="66"/>
        <v>15449.038357481322</v>
      </c>
      <c r="AV79" s="22">
        <f>SUM(AU79:AU$124)</f>
        <v>185633.44488061653</v>
      </c>
      <c r="AW79">
        <f t="shared" si="67"/>
        <v>12.015857594833534</v>
      </c>
      <c r="AX79">
        <f t="shared" si="68"/>
        <v>11.5575242615002</v>
      </c>
      <c r="AZ79">
        <f t="shared" si="69"/>
        <v>0.15693148906148169</v>
      </c>
      <c r="BA79" s="22">
        <f t="shared" si="70"/>
        <v>12863.533978774387</v>
      </c>
      <c r="BB79" s="22">
        <f>SUM(BA79:BA$124)</f>
        <v>151761.29629708806</v>
      </c>
      <c r="BC79">
        <f t="shared" si="71"/>
        <v>11.797791846898638</v>
      </c>
      <c r="BD79">
        <f t="shared" si="72"/>
        <v>11.339458513565305</v>
      </c>
    </row>
    <row r="80" spans="1:56" x14ac:dyDescent="0.2">
      <c r="A80">
        <v>76</v>
      </c>
      <c r="B80" s="12">
        <v>2.3004E-2</v>
      </c>
      <c r="C80" s="5">
        <f t="shared" si="73"/>
        <v>80279.969363816039</v>
      </c>
      <c r="D80">
        <f t="shared" si="37"/>
        <v>2.4525240264113228E-2</v>
      </c>
      <c r="E80" s="22">
        <f t="shared" si="38"/>
        <v>1968.8855370432375</v>
      </c>
      <c r="F80" s="22">
        <f>SUM(E80:E$124)</f>
        <v>18900.221654035115</v>
      </c>
      <c r="G80">
        <f t="shared" si="39"/>
        <v>9.5994517194831008</v>
      </c>
      <c r="H80">
        <f t="shared" si="40"/>
        <v>9.1411183861497669</v>
      </c>
      <c r="J80">
        <f t="shared" si="41"/>
        <v>0.15310389176729922</v>
      </c>
      <c r="K80" s="22">
        <f t="shared" si="42"/>
        <v>12291.175740559787</v>
      </c>
      <c r="L80" s="22">
        <f>SUM(K80:K$124)</f>
        <v>138897.7623183137</v>
      </c>
      <c r="M80">
        <f t="shared" si="43"/>
        <v>11.30060827785282</v>
      </c>
      <c r="N80">
        <f t="shared" si="44"/>
        <v>10.842274944519486</v>
      </c>
      <c r="P80">
        <f t="shared" si="45"/>
        <v>0.10577205018990318</v>
      </c>
      <c r="Q80" s="22">
        <f t="shared" si="46"/>
        <v>8491.3769487934405</v>
      </c>
      <c r="R80" s="22">
        <f>SUM(Q80:Q$124)</f>
        <v>92712.921524346049</v>
      </c>
      <c r="S80">
        <f t="shared" si="47"/>
        <v>10.918479073940986</v>
      </c>
      <c r="T80">
        <f t="shared" si="48"/>
        <v>10.460145740607652</v>
      </c>
      <c r="V80">
        <f t="shared" si="49"/>
        <v>2.9396362585424603E-2</v>
      </c>
      <c r="W80" s="22">
        <f t="shared" si="50"/>
        <v>2359.9390877655151</v>
      </c>
      <c r="X80" s="22">
        <f>SUM(W80:W$124)</f>
        <v>23004.708752273953</v>
      </c>
      <c r="Y80">
        <f t="shared" si="51"/>
        <v>9.748009544625889</v>
      </c>
      <c r="Z80">
        <f t="shared" si="52"/>
        <v>9.2896762112925551</v>
      </c>
      <c r="AB80">
        <f t="shared" si="53"/>
        <v>8.7974217988653611E-2</v>
      </c>
      <c r="AC80" s="22">
        <f t="shared" si="54"/>
        <v>7062.567524934786</v>
      </c>
      <c r="AD80" s="22">
        <f>SUM(AC80:AC$124)</f>
        <v>75823.633652415898</v>
      </c>
      <c r="AE80">
        <f t="shared" si="55"/>
        <v>10.735987073357721</v>
      </c>
      <c r="AF80">
        <f t="shared" si="56"/>
        <v>10.277653740024387</v>
      </c>
      <c r="AH80">
        <f t="shared" si="57"/>
        <v>7.3203764589626324E-2</v>
      </c>
      <c r="AI80" s="22">
        <f t="shared" si="58"/>
        <v>5876.7959785712028</v>
      </c>
      <c r="AJ80" s="22">
        <f>SUM(AI80:AI$124)</f>
        <v>62052.608710774279</v>
      </c>
      <c r="AK80">
        <f t="shared" si="59"/>
        <v>10.558918318253552</v>
      </c>
      <c r="AL80">
        <f t="shared" si="60"/>
        <v>10.100584984920218</v>
      </c>
      <c r="AN80">
        <f t="shared" si="61"/>
        <v>6.0940216221483365E-2</v>
      </c>
      <c r="AO80" s="22">
        <f t="shared" si="62"/>
        <v>4892.2786912850097</v>
      </c>
      <c r="AP80" s="22">
        <f>SUM(AO80:AO$124)</f>
        <v>50816.423040607297</v>
      </c>
      <c r="AQ80">
        <f t="shared" si="63"/>
        <v>10.387066282861293</v>
      </c>
      <c r="AR80">
        <f t="shared" si="64"/>
        <v>9.9287329495279586</v>
      </c>
      <c r="AT80">
        <f t="shared" si="65"/>
        <v>0.18432656604293529</v>
      </c>
      <c r="AU80" s="22">
        <f t="shared" si="66"/>
        <v>14797.731074864259</v>
      </c>
      <c r="AV80" s="22">
        <f>SUM(AU80:AU$124)</f>
        <v>170184.40652313523</v>
      </c>
      <c r="AW80">
        <f t="shared" si="67"/>
        <v>11.500709511623311</v>
      </c>
      <c r="AX80">
        <f t="shared" si="68"/>
        <v>11.042376178289977</v>
      </c>
      <c r="AZ80">
        <f t="shared" si="69"/>
        <v>0.15310389176729922</v>
      </c>
      <c r="BA80" s="22">
        <f t="shared" si="70"/>
        <v>12291.175740559787</v>
      </c>
      <c r="BB80" s="22">
        <f>SUM(BA80:BA$124)</f>
        <v>138897.7623183137</v>
      </c>
      <c r="BC80">
        <f t="shared" si="71"/>
        <v>11.30060827785282</v>
      </c>
      <c r="BD80">
        <f t="shared" si="72"/>
        <v>10.842274944519486</v>
      </c>
    </row>
    <row r="81" spans="1:56" x14ac:dyDescent="0.2">
      <c r="A81">
        <v>77</v>
      </c>
      <c r="B81" s="12">
        <v>2.6317999999999998E-2</v>
      </c>
      <c r="C81" s="5">
        <f t="shared" si="73"/>
        <v>78433.208948570813</v>
      </c>
      <c r="D81">
        <f t="shared" si="37"/>
        <v>2.3357371680107829E-2</v>
      </c>
      <c r="E81" s="22">
        <f t="shared" si="38"/>
        <v>1831.9936134753279</v>
      </c>
      <c r="F81" s="22">
        <f>SUM(E81:E$124)</f>
        <v>16931.336116991879</v>
      </c>
      <c r="G81">
        <f t="shared" si="39"/>
        <v>9.2420279156283751</v>
      </c>
      <c r="H81">
        <f t="shared" si="40"/>
        <v>8.7836945822950412</v>
      </c>
      <c r="J81">
        <f t="shared" si="41"/>
        <v>0.14936965050468218</v>
      </c>
      <c r="K81" s="22">
        <f t="shared" si="42"/>
        <v>11715.541008608732</v>
      </c>
      <c r="L81" s="22">
        <f>SUM(K81:K$124)</f>
        <v>126606.58657775393</v>
      </c>
      <c r="M81">
        <f t="shared" si="43"/>
        <v>10.806721301621646</v>
      </c>
      <c r="N81">
        <f t="shared" si="44"/>
        <v>10.348387968288312</v>
      </c>
      <c r="P81">
        <f t="shared" si="45"/>
        <v>0.10269131086398368</v>
      </c>
      <c r="Q81" s="22">
        <f t="shared" si="46"/>
        <v>8054.4090421974724</v>
      </c>
      <c r="R81" s="22">
        <f>SUM(Q81:Q$124)</f>
        <v>84221.544575552602</v>
      </c>
      <c r="S81">
        <f t="shared" si="47"/>
        <v>10.456576532717857</v>
      </c>
      <c r="T81">
        <f t="shared" si="48"/>
        <v>9.9982431993845235</v>
      </c>
      <c r="V81">
        <f t="shared" si="49"/>
        <v>2.8063353303507971E-2</v>
      </c>
      <c r="W81" s="22">
        <f t="shared" si="50"/>
        <v>2201.0988534516059</v>
      </c>
      <c r="X81" s="22">
        <f>SUM(W81:W$124)</f>
        <v>20644.76966450844</v>
      </c>
      <c r="Y81">
        <f t="shared" si="51"/>
        <v>9.3793014485173103</v>
      </c>
      <c r="Z81">
        <f t="shared" si="52"/>
        <v>8.9209681151839764</v>
      </c>
      <c r="AB81">
        <f t="shared" si="53"/>
        <v>8.5205053742037407E-2</v>
      </c>
      <c r="AC81" s="22">
        <f t="shared" si="54"/>
        <v>6682.9057836234251</v>
      </c>
      <c r="AD81" s="22">
        <f>SUM(AC81:AC$124)</f>
        <v>68761.066127481128</v>
      </c>
      <c r="AE81">
        <f t="shared" si="55"/>
        <v>10.289097041586505</v>
      </c>
      <c r="AF81">
        <f t="shared" si="56"/>
        <v>9.8307637082531709</v>
      </c>
      <c r="AH81">
        <f t="shared" si="57"/>
        <v>7.0728274965822541E-2</v>
      </c>
      <c r="AI81" s="22">
        <f t="shared" si="58"/>
        <v>5547.4455689663291</v>
      </c>
      <c r="AJ81" s="22">
        <f>SUM(AI81:AI$124)</f>
        <v>56175.812732203063</v>
      </c>
      <c r="AK81">
        <f t="shared" si="59"/>
        <v>10.126428828155309</v>
      </c>
      <c r="AL81">
        <f t="shared" si="60"/>
        <v>9.6680954948219746</v>
      </c>
      <c r="AN81">
        <f t="shared" si="61"/>
        <v>5.8737557803839387E-2</v>
      </c>
      <c r="AO81" s="22">
        <f t="shared" si="62"/>
        <v>4606.9751443572904</v>
      </c>
      <c r="AP81" s="22">
        <f>SUM(AO81:AO$124)</f>
        <v>45924.144349322291</v>
      </c>
      <c r="AQ81">
        <f t="shared" si="63"/>
        <v>9.9683942088489541</v>
      </c>
      <c r="AR81">
        <f t="shared" si="64"/>
        <v>9.5100608755156202</v>
      </c>
      <c r="AT81">
        <f t="shared" si="65"/>
        <v>0.18027048023758951</v>
      </c>
      <c r="AU81" s="22">
        <f t="shared" si="66"/>
        <v>14139.192243734064</v>
      </c>
      <c r="AV81" s="22">
        <f>SUM(AU81:AU$124)</f>
        <v>155386.67544827092</v>
      </c>
      <c r="AW81">
        <f t="shared" si="67"/>
        <v>10.989784477761253</v>
      </c>
      <c r="AX81">
        <f t="shared" si="68"/>
        <v>10.531451144427919</v>
      </c>
      <c r="AZ81">
        <f t="shared" si="69"/>
        <v>0.14936965050468218</v>
      </c>
      <c r="BA81" s="22">
        <f t="shared" si="70"/>
        <v>11715.541008608732</v>
      </c>
      <c r="BB81" s="22">
        <f>SUM(BA81:BA$124)</f>
        <v>126606.58657775393</v>
      </c>
      <c r="BC81">
        <f t="shared" si="71"/>
        <v>10.806721301621646</v>
      </c>
      <c r="BD81">
        <f t="shared" si="72"/>
        <v>10.348387968288312</v>
      </c>
    </row>
    <row r="82" spans="1:56" x14ac:dyDescent="0.2">
      <c r="A82">
        <v>78</v>
      </c>
      <c r="B82" s="12">
        <v>2.9436E-2</v>
      </c>
      <c r="C82" s="5">
        <f t="shared" si="73"/>
        <v>76369.003755462327</v>
      </c>
      <c r="D82">
        <f t="shared" si="37"/>
        <v>2.2245115885816989E-2</v>
      </c>
      <c r="E82" s="22">
        <f t="shared" si="38"/>
        <v>1698.8373386246524</v>
      </c>
      <c r="F82" s="22">
        <f>SUM(E82:E$124)</f>
        <v>15099.342503516551</v>
      </c>
      <c r="G82">
        <f t="shared" si="39"/>
        <v>8.8880448764686921</v>
      </c>
      <c r="H82">
        <f t="shared" si="40"/>
        <v>8.4297115431353582</v>
      </c>
      <c r="J82">
        <f t="shared" si="41"/>
        <v>0.14572648829725093</v>
      </c>
      <c r="K82" s="22">
        <f t="shared" si="42"/>
        <v>11128.986732043093</v>
      </c>
      <c r="L82" s="22">
        <f>SUM(K82:K$124)</f>
        <v>114891.04556914519</v>
      </c>
      <c r="M82">
        <f t="shared" si="43"/>
        <v>10.323585456198414</v>
      </c>
      <c r="N82">
        <f t="shared" si="44"/>
        <v>9.8652521228650798</v>
      </c>
      <c r="P82">
        <f t="shared" si="45"/>
        <v>9.9700301809692873E-2</v>
      </c>
      <c r="Q82" s="22">
        <f t="shared" si="46"/>
        <v>7614.0127233251624</v>
      </c>
      <c r="R82" s="22">
        <f>SUM(Q82:Q$124)</f>
        <v>76167.135533355133</v>
      </c>
      <c r="S82">
        <f t="shared" si="47"/>
        <v>10.003547183474065</v>
      </c>
      <c r="T82">
        <f t="shared" si="48"/>
        <v>9.5452138501407315</v>
      </c>
      <c r="V82">
        <f t="shared" si="49"/>
        <v>2.6790790743205697E-2</v>
      </c>
      <c r="W82" s="22">
        <f t="shared" si="50"/>
        <v>2045.9859988796811</v>
      </c>
      <c r="X82" s="22">
        <f>SUM(W82:W$124)</f>
        <v>18443.670811056836</v>
      </c>
      <c r="Y82">
        <f t="shared" si="51"/>
        <v>9.0145635508532429</v>
      </c>
      <c r="Z82">
        <f t="shared" si="52"/>
        <v>8.556230217519909</v>
      </c>
      <c r="AB82">
        <f t="shared" si="53"/>
        <v>8.2523054471706936E-2</v>
      </c>
      <c r="AC82" s="22">
        <f t="shared" si="54"/>
        <v>6302.2034568620093</v>
      </c>
      <c r="AD82" s="22">
        <f>SUM(AC82:AC$124)</f>
        <v>62078.160343857664</v>
      </c>
      <c r="AE82">
        <f t="shared" si="55"/>
        <v>9.8502310769204513</v>
      </c>
      <c r="AF82">
        <f t="shared" si="56"/>
        <v>9.3918977435871174</v>
      </c>
      <c r="AH82">
        <f t="shared" si="57"/>
        <v>6.8336497551519354E-2</v>
      </c>
      <c r="AI82" s="22">
        <f t="shared" si="58"/>
        <v>5218.790238147124</v>
      </c>
      <c r="AJ82" s="22">
        <f>SUM(AI82:AI$124)</f>
        <v>50628.36716323674</v>
      </c>
      <c r="AK82">
        <f t="shared" si="59"/>
        <v>9.7011692083665366</v>
      </c>
      <c r="AL82">
        <f t="shared" si="60"/>
        <v>9.2428358750332027</v>
      </c>
      <c r="AN82">
        <f t="shared" si="61"/>
        <v>5.6614513545869272E-2</v>
      </c>
      <c r="AO82" s="22">
        <f t="shared" si="62"/>
        <v>4323.5939975981628</v>
      </c>
      <c r="AP82" s="22">
        <f>SUM(AO82:AO$124)</f>
        <v>41317.169204964994</v>
      </c>
      <c r="AQ82">
        <f t="shared" si="63"/>
        <v>9.5562093082554593</v>
      </c>
      <c r="AR82">
        <f t="shared" si="64"/>
        <v>9.0978759749221254</v>
      </c>
      <c r="AT82">
        <f t="shared" si="65"/>
        <v>0.17630364815412175</v>
      </c>
      <c r="AU82" s="22">
        <f t="shared" si="66"/>
        <v>13464.133967983833</v>
      </c>
      <c r="AV82" s="22">
        <f>SUM(AU82:AU$124)</f>
        <v>141247.48320453684</v>
      </c>
      <c r="AW82">
        <f t="shared" si="67"/>
        <v>10.490647489129799</v>
      </c>
      <c r="AX82">
        <f t="shared" si="68"/>
        <v>10.032314155796465</v>
      </c>
      <c r="AZ82">
        <f t="shared" si="69"/>
        <v>0.14572648829725093</v>
      </c>
      <c r="BA82" s="22">
        <f t="shared" si="70"/>
        <v>11128.986732043093</v>
      </c>
      <c r="BB82" s="22">
        <f>SUM(BA82:BA$124)</f>
        <v>114891.04556914519</v>
      </c>
      <c r="BC82">
        <f t="shared" si="71"/>
        <v>10.323585456198414</v>
      </c>
      <c r="BD82">
        <f t="shared" si="72"/>
        <v>9.8652521228650798</v>
      </c>
    </row>
    <row r="83" spans="1:56" x14ac:dyDescent="0.2">
      <c r="A83">
        <v>79</v>
      </c>
      <c r="B83" s="12">
        <v>3.2808999999999998E-2</v>
      </c>
      <c r="C83" s="5">
        <f t="shared" si="73"/>
        <v>74121.005760916538</v>
      </c>
      <c r="D83">
        <f t="shared" si="37"/>
        <v>2.1185824653159029E-2</v>
      </c>
      <c r="E83" s="22">
        <f t="shared" si="38"/>
        <v>1570.314631166568</v>
      </c>
      <c r="F83" s="22">
        <f>SUM(E83:E$124)</f>
        <v>13400.505164891902</v>
      </c>
      <c r="G83">
        <f t="shared" si="39"/>
        <v>8.5336434488525565</v>
      </c>
      <c r="H83">
        <f t="shared" si="40"/>
        <v>8.0753101155192226</v>
      </c>
      <c r="J83">
        <f t="shared" si="41"/>
        <v>0.14217218370463502</v>
      </c>
      <c r="K83" s="22">
        <f t="shared" si="42"/>
        <v>10537.945247413338</v>
      </c>
      <c r="L83" s="22">
        <f>SUM(K83:K$124)</f>
        <v>103762.0588371021</v>
      </c>
      <c r="M83">
        <f t="shared" si="43"/>
        <v>9.8465171720807447</v>
      </c>
      <c r="N83">
        <f t="shared" si="44"/>
        <v>9.3881838387474108</v>
      </c>
      <c r="P83">
        <f t="shared" si="45"/>
        <v>9.679640952397367E-2</v>
      </c>
      <c r="Q83" s="22">
        <f t="shared" si="46"/>
        <v>7174.6472279624886</v>
      </c>
      <c r="R83" s="22">
        <f>SUM(Q83:Q$124)</f>
        <v>68553.122810029963</v>
      </c>
      <c r="S83">
        <f t="shared" si="47"/>
        <v>9.5549119882648501</v>
      </c>
      <c r="T83">
        <f t="shared" si="48"/>
        <v>9.0965786549315162</v>
      </c>
      <c r="V83">
        <f t="shared" si="49"/>
        <v>2.5575933883728585E-2</v>
      </c>
      <c r="W83" s="22">
        <f t="shared" si="50"/>
        <v>1895.7139427366669</v>
      </c>
      <c r="X83" s="22">
        <f>SUM(W83:W$124)</f>
        <v>16397.684812177158</v>
      </c>
      <c r="Y83">
        <f t="shared" si="51"/>
        <v>8.6498729805749797</v>
      </c>
      <c r="Z83">
        <f t="shared" si="52"/>
        <v>8.1915396472416457</v>
      </c>
      <c r="AB83">
        <f t="shared" si="53"/>
        <v>7.9925476485914693E-2</v>
      </c>
      <c r="AC83" s="22">
        <f t="shared" si="54"/>
        <v>5924.156703056482</v>
      </c>
      <c r="AD83" s="22">
        <f>SUM(AC83:AC$124)</f>
        <v>55775.956886995664</v>
      </c>
      <c r="AE83">
        <f t="shared" si="55"/>
        <v>9.4150036338874816</v>
      </c>
      <c r="AF83">
        <f t="shared" si="56"/>
        <v>8.9566703005541477</v>
      </c>
      <c r="AH83">
        <f t="shared" si="57"/>
        <v>6.6025601499052525E-2</v>
      </c>
      <c r="AI83" s="22">
        <f t="shared" si="58"/>
        <v>4893.8839890792515</v>
      </c>
      <c r="AJ83" s="22">
        <f>SUM(AI83:AI$124)</f>
        <v>45409.576925089619</v>
      </c>
      <c r="AK83">
        <f t="shared" si="59"/>
        <v>9.2788421275251967</v>
      </c>
      <c r="AL83">
        <f t="shared" si="60"/>
        <v>8.8205087941918627</v>
      </c>
      <c r="AN83">
        <f t="shared" si="61"/>
        <v>5.4568205827343889E-2</v>
      </c>
      <c r="AO83" s="22">
        <f t="shared" si="62"/>
        <v>4044.6502984914359</v>
      </c>
      <c r="AP83" s="22">
        <f>SUM(AO83:AO$124)</f>
        <v>36993.575207366834</v>
      </c>
      <c r="AQ83">
        <f t="shared" si="63"/>
        <v>9.1462975726639737</v>
      </c>
      <c r="AR83">
        <f t="shared" si="64"/>
        <v>8.6879642393306398</v>
      </c>
      <c r="AT83">
        <f t="shared" si="65"/>
        <v>0.17242410577420222</v>
      </c>
      <c r="AU83" s="22">
        <f t="shared" si="66"/>
        <v>12780.248137410526</v>
      </c>
      <c r="AV83" s="22">
        <f>SUM(AU83:AU$124)</f>
        <v>127783.34923655295</v>
      </c>
      <c r="AW83">
        <f t="shared" si="67"/>
        <v>9.9985029916988619</v>
      </c>
      <c r="AX83">
        <f t="shared" si="68"/>
        <v>9.540169658365528</v>
      </c>
      <c r="AZ83">
        <f t="shared" si="69"/>
        <v>0.14217218370463502</v>
      </c>
      <c r="BA83" s="22">
        <f t="shared" si="70"/>
        <v>10537.945247413338</v>
      </c>
      <c r="BB83" s="22">
        <f>SUM(BA83:BA$124)</f>
        <v>103762.0588371021</v>
      </c>
      <c r="BC83">
        <f t="shared" si="71"/>
        <v>9.8465171720807447</v>
      </c>
      <c r="BD83">
        <f t="shared" si="72"/>
        <v>9.3881838387474108</v>
      </c>
    </row>
    <row r="84" spans="1:56" x14ac:dyDescent="0.2">
      <c r="A84">
        <v>80</v>
      </c>
      <c r="B84" s="12">
        <v>3.6551E-2</v>
      </c>
      <c r="C84" s="5">
        <f t="shared" si="73"/>
        <v>71689.169682906635</v>
      </c>
      <c r="D84">
        <f t="shared" si="37"/>
        <v>2.0176975860151457E-2</v>
      </c>
      <c r="E84" s="22">
        <f t="shared" si="38"/>
        <v>1446.4706461263088</v>
      </c>
      <c r="F84" s="22">
        <f>SUM(E84:E$124)</f>
        <v>11830.190533725332</v>
      </c>
      <c r="G84">
        <f t="shared" si="39"/>
        <v>8.1786592527175941</v>
      </c>
      <c r="H84">
        <f t="shared" si="40"/>
        <v>7.720325919384261</v>
      </c>
      <c r="J84">
        <f t="shared" si="41"/>
        <v>0.13870456946793663</v>
      </c>
      <c r="K84" s="22">
        <f t="shared" si="42"/>
        <v>9943.6154163814208</v>
      </c>
      <c r="L84" s="22">
        <f>SUM(K84:K$124)</f>
        <v>93224.113589688757</v>
      </c>
      <c r="M84">
        <f t="shared" si="43"/>
        <v>9.3752734479360953</v>
      </c>
      <c r="N84">
        <f t="shared" si="44"/>
        <v>8.9169401146027614</v>
      </c>
      <c r="P84">
        <f t="shared" si="45"/>
        <v>9.3977096625217166E-2</v>
      </c>
      <c r="Q84" s="22">
        <f t="shared" si="46"/>
        <v>6737.1400262721063</v>
      </c>
      <c r="R84" s="22">
        <f>SUM(Q84:Q$124)</f>
        <v>61378.475582067491</v>
      </c>
      <c r="S84">
        <f t="shared" si="47"/>
        <v>9.110464580328804</v>
      </c>
      <c r="T84">
        <f t="shared" si="48"/>
        <v>8.6521312469954701</v>
      </c>
      <c r="V84">
        <f t="shared" si="49"/>
        <v>2.4416165998786234E-2</v>
      </c>
      <c r="W84" s="22">
        <f t="shared" si="50"/>
        <v>1750.3746672930019</v>
      </c>
      <c r="X84" s="22">
        <f>SUM(W84:W$124)</f>
        <v>14501.970869440491</v>
      </c>
      <c r="Y84">
        <f t="shared" si="51"/>
        <v>8.2850667005299794</v>
      </c>
      <c r="Z84">
        <f t="shared" si="52"/>
        <v>7.8267333671966464</v>
      </c>
      <c r="AB84">
        <f t="shared" si="53"/>
        <v>7.740966245609171E-2</v>
      </c>
      <c r="AC84" s="22">
        <f t="shared" si="54"/>
        <v>5549.4344269112862</v>
      </c>
      <c r="AD84" s="22">
        <f>SUM(AC84:AC$124)</f>
        <v>49851.800183939187</v>
      </c>
      <c r="AE84">
        <f t="shared" si="55"/>
        <v>8.9832217752117476</v>
      </c>
      <c r="AF84">
        <f t="shared" si="56"/>
        <v>8.5248884418784137</v>
      </c>
      <c r="AH84">
        <f t="shared" si="57"/>
        <v>6.3792851689905838E-2</v>
      </c>
      <c r="AI84" s="22">
        <f t="shared" si="58"/>
        <v>4573.2565693541574</v>
      </c>
      <c r="AJ84" s="22">
        <f>SUM(AI84:AI$124)</f>
        <v>40515.69293601036</v>
      </c>
      <c r="AK84">
        <f t="shared" si="59"/>
        <v>8.8592652350865269</v>
      </c>
      <c r="AL84">
        <f t="shared" si="60"/>
        <v>8.4009319017531929</v>
      </c>
      <c r="AN84">
        <f t="shared" si="61"/>
        <v>5.2595861038403732E-2</v>
      </c>
      <c r="AO84" s="22">
        <f t="shared" si="62"/>
        <v>3770.553606600703</v>
      </c>
      <c r="AP84" s="22">
        <f>SUM(AO84:AO$124)</f>
        <v>32948.924908875415</v>
      </c>
      <c r="AQ84">
        <f t="shared" si="63"/>
        <v>8.7384846753525185</v>
      </c>
      <c r="AR84">
        <f t="shared" si="64"/>
        <v>8.2801513420191846</v>
      </c>
      <c r="AT84">
        <f t="shared" si="65"/>
        <v>0.16862993229750833</v>
      </c>
      <c r="AU84" s="22">
        <f t="shared" si="66"/>
        <v>12088.939830093133</v>
      </c>
      <c r="AV84" s="22">
        <f>SUM(AU84:AU$124)</f>
        <v>115003.10109914241</v>
      </c>
      <c r="AW84">
        <f t="shared" si="67"/>
        <v>9.5130840847485985</v>
      </c>
      <c r="AX84">
        <f t="shared" si="68"/>
        <v>9.0547507514152645</v>
      </c>
      <c r="AZ84">
        <f t="shared" si="69"/>
        <v>0.13870456946793663</v>
      </c>
      <c r="BA84" s="22">
        <f t="shared" si="70"/>
        <v>9943.6154163814208</v>
      </c>
      <c r="BB84" s="22">
        <f>SUM(BA84:BA$124)</f>
        <v>93224.113589688757</v>
      </c>
      <c r="BC84">
        <f t="shared" si="71"/>
        <v>9.3752734479360953</v>
      </c>
      <c r="BD84">
        <f t="shared" si="72"/>
        <v>8.9169401146027614</v>
      </c>
    </row>
    <row r="85" spans="1:56" x14ac:dyDescent="0.2">
      <c r="A85">
        <v>81</v>
      </c>
      <c r="B85" s="12">
        <v>4.0777999999999995E-2</v>
      </c>
      <c r="C85" s="5">
        <f t="shared" si="73"/>
        <v>69068.858841826717</v>
      </c>
      <c r="D85">
        <f t="shared" si="37"/>
        <v>1.9216167485858526E-2</v>
      </c>
      <c r="E85" s="22">
        <f t="shared" si="38"/>
        <v>1327.2387595616628</v>
      </c>
      <c r="F85" s="22">
        <f>SUM(E85:E$124)</f>
        <v>10383.719887599022</v>
      </c>
      <c r="G85">
        <f t="shared" si="39"/>
        <v>7.8235508214274683</v>
      </c>
      <c r="H85">
        <f t="shared" si="40"/>
        <v>7.3652174880941352</v>
      </c>
      <c r="J85">
        <f t="shared" si="41"/>
        <v>0.13532153118823087</v>
      </c>
      <c r="K85" s="22">
        <f t="shared" si="42"/>
        <v>9346.5037358997688</v>
      </c>
      <c r="L85" s="22">
        <f>SUM(K85:K$124)</f>
        <v>83280.498173307322</v>
      </c>
      <c r="M85">
        <f t="shared" si="43"/>
        <v>8.9103370122699772</v>
      </c>
      <c r="N85">
        <f t="shared" si="44"/>
        <v>8.4520036789366433</v>
      </c>
      <c r="P85">
        <f t="shared" si="45"/>
        <v>9.1239899636133173E-2</v>
      </c>
      <c r="Q85" s="22">
        <f t="shared" si="46"/>
        <v>6301.8357487105186</v>
      </c>
      <c r="R85" s="22">
        <f>SUM(Q85:Q$124)</f>
        <v>54641.335555795384</v>
      </c>
      <c r="S85">
        <f t="shared" si="47"/>
        <v>8.6707013217499505</v>
      </c>
      <c r="T85">
        <f t="shared" si="48"/>
        <v>8.2123679884166165</v>
      </c>
      <c r="V85">
        <f t="shared" si="49"/>
        <v>2.3308989020320987E-2</v>
      </c>
      <c r="W85" s="22">
        <f t="shared" si="50"/>
        <v>1609.9252723902391</v>
      </c>
      <c r="X85" s="22">
        <f>SUM(W85:W$124)</f>
        <v>12751.596202147488</v>
      </c>
      <c r="Y85">
        <f t="shared" si="51"/>
        <v>7.9206137209184417</v>
      </c>
      <c r="Z85">
        <f t="shared" si="52"/>
        <v>7.4622803875851087</v>
      </c>
      <c r="AB85">
        <f t="shared" si="53"/>
        <v>7.4973038698393918E-2</v>
      </c>
      <c r="AC85" s="22">
        <f t="shared" si="54"/>
        <v>5178.3022268021814</v>
      </c>
      <c r="AD85" s="22">
        <f>SUM(AC85:AC$124)</f>
        <v>44302.365757027896</v>
      </c>
      <c r="AE85">
        <f t="shared" si="55"/>
        <v>8.5553843357625858</v>
      </c>
      <c r="AF85">
        <f t="shared" si="56"/>
        <v>8.0970510024292519</v>
      </c>
      <c r="AH85">
        <f t="shared" si="57"/>
        <v>6.1635605497493563E-2</v>
      </c>
      <c r="AI85" s="22">
        <f t="shared" si="58"/>
        <v>4257.1009357369021</v>
      </c>
      <c r="AJ85" s="22">
        <f>SUM(AI85:AI$124)</f>
        <v>35942.436366656206</v>
      </c>
      <c r="AK85">
        <f t="shared" si="59"/>
        <v>8.4429373203091753</v>
      </c>
      <c r="AL85">
        <f t="shared" si="60"/>
        <v>7.9846039869758423</v>
      </c>
      <c r="AN85">
        <f t="shared" si="61"/>
        <v>5.0694805820148167E-2</v>
      </c>
      <c r="AO85" s="22">
        <f t="shared" si="62"/>
        <v>3501.4323872056293</v>
      </c>
      <c r="AP85" s="22">
        <f>SUM(AO85:AO$124)</f>
        <v>29178.371302274707</v>
      </c>
      <c r="AQ85">
        <f t="shared" si="63"/>
        <v>8.333267096315673</v>
      </c>
      <c r="AR85">
        <f t="shared" si="64"/>
        <v>7.8749337629823399</v>
      </c>
      <c r="AT85">
        <f t="shared" si="65"/>
        <v>0.16491924919071718</v>
      </c>
      <c r="AU85" s="22">
        <f t="shared" si="66"/>
        <v>11390.784342653689</v>
      </c>
      <c r="AV85" s="22">
        <f>SUM(AU85:AU$124)</f>
        <v>102914.16126904929</v>
      </c>
      <c r="AW85">
        <f t="shared" si="67"/>
        <v>9.0348617069045112</v>
      </c>
      <c r="AX85">
        <f t="shared" si="68"/>
        <v>8.5765283735711773</v>
      </c>
      <c r="AZ85">
        <f t="shared" si="69"/>
        <v>0.13532153118823087</v>
      </c>
      <c r="BA85" s="22">
        <f t="shared" si="70"/>
        <v>9346.5037358997688</v>
      </c>
      <c r="BB85" s="22">
        <f>SUM(BA85:BA$124)</f>
        <v>83280.498173307322</v>
      </c>
      <c r="BC85">
        <f t="shared" si="71"/>
        <v>8.9103370122699772</v>
      </c>
      <c r="BD85">
        <f t="shared" si="72"/>
        <v>8.4520036789366433</v>
      </c>
    </row>
    <row r="86" spans="1:56" x14ac:dyDescent="0.2">
      <c r="A86">
        <v>82</v>
      </c>
      <c r="B86" s="12">
        <v>4.5603999999999999E-2</v>
      </c>
      <c r="C86" s="5">
        <f t="shared" si="73"/>
        <v>66252.368915974715</v>
      </c>
      <c r="D86">
        <f t="shared" si="37"/>
        <v>1.8301111891293836E-2</v>
      </c>
      <c r="E86" s="22">
        <f t="shared" si="38"/>
        <v>1212.4920165945309</v>
      </c>
      <c r="F86" s="22">
        <f>SUM(E86:E$124)</f>
        <v>9056.4811280373597</v>
      </c>
      <c r="G86">
        <f t="shared" si="39"/>
        <v>7.4693119658419445</v>
      </c>
      <c r="H86">
        <f t="shared" si="40"/>
        <v>7.0109786325086114</v>
      </c>
      <c r="J86">
        <f t="shared" si="41"/>
        <v>0.13202100603729841</v>
      </c>
      <c r="K86" s="22">
        <f t="shared" si="42"/>
        <v>8746.7043966412202</v>
      </c>
      <c r="L86" s="22">
        <f>SUM(K86:K$124)</f>
        <v>73933.994437407557</v>
      </c>
      <c r="M86">
        <f t="shared" si="43"/>
        <v>8.4527830237178918</v>
      </c>
      <c r="N86">
        <f t="shared" si="44"/>
        <v>7.9944496903845588</v>
      </c>
      <c r="P86">
        <f t="shared" si="45"/>
        <v>8.8582426831197242E-2</v>
      </c>
      <c r="Q86" s="22">
        <f t="shared" si="46"/>
        <v>5868.7956218928166</v>
      </c>
      <c r="R86" s="22">
        <f>SUM(Q86:Q$124)</f>
        <v>48339.499807084867</v>
      </c>
      <c r="S86">
        <f t="shared" si="47"/>
        <v>8.2366984508304117</v>
      </c>
      <c r="T86">
        <f t="shared" si="48"/>
        <v>7.7783651174970787</v>
      </c>
      <c r="V86">
        <f t="shared" si="49"/>
        <v>2.2252018157824328E-2</v>
      </c>
      <c r="W86" s="22">
        <f t="shared" si="50"/>
        <v>1474.2489161171454</v>
      </c>
      <c r="X86" s="22">
        <f>SUM(W86:W$124)</f>
        <v>11141.670929757249</v>
      </c>
      <c r="Y86">
        <f t="shared" si="51"/>
        <v>7.5575235687484943</v>
      </c>
      <c r="Z86">
        <f t="shared" si="52"/>
        <v>7.0991902354151613</v>
      </c>
      <c r="AB86">
        <f t="shared" si="53"/>
        <v>7.2613112540817357E-2</v>
      </c>
      <c r="AC86" s="22">
        <f t="shared" si="54"/>
        <v>4810.7907201914213</v>
      </c>
      <c r="AD86" s="22">
        <f>SUM(AC86:AC$124)</f>
        <v>39124.063530225707</v>
      </c>
      <c r="AE86">
        <f t="shared" si="55"/>
        <v>8.1325640223794569</v>
      </c>
      <c r="AF86">
        <f t="shared" si="56"/>
        <v>7.6742306890461238</v>
      </c>
      <c r="AH86">
        <f t="shared" si="57"/>
        <v>5.9551309659414069E-2</v>
      </c>
      <c r="AI86" s="22">
        <f t="shared" si="58"/>
        <v>3945.4153369849496</v>
      </c>
      <c r="AJ86" s="22">
        <f>SUM(AI86:AI$124)</f>
        <v>31685.33543091928</v>
      </c>
      <c r="AK86">
        <f t="shared" si="59"/>
        <v>8.0309251940843627</v>
      </c>
      <c r="AL86">
        <f t="shared" si="60"/>
        <v>7.5725918607510296</v>
      </c>
      <c r="AN86">
        <f t="shared" si="61"/>
        <v>4.8862463441106667E-2</v>
      </c>
      <c r="AO86" s="22">
        <f t="shared" si="62"/>
        <v>3237.2539540435264</v>
      </c>
      <c r="AP86" s="22">
        <f>SUM(AO86:AO$124)</f>
        <v>25676.93891506908</v>
      </c>
      <c r="AQ86">
        <f t="shared" si="63"/>
        <v>7.9317036227562649</v>
      </c>
      <c r="AR86">
        <f t="shared" si="64"/>
        <v>7.4733702894229319</v>
      </c>
      <c r="AT86">
        <f t="shared" si="65"/>
        <v>0.16129021925742518</v>
      </c>
      <c r="AU86" s="22">
        <f t="shared" si="66"/>
        <v>10685.859108781382</v>
      </c>
      <c r="AV86" s="22">
        <f>SUM(AU86:AU$124)</f>
        <v>91523.376926395591</v>
      </c>
      <c r="AW86">
        <f t="shared" si="67"/>
        <v>8.5649058250434802</v>
      </c>
      <c r="AX86">
        <f t="shared" si="68"/>
        <v>8.1065724917101463</v>
      </c>
      <c r="AZ86">
        <f t="shared" si="69"/>
        <v>0.13202100603729841</v>
      </c>
      <c r="BA86" s="22">
        <f t="shared" si="70"/>
        <v>8746.7043966412202</v>
      </c>
      <c r="BB86" s="22">
        <f>SUM(BA86:BA$124)</f>
        <v>73933.994437407557</v>
      </c>
      <c r="BC86">
        <f t="shared" si="71"/>
        <v>8.4527830237178918</v>
      </c>
      <c r="BD86">
        <f t="shared" si="72"/>
        <v>7.9944496903845588</v>
      </c>
    </row>
    <row r="87" spans="1:56" x14ac:dyDescent="0.2">
      <c r="A87">
        <v>83</v>
      </c>
      <c r="B87" s="12">
        <v>5.0895999999999997E-2</v>
      </c>
      <c r="C87" s="5">
        <f t="shared" si="73"/>
        <v>63230.995883930605</v>
      </c>
      <c r="D87">
        <f t="shared" si="37"/>
        <v>1.7429630372660796E-2</v>
      </c>
      <c r="E87" s="22">
        <f t="shared" si="38"/>
        <v>1102.0928863521467</v>
      </c>
      <c r="F87" s="22">
        <f>SUM(E87:E$124)</f>
        <v>7843.9891114428319</v>
      </c>
      <c r="G87">
        <f t="shared" si="39"/>
        <v>7.1173575372634046</v>
      </c>
      <c r="H87">
        <f t="shared" si="40"/>
        <v>6.6590242039300716</v>
      </c>
      <c r="J87">
        <f t="shared" si="41"/>
        <v>0.12880098149980332</v>
      </c>
      <c r="K87" s="22">
        <f t="shared" si="42"/>
        <v>8144.214331060286</v>
      </c>
      <c r="L87" s="22">
        <f>SUM(K87:K$124)</f>
        <v>65187.29004076634</v>
      </c>
      <c r="M87">
        <f t="shared" si="43"/>
        <v>8.0041226066652005</v>
      </c>
      <c r="N87">
        <f t="shared" si="44"/>
        <v>7.5457892733318674</v>
      </c>
      <c r="P87">
        <f t="shared" si="45"/>
        <v>8.6002356146793454E-2</v>
      </c>
      <c r="Q87" s="22">
        <f t="shared" si="46"/>
        <v>5438.0146275262305</v>
      </c>
      <c r="R87" s="22">
        <f>SUM(Q87:Q$124)</f>
        <v>42470.704185192051</v>
      </c>
      <c r="S87">
        <f t="shared" si="47"/>
        <v>7.8099650505192013</v>
      </c>
      <c r="T87">
        <f t="shared" si="48"/>
        <v>7.3516317171858683</v>
      </c>
      <c r="V87">
        <f t="shared" si="49"/>
        <v>2.1242976761646135E-2</v>
      </c>
      <c r="W87" s="22">
        <f t="shared" si="50"/>
        <v>1343.2145761780803</v>
      </c>
      <c r="X87" s="22">
        <f>SUM(W87:W$124)</f>
        <v>9667.4220136401036</v>
      </c>
      <c r="Y87">
        <f t="shared" si="51"/>
        <v>7.1972283394566281</v>
      </c>
      <c r="Z87">
        <f t="shared" si="52"/>
        <v>6.7388950061232951</v>
      </c>
      <c r="AB87">
        <f t="shared" si="53"/>
        <v>7.0327469773188711E-2</v>
      </c>
      <c r="AC87" s="22">
        <f t="shared" si="54"/>
        <v>4446.8759517557492</v>
      </c>
      <c r="AD87" s="22">
        <f>SUM(AC87:AC$124)</f>
        <v>34313.272810034294</v>
      </c>
      <c r="AE87">
        <f t="shared" si="55"/>
        <v>7.7162648974920174</v>
      </c>
      <c r="AF87">
        <f t="shared" si="56"/>
        <v>7.2579315641586843</v>
      </c>
      <c r="AH87">
        <f t="shared" si="57"/>
        <v>5.7537497255472546E-2</v>
      </c>
      <c r="AI87" s="22">
        <f t="shared" si="58"/>
        <v>3638.153252132453</v>
      </c>
      <c r="AJ87" s="22">
        <f>SUM(AI87:AI$124)</f>
        <v>27739.920093934328</v>
      </c>
      <c r="AK87">
        <f t="shared" si="59"/>
        <v>7.6247255603306323</v>
      </c>
      <c r="AL87">
        <f t="shared" si="60"/>
        <v>7.1663922269972993</v>
      </c>
      <c r="AN87">
        <f t="shared" si="61"/>
        <v>4.7096350304681116E-2</v>
      </c>
      <c r="AO87" s="22">
        <f t="shared" si="62"/>
        <v>2977.9491322634453</v>
      </c>
      <c r="AP87" s="22">
        <f>SUM(AO87:AO$124)</f>
        <v>22439.684961025552</v>
      </c>
      <c r="AQ87">
        <f t="shared" si="63"/>
        <v>7.5352814854731429</v>
      </c>
      <c r="AR87">
        <f t="shared" si="64"/>
        <v>7.0769481521398099</v>
      </c>
      <c r="AT87">
        <f t="shared" si="65"/>
        <v>0.15774104572853317</v>
      </c>
      <c r="AU87" s="22">
        <f t="shared" si="66"/>
        <v>9974.12341318779</v>
      </c>
      <c r="AV87" s="22">
        <f>SUM(AU87:AU$124)</f>
        <v>80837.517817614222</v>
      </c>
      <c r="AW87">
        <f t="shared" si="67"/>
        <v>8.1047240412857562</v>
      </c>
      <c r="AX87">
        <f t="shared" si="68"/>
        <v>7.6463907079524231</v>
      </c>
      <c r="AZ87">
        <f t="shared" si="69"/>
        <v>0.12880098149980332</v>
      </c>
      <c r="BA87" s="22">
        <f t="shared" si="70"/>
        <v>8144.214331060286</v>
      </c>
      <c r="BB87" s="22">
        <f>SUM(BA87:BA$124)</f>
        <v>65187.29004076634</v>
      </c>
      <c r="BC87">
        <f t="shared" si="71"/>
        <v>8.0041226066652005</v>
      </c>
      <c r="BD87">
        <f t="shared" si="72"/>
        <v>7.5457892733318674</v>
      </c>
    </row>
    <row r="88" spans="1:56" x14ac:dyDescent="0.2">
      <c r="A88">
        <v>84</v>
      </c>
      <c r="B88" s="12">
        <v>5.6575999999999994E-2</v>
      </c>
      <c r="C88" s="5">
        <f t="shared" si="73"/>
        <v>60012.791117422072</v>
      </c>
      <c r="D88">
        <f t="shared" si="37"/>
        <v>1.6599647973962663E-2</v>
      </c>
      <c r="E88" s="22">
        <f t="shared" si="38"/>
        <v>996.19120648415981</v>
      </c>
      <c r="F88" s="22">
        <f>SUM(E88:E$124)</f>
        <v>6741.8962250906861</v>
      </c>
      <c r="G88">
        <f t="shared" si="39"/>
        <v>6.7676728937256359</v>
      </c>
      <c r="H88">
        <f t="shared" si="40"/>
        <v>6.3093395603923028</v>
      </c>
      <c r="J88">
        <f t="shared" si="41"/>
        <v>0.1256594941461496</v>
      </c>
      <c r="K88" s="22">
        <f t="shared" si="42"/>
        <v>7541.1769741137978</v>
      </c>
      <c r="L88" s="22">
        <f>SUM(K88:K$124)</f>
        <v>57043.075709706056</v>
      </c>
      <c r="M88">
        <f t="shared" si="43"/>
        <v>7.5642139026195547</v>
      </c>
      <c r="N88">
        <f t="shared" si="44"/>
        <v>7.1058805692862217</v>
      </c>
      <c r="P88">
        <f t="shared" si="45"/>
        <v>8.3497433152226644E-2</v>
      </c>
      <c r="Q88" s="22">
        <f t="shared" si="46"/>
        <v>5010.9140146054906</v>
      </c>
      <c r="R88" s="22">
        <f>SUM(Q88:Q$124)</f>
        <v>37032.689557665821</v>
      </c>
      <c r="S88">
        <f t="shared" si="47"/>
        <v>7.3904061114849133</v>
      </c>
      <c r="T88">
        <f t="shared" si="48"/>
        <v>6.9320727781515803</v>
      </c>
      <c r="V88">
        <f t="shared" si="49"/>
        <v>2.0279691419232585E-2</v>
      </c>
      <c r="W88" s="22">
        <f t="shared" si="50"/>
        <v>1217.040885068182</v>
      </c>
      <c r="X88" s="22">
        <f>SUM(W88:W$124)</f>
        <v>8324.2074374620224</v>
      </c>
      <c r="Y88">
        <f t="shared" si="51"/>
        <v>6.8397105960788469</v>
      </c>
      <c r="Z88">
        <f t="shared" si="52"/>
        <v>6.3813772627455139</v>
      </c>
      <c r="AB88">
        <f t="shared" si="53"/>
        <v>6.8113772177422482E-2</v>
      </c>
      <c r="AC88" s="22">
        <f t="shared" si="54"/>
        <v>4087.6975819033305</v>
      </c>
      <c r="AD88" s="22">
        <f>SUM(AC88:AC$124)</f>
        <v>29866.396858278538</v>
      </c>
      <c r="AE88">
        <f t="shared" si="55"/>
        <v>7.3064105795155285</v>
      </c>
      <c r="AF88">
        <f t="shared" si="56"/>
        <v>6.8480772461821955</v>
      </c>
      <c r="AH88">
        <f t="shared" si="57"/>
        <v>5.5591784787896191E-2</v>
      </c>
      <c r="AI88" s="22">
        <f t="shared" si="58"/>
        <v>3336.2181683206959</v>
      </c>
      <c r="AJ88" s="22">
        <f>SUM(AI88:AI$124)</f>
        <v>24101.76684180188</v>
      </c>
      <c r="AK88">
        <f t="shared" si="59"/>
        <v>7.2242777977357635</v>
      </c>
      <c r="AL88">
        <f t="shared" si="60"/>
        <v>6.7659444644024305</v>
      </c>
      <c r="AN88">
        <f t="shared" si="61"/>
        <v>4.5394072582825164E-2</v>
      </c>
      <c r="AO88" s="22">
        <f t="shared" si="62"/>
        <v>2724.2249958821826</v>
      </c>
      <c r="AP88" s="22">
        <f>SUM(AO88:AO$124)</f>
        <v>19461.735828762103</v>
      </c>
      <c r="AQ88">
        <f t="shared" si="63"/>
        <v>7.1439531823471256</v>
      </c>
      <c r="AR88">
        <f t="shared" si="64"/>
        <v>6.6856198490137926</v>
      </c>
      <c r="AT88">
        <f t="shared" si="65"/>
        <v>0.15426997137264856</v>
      </c>
      <c r="AU88" s="22">
        <f t="shared" si="66"/>
        <v>9258.1715676774402</v>
      </c>
      <c r="AV88" s="22">
        <f>SUM(AU88:AU$124)</f>
        <v>70863.394404426421</v>
      </c>
      <c r="AW88">
        <f t="shared" si="67"/>
        <v>7.6541457334651266</v>
      </c>
      <c r="AX88">
        <f t="shared" si="68"/>
        <v>7.1958124001317936</v>
      </c>
      <c r="AZ88">
        <f t="shared" si="69"/>
        <v>0.1256594941461496</v>
      </c>
      <c r="BA88" s="22">
        <f t="shared" si="70"/>
        <v>7541.1769741137978</v>
      </c>
      <c r="BB88" s="22">
        <f>SUM(BA88:BA$124)</f>
        <v>57043.075709706056</v>
      </c>
      <c r="BC88">
        <f t="shared" si="71"/>
        <v>7.5642139026195547</v>
      </c>
      <c r="BD88">
        <f t="shared" si="72"/>
        <v>7.1058805692862217</v>
      </c>
    </row>
    <row r="89" spans="1:56" x14ac:dyDescent="0.2">
      <c r="A89">
        <v>85</v>
      </c>
      <c r="B89" s="12">
        <v>6.4188999999999996E-2</v>
      </c>
      <c r="C89" s="5">
        <f t="shared" si="73"/>
        <v>56617.507447162803</v>
      </c>
      <c r="D89">
        <f t="shared" si="37"/>
        <v>1.580918854663111E-2</v>
      </c>
      <c r="E89" s="22">
        <f t="shared" si="38"/>
        <v>895.07685027248783</v>
      </c>
      <c r="F89" s="22">
        <f>SUM(E89:E$124)</f>
        <v>5745.7050186065262</v>
      </c>
      <c r="G89">
        <f t="shared" si="39"/>
        <v>6.4192309485575052</v>
      </c>
      <c r="H89">
        <f t="shared" si="40"/>
        <v>5.9608976152241722</v>
      </c>
      <c r="J89">
        <f t="shared" si="41"/>
        <v>0.1225946284352679</v>
      </c>
      <c r="K89" s="22">
        <f t="shared" si="42"/>
        <v>6941.0022884159371</v>
      </c>
      <c r="L89" s="22">
        <f>SUM(K89:K$124)</f>
        <v>49501.898735592258</v>
      </c>
      <c r="M89">
        <f t="shared" si="43"/>
        <v>7.1318084447555332</v>
      </c>
      <c r="N89">
        <f t="shared" si="44"/>
        <v>6.6734751114222002</v>
      </c>
      <c r="P89">
        <f t="shared" si="45"/>
        <v>8.1065469079831712E-2</v>
      </c>
      <c r="Q89" s="22">
        <f t="shared" si="46"/>
        <v>4589.7247993351175</v>
      </c>
      <c r="R89" s="22">
        <f>SUM(Q89:Q$124)</f>
        <v>32021.775543060343</v>
      </c>
      <c r="S89">
        <f t="shared" si="47"/>
        <v>6.9768399943497963</v>
      </c>
      <c r="T89">
        <f t="shared" si="48"/>
        <v>6.5185066610164633</v>
      </c>
      <c r="V89">
        <f t="shared" si="49"/>
        <v>1.9360087273730391E-2</v>
      </c>
      <c r="W89" s="22">
        <f t="shared" si="50"/>
        <v>1096.1198853981523</v>
      </c>
      <c r="X89" s="22">
        <f>SUM(W89:W$124)</f>
        <v>7107.1665523938427</v>
      </c>
      <c r="Y89">
        <f t="shared" si="51"/>
        <v>6.4839317734047404</v>
      </c>
      <c r="Z89">
        <f t="shared" si="52"/>
        <v>6.0255984400714073</v>
      </c>
      <c r="AB89">
        <f t="shared" si="53"/>
        <v>6.5969755135518143E-2</v>
      </c>
      <c r="AC89" s="22">
        <f t="shared" si="54"/>
        <v>3735.0431026727051</v>
      </c>
      <c r="AD89" s="22">
        <f>SUM(AC89:AC$124)</f>
        <v>25778.69927637521</v>
      </c>
      <c r="AE89">
        <f t="shared" si="55"/>
        <v>6.9018478683495257</v>
      </c>
      <c r="AF89">
        <f t="shared" si="56"/>
        <v>6.4435145350161926</v>
      </c>
      <c r="AH89">
        <f t="shared" si="57"/>
        <v>5.3711869360286178E-2</v>
      </c>
      <c r="AI89" s="22">
        <f t="shared" si="58"/>
        <v>3041.0321635070381</v>
      </c>
      <c r="AJ89" s="22">
        <f>SUM(AI89:AI$124)</f>
        <v>20765.548673481186</v>
      </c>
      <c r="AK89">
        <f t="shared" si="59"/>
        <v>6.8284541422059597</v>
      </c>
      <c r="AL89">
        <f t="shared" si="60"/>
        <v>6.3701208088726267</v>
      </c>
      <c r="AN89">
        <f t="shared" si="61"/>
        <v>4.3753322971397744E-2</v>
      </c>
      <c r="AO89" s="22">
        <f t="shared" si="62"/>
        <v>2477.2040891712313</v>
      </c>
      <c r="AP89" s="22">
        <f>SUM(AO89:AO$124)</f>
        <v>16737.510832879914</v>
      </c>
      <c r="AQ89">
        <f t="shared" si="63"/>
        <v>6.7566135975819348</v>
      </c>
      <c r="AR89">
        <f t="shared" si="64"/>
        <v>6.2982802642486018</v>
      </c>
      <c r="AT89">
        <f t="shared" si="65"/>
        <v>0.15087527762606218</v>
      </c>
      <c r="AU89" s="22">
        <f t="shared" si="66"/>
        <v>8542.1821545863313</v>
      </c>
      <c r="AV89" s="22">
        <f>SUM(AU89:AU$124)</f>
        <v>61605.22283674901</v>
      </c>
      <c r="AW89">
        <f t="shared" si="67"/>
        <v>7.2118835353648976</v>
      </c>
      <c r="AX89">
        <f t="shared" si="68"/>
        <v>6.7535502020315645</v>
      </c>
      <c r="AZ89">
        <f t="shared" si="69"/>
        <v>0.1225946284352679</v>
      </c>
      <c r="BA89" s="22">
        <f t="shared" si="70"/>
        <v>6941.0022884159371</v>
      </c>
      <c r="BB89" s="22">
        <f>SUM(BA89:BA$124)</f>
        <v>49501.898735592258</v>
      </c>
      <c r="BC89">
        <f t="shared" si="71"/>
        <v>7.1318084447555332</v>
      </c>
      <c r="BD89">
        <f t="shared" si="72"/>
        <v>6.6734751114222002</v>
      </c>
    </row>
    <row r="90" spans="1:56" x14ac:dyDescent="0.2">
      <c r="A90">
        <v>86</v>
      </c>
      <c r="B90" s="12">
        <v>7.2923000000000002E-2</v>
      </c>
      <c r="C90" s="5">
        <f t="shared" si="73"/>
        <v>52983.286261636866</v>
      </c>
      <c r="D90">
        <f t="shared" si="37"/>
        <v>1.5056370044410581E-2</v>
      </c>
      <c r="E90" s="22">
        <f t="shared" si="38"/>
        <v>797.73596412413997</v>
      </c>
      <c r="F90" s="22">
        <f>SUM(E90:E$124)</f>
        <v>4850.6281683340376</v>
      </c>
      <c r="G90">
        <f t="shared" si="39"/>
        <v>6.0804932790759896</v>
      </c>
      <c r="H90">
        <f t="shared" si="40"/>
        <v>5.6221599457426565</v>
      </c>
      <c r="J90">
        <f t="shared" si="41"/>
        <v>0.11960451554660284</v>
      </c>
      <c r="K90" s="22">
        <f t="shared" si="42"/>
        <v>6337.040285390055</v>
      </c>
      <c r="L90" s="22">
        <f>SUM(K90:K$124)</f>
        <v>42560.896447176317</v>
      </c>
      <c r="M90">
        <f t="shared" si="43"/>
        <v>6.716210491086791</v>
      </c>
      <c r="N90">
        <f t="shared" si="44"/>
        <v>6.257877157753458</v>
      </c>
      <c r="P90">
        <f t="shared" si="45"/>
        <v>7.8704338912457969E-2</v>
      </c>
      <c r="Q90" s="22">
        <f t="shared" si="46"/>
        <v>4170.0145186316458</v>
      </c>
      <c r="R90" s="22">
        <f>SUM(Q90:Q$124)</f>
        <v>27432.050743725227</v>
      </c>
      <c r="S90">
        <f t="shared" si="47"/>
        <v>6.5784065309985582</v>
      </c>
      <c r="T90">
        <f t="shared" si="48"/>
        <v>6.1200731976652252</v>
      </c>
      <c r="V90">
        <f t="shared" si="49"/>
        <v>1.8482183554873879E-2</v>
      </c>
      <c r="W90" s="22">
        <f t="shared" si="50"/>
        <v>979.246822028</v>
      </c>
      <c r="X90" s="22">
        <f>SUM(W90:W$124)</f>
        <v>6011.0466669956913</v>
      </c>
      <c r="Y90">
        <f t="shared" si="51"/>
        <v>6.1384387794559672</v>
      </c>
      <c r="Z90">
        <f t="shared" si="52"/>
        <v>5.6801054461226341</v>
      </c>
      <c r="AB90">
        <f t="shared" si="53"/>
        <v>6.3893225312850507E-2</v>
      </c>
      <c r="AC90" s="22">
        <f t="shared" si="54"/>
        <v>3385.2730469300213</v>
      </c>
      <c r="AD90" s="22">
        <f>SUM(AC90:AC$124)</f>
        <v>22043.656173702508</v>
      </c>
      <c r="AE90">
        <f t="shared" si="55"/>
        <v>6.5116331439477477</v>
      </c>
      <c r="AF90">
        <f t="shared" si="56"/>
        <v>6.0532998106144147</v>
      </c>
      <c r="AH90">
        <f t="shared" si="57"/>
        <v>5.1895525951967315E-2</v>
      </c>
      <c r="AI90" s="22">
        <f t="shared" si="58"/>
        <v>2749.5955072112893</v>
      </c>
      <c r="AJ90" s="22">
        <f>SUM(AI90:AI$124)</f>
        <v>17724.51650997415</v>
      </c>
      <c r="AK90">
        <f t="shared" si="59"/>
        <v>6.4462268953700796</v>
      </c>
      <c r="AL90">
        <f t="shared" si="60"/>
        <v>5.9878935620367466</v>
      </c>
      <c r="AN90">
        <f t="shared" si="61"/>
        <v>4.217187756279301E-2</v>
      </c>
      <c r="AO90" s="22">
        <f t="shared" si="62"/>
        <v>2234.4046611001627</v>
      </c>
      <c r="AP90" s="22">
        <f>SUM(AO90:AO$124)</f>
        <v>14260.306743708677</v>
      </c>
      <c r="AQ90">
        <f t="shared" si="63"/>
        <v>6.3821504635992277</v>
      </c>
      <c r="AR90">
        <f t="shared" si="64"/>
        <v>5.9238171302658946</v>
      </c>
      <c r="AT90">
        <f t="shared" si="65"/>
        <v>0.1475552837418701</v>
      </c>
      <c r="AU90" s="22">
        <f t="shared" si="66"/>
        <v>7817.9638379125554</v>
      </c>
      <c r="AV90" s="22">
        <f>SUM(AU90:AU$124)</f>
        <v>53063.040682162689</v>
      </c>
      <c r="AW90">
        <f t="shared" si="67"/>
        <v>6.7873223491822712</v>
      </c>
      <c r="AX90">
        <f t="shared" si="68"/>
        <v>6.3289890158489381</v>
      </c>
      <c r="AZ90">
        <f t="shared" si="69"/>
        <v>0.11960451554660284</v>
      </c>
      <c r="BA90" s="22">
        <f t="shared" si="70"/>
        <v>6337.040285390055</v>
      </c>
      <c r="BB90" s="22">
        <f>SUM(BA90:BA$124)</f>
        <v>42560.896447176317</v>
      </c>
      <c r="BC90">
        <f t="shared" si="71"/>
        <v>6.716210491086791</v>
      </c>
      <c r="BD90">
        <f t="shared" si="72"/>
        <v>6.257877157753458</v>
      </c>
    </row>
    <row r="91" spans="1:56" x14ac:dyDescent="0.2">
      <c r="A91">
        <v>87</v>
      </c>
      <c r="B91" s="12">
        <v>8.305499999999999E-2</v>
      </c>
      <c r="C91" s="5">
        <f t="shared" si="73"/>
        <v>49119.586077579523</v>
      </c>
      <c r="D91">
        <f t="shared" si="37"/>
        <v>1.4339400042295789E-2</v>
      </c>
      <c r="E91" s="22">
        <f t="shared" si="38"/>
        <v>704.34539467839545</v>
      </c>
      <c r="F91" s="22">
        <f>SUM(E91:E$124)</f>
        <v>4052.8922042098957</v>
      </c>
      <c r="G91">
        <f t="shared" si="39"/>
        <v>5.7541260790956814</v>
      </c>
      <c r="H91">
        <f t="shared" si="40"/>
        <v>5.2957927457623484</v>
      </c>
      <c r="J91">
        <f t="shared" si="41"/>
        <v>0.11668733224058814</v>
      </c>
      <c r="K91" s="22">
        <f t="shared" si="42"/>
        <v>5731.6334601546896</v>
      </c>
      <c r="L91" s="22">
        <f>SUM(K91:K$124)</f>
        <v>36223.856161786265</v>
      </c>
      <c r="M91">
        <f t="shared" si="43"/>
        <v>6.3199882570314658</v>
      </c>
      <c r="N91">
        <f t="shared" si="44"/>
        <v>5.8616549236981328</v>
      </c>
      <c r="P91">
        <f t="shared" si="45"/>
        <v>7.6411979526658208E-2</v>
      </c>
      <c r="Q91" s="22">
        <f t="shared" si="46"/>
        <v>3753.3248057179321</v>
      </c>
      <c r="R91" s="22">
        <f>SUM(Q91:Q$124)</f>
        <v>23262.03622509358</v>
      </c>
      <c r="S91">
        <f t="shared" si="47"/>
        <v>6.1977146741085312</v>
      </c>
      <c r="T91">
        <f t="shared" si="48"/>
        <v>5.7393813407751981</v>
      </c>
      <c r="V91">
        <f t="shared" si="49"/>
        <v>1.7644089312528762E-2</v>
      </c>
      <c r="W91" s="22">
        <f t="shared" si="50"/>
        <v>866.6703637472574</v>
      </c>
      <c r="X91" s="22">
        <f>SUM(W91:W$124)</f>
        <v>5031.7998449676907</v>
      </c>
      <c r="Y91">
        <f t="shared" si="51"/>
        <v>5.8058981308781528</v>
      </c>
      <c r="Z91">
        <f t="shared" si="52"/>
        <v>5.3475647975448197</v>
      </c>
      <c r="AB91">
        <f t="shared" si="53"/>
        <v>6.1882058414383059E-2</v>
      </c>
      <c r="AC91" s="22">
        <f t="shared" si="54"/>
        <v>3039.6210949430929</v>
      </c>
      <c r="AD91" s="22">
        <f>SUM(AC91:AC$124)</f>
        <v>18658.383126772482</v>
      </c>
      <c r="AE91">
        <f t="shared" si="55"/>
        <v>6.1383911165157246</v>
      </c>
      <c r="AF91">
        <f t="shared" si="56"/>
        <v>5.6800577831823915</v>
      </c>
      <c r="AH91">
        <f t="shared" si="57"/>
        <v>5.014060478450949E-2</v>
      </c>
      <c r="AI91" s="22">
        <f t="shared" si="58"/>
        <v>2462.8857526946094</v>
      </c>
      <c r="AJ91" s="22">
        <f>SUM(AI91:AI$124)</f>
        <v>14974.921002762869</v>
      </c>
      <c r="AK91">
        <f t="shared" si="59"/>
        <v>6.0802337202929584</v>
      </c>
      <c r="AL91">
        <f t="shared" si="60"/>
        <v>5.6219003869596254</v>
      </c>
      <c r="AN91">
        <f t="shared" si="61"/>
        <v>4.0647592831607716E-2</v>
      </c>
      <c r="AO91" s="22">
        <f t="shared" si="62"/>
        <v>1996.5929349385597</v>
      </c>
      <c r="AP91" s="22">
        <f>SUM(AO91:AO$124)</f>
        <v>12025.90208260852</v>
      </c>
      <c r="AQ91">
        <f t="shared" si="63"/>
        <v>6.0232117785083661</v>
      </c>
      <c r="AR91">
        <f t="shared" si="64"/>
        <v>5.5648784451750331</v>
      </c>
      <c r="AT91">
        <f t="shared" si="65"/>
        <v>0.14430834595781919</v>
      </c>
      <c r="AU91" s="22">
        <f t="shared" si="66"/>
        <v>7088.366220988225</v>
      </c>
      <c r="AV91" s="22">
        <f>SUM(AU91:AU$124)</f>
        <v>45245.076844250128</v>
      </c>
      <c r="AW91">
        <f t="shared" si="67"/>
        <v>6.3830049737388261</v>
      </c>
      <c r="AX91">
        <f t="shared" si="68"/>
        <v>5.9246716404054931</v>
      </c>
      <c r="AZ91">
        <f t="shared" si="69"/>
        <v>0.11668733224058814</v>
      </c>
      <c r="BA91" s="22">
        <f t="shared" si="70"/>
        <v>5731.6334601546896</v>
      </c>
      <c r="BB91" s="22">
        <f>SUM(BA91:BA$124)</f>
        <v>36223.856161786265</v>
      </c>
      <c r="BC91">
        <f t="shared" si="71"/>
        <v>6.3199882570314658</v>
      </c>
      <c r="BD91">
        <f t="shared" si="72"/>
        <v>5.8616549236981328</v>
      </c>
    </row>
    <row r="92" spans="1:56" x14ac:dyDescent="0.2">
      <c r="A92">
        <v>88</v>
      </c>
      <c r="B92" s="12">
        <v>9.2738000000000001E-2</v>
      </c>
      <c r="C92" s="5">
        <f t="shared" si="73"/>
        <v>45039.958855906159</v>
      </c>
      <c r="D92">
        <f t="shared" si="37"/>
        <v>1.3656571468853134E-2</v>
      </c>
      <c r="E92" s="22">
        <f t="shared" si="38"/>
        <v>615.09141706988714</v>
      </c>
      <c r="F92" s="22">
        <f>SUM(E92:E$124)</f>
        <v>3348.5468095315</v>
      </c>
      <c r="G92">
        <f t="shared" si="39"/>
        <v>5.4439823359639492</v>
      </c>
      <c r="H92">
        <f t="shared" si="40"/>
        <v>4.9856490026306162</v>
      </c>
      <c r="J92">
        <f t="shared" si="41"/>
        <v>0.11384129974691526</v>
      </c>
      <c r="K92" s="22">
        <f t="shared" si="42"/>
        <v>5127.4074567039434</v>
      </c>
      <c r="L92" s="22">
        <f>SUM(K92:K$124)</f>
        <v>30492.222701631559</v>
      </c>
      <c r="M92">
        <f t="shared" si="43"/>
        <v>5.9469084442984572</v>
      </c>
      <c r="N92">
        <f t="shared" si="44"/>
        <v>5.4885751109651242</v>
      </c>
      <c r="P92">
        <f t="shared" si="45"/>
        <v>7.4186387889959446E-2</v>
      </c>
      <c r="Q92" s="22">
        <f t="shared" si="46"/>
        <v>3341.3518582320685</v>
      </c>
      <c r="R92" s="22">
        <f>SUM(Q92:Q$124)</f>
        <v>19508.71141937565</v>
      </c>
      <c r="S92">
        <f t="shared" si="47"/>
        <v>5.8385684139526211</v>
      </c>
      <c r="T92">
        <f t="shared" si="48"/>
        <v>5.380235080619288</v>
      </c>
      <c r="V92">
        <f t="shared" si="49"/>
        <v>1.684399934370287E-2</v>
      </c>
      <c r="W92" s="22">
        <f t="shared" si="50"/>
        <v>758.65303740928766</v>
      </c>
      <c r="X92" s="22">
        <f>SUM(W92:W$124)</f>
        <v>4165.1294812204333</v>
      </c>
      <c r="Y92">
        <f t="shared" si="51"/>
        <v>5.4901638507160913</v>
      </c>
      <c r="Z92">
        <f t="shared" si="52"/>
        <v>5.0318305173827582</v>
      </c>
      <c r="AB92">
        <f t="shared" si="53"/>
        <v>5.9934197011509004E-2</v>
      </c>
      <c r="AC92" s="22">
        <f t="shared" si="54"/>
        <v>2699.4337674601393</v>
      </c>
      <c r="AD92" s="22">
        <f>SUM(AC92:AC$124)</f>
        <v>15618.762031829387</v>
      </c>
      <c r="AE92">
        <f t="shared" si="55"/>
        <v>5.7859400812507689</v>
      </c>
      <c r="AF92">
        <f t="shared" si="56"/>
        <v>5.3276067479174358</v>
      </c>
      <c r="AH92">
        <f t="shared" si="57"/>
        <v>4.8445028777303868E-2</v>
      </c>
      <c r="AI92" s="22">
        <f t="shared" si="58"/>
        <v>2181.9621029029563</v>
      </c>
      <c r="AJ92" s="22">
        <f>SUM(AI92:AI$124)</f>
        <v>12512.035250068257</v>
      </c>
      <c r="AK92">
        <f t="shared" si="59"/>
        <v>5.7343045662533827</v>
      </c>
      <c r="AL92">
        <f t="shared" si="60"/>
        <v>5.2759712329200497</v>
      </c>
      <c r="AN92">
        <f t="shared" si="61"/>
        <v>3.9178402729260438E-2</v>
      </c>
      <c r="AO92" s="22">
        <f t="shared" si="62"/>
        <v>1764.5936469660116</v>
      </c>
      <c r="AP92" s="22">
        <f>SUM(AO92:AO$124)</f>
        <v>10029.309147669957</v>
      </c>
      <c r="AQ92">
        <f t="shared" si="63"/>
        <v>5.6836366632703479</v>
      </c>
      <c r="AR92">
        <f t="shared" si="64"/>
        <v>5.2253033299370149</v>
      </c>
      <c r="AT92">
        <f t="shared" si="65"/>
        <v>0.14113285668246378</v>
      </c>
      <c r="AU92" s="22">
        <f t="shared" si="66"/>
        <v>6356.6180581946692</v>
      </c>
      <c r="AV92" s="22">
        <f>SUM(AU92:AU$124)</f>
        <v>38156.710623261904</v>
      </c>
      <c r="AW92">
        <f t="shared" si="67"/>
        <v>6.0026747358325192</v>
      </c>
      <c r="AX92">
        <f t="shared" si="68"/>
        <v>5.5443414024991862</v>
      </c>
      <c r="AZ92">
        <f t="shared" si="69"/>
        <v>0.11384129974691526</v>
      </c>
      <c r="BA92" s="22">
        <f t="shared" si="70"/>
        <v>5127.4074567039434</v>
      </c>
      <c r="BB92" s="22">
        <f>SUM(BA92:BA$124)</f>
        <v>30492.222701631559</v>
      </c>
      <c r="BC92">
        <f t="shared" si="71"/>
        <v>5.9469084442984572</v>
      </c>
      <c r="BD92">
        <f t="shared" si="72"/>
        <v>5.4885751109651242</v>
      </c>
    </row>
    <row r="93" spans="1:56" x14ac:dyDescent="0.2">
      <c r="A93">
        <v>89</v>
      </c>
      <c r="B93" s="12">
        <v>0.10559</v>
      </c>
      <c r="C93" s="5">
        <f t="shared" si="73"/>
        <v>40863.043151527134</v>
      </c>
      <c r="D93">
        <f t="shared" si="37"/>
        <v>1.3006258541764888E-2</v>
      </c>
      <c r="E93" s="22">
        <f t="shared" si="38"/>
        <v>531.47530403205701</v>
      </c>
      <c r="F93" s="22">
        <f>SUM(E93:E$124)</f>
        <v>2733.455392461613</v>
      </c>
      <c r="G93">
        <f t="shared" si="39"/>
        <v>5.1431465803286676</v>
      </c>
      <c r="H93">
        <f t="shared" si="40"/>
        <v>4.6848132469953345</v>
      </c>
      <c r="J93">
        <f t="shared" si="41"/>
        <v>0.11106468267991736</v>
      </c>
      <c r="K93" s="22">
        <f t="shared" si="42"/>
        <v>4538.4409209601308</v>
      </c>
      <c r="L93" s="22">
        <f>SUM(K93:K$124)</f>
        <v>25364.815244927617</v>
      </c>
      <c r="M93">
        <f t="shared" si="43"/>
        <v>5.5888829857372162</v>
      </c>
      <c r="N93">
        <f t="shared" si="44"/>
        <v>5.1305496524038832</v>
      </c>
      <c r="P93">
        <f t="shared" si="45"/>
        <v>7.2025619310640235E-2</v>
      </c>
      <c r="Q93" s="22">
        <f t="shared" si="46"/>
        <v>2943.1859899061578</v>
      </c>
      <c r="R93" s="22">
        <f>SUM(Q93:Q$124)</f>
        <v>16167.359561143583</v>
      </c>
      <c r="S93">
        <f t="shared" si="47"/>
        <v>5.4931491304289173</v>
      </c>
      <c r="T93">
        <f t="shared" si="48"/>
        <v>5.0348157970955842</v>
      </c>
      <c r="V93">
        <f t="shared" si="49"/>
        <v>1.6080190304250952E-2</v>
      </c>
      <c r="W93" s="22">
        <f t="shared" si="50"/>
        <v>657.08551028737486</v>
      </c>
      <c r="X93" s="22">
        <f>SUM(W93:W$124)</f>
        <v>3406.4764438111461</v>
      </c>
      <c r="Y93">
        <f t="shared" si="51"/>
        <v>5.1842209126196241</v>
      </c>
      <c r="Z93">
        <f t="shared" si="52"/>
        <v>4.7258875792862911</v>
      </c>
      <c r="AB93">
        <f t="shared" si="53"/>
        <v>5.8047648437296859E-2</v>
      </c>
      <c r="AC93" s="22">
        <f t="shared" si="54"/>
        <v>2372.0035629379381</v>
      </c>
      <c r="AD93" s="22">
        <f>SUM(AC93:AC$124)</f>
        <v>12919.328264369247</v>
      </c>
      <c r="AE93">
        <f t="shared" si="55"/>
        <v>5.4465888948191568</v>
      </c>
      <c r="AF93">
        <f t="shared" si="56"/>
        <v>4.9882555614858237</v>
      </c>
      <c r="AH93">
        <f t="shared" si="57"/>
        <v>4.6806791089182481E-2</v>
      </c>
      <c r="AI93" s="22">
        <f t="shared" si="58"/>
        <v>1912.6679240617796</v>
      </c>
      <c r="AJ93" s="22">
        <f>SUM(AI93:AI$124)</f>
        <v>10330.073147165305</v>
      </c>
      <c r="AK93">
        <f t="shared" si="59"/>
        <v>5.4008712214026975</v>
      </c>
      <c r="AL93">
        <f t="shared" si="60"/>
        <v>4.9425378880693644</v>
      </c>
      <c r="AN93">
        <f t="shared" si="61"/>
        <v>3.7762315883624512E-2</v>
      </c>
      <c r="AO93" s="22">
        <f t="shared" si="62"/>
        <v>1543.0831434541469</v>
      </c>
      <c r="AP93" s="22">
        <f>SUM(AO93:AO$124)</f>
        <v>8264.7155007039473</v>
      </c>
      <c r="AQ93">
        <f t="shared" si="63"/>
        <v>5.3559754934550199</v>
      </c>
      <c r="AR93">
        <f t="shared" si="64"/>
        <v>4.8976421601216868</v>
      </c>
      <c r="AT93">
        <f t="shared" si="65"/>
        <v>0.13802724369923108</v>
      </c>
      <c r="AU93" s="22">
        <f t="shared" si="66"/>
        <v>5640.2132153680313</v>
      </c>
      <c r="AV93" s="22">
        <f>SUM(AU93:AU$124)</f>
        <v>31800.092565067225</v>
      </c>
      <c r="AW93">
        <f t="shared" si="67"/>
        <v>5.6381011410030935</v>
      </c>
      <c r="AX93">
        <f t="shared" si="68"/>
        <v>5.1797678076697604</v>
      </c>
      <c r="AZ93">
        <f t="shared" si="69"/>
        <v>0.11106468267991736</v>
      </c>
      <c r="BA93" s="22">
        <f t="shared" si="70"/>
        <v>4538.4409209601308</v>
      </c>
      <c r="BB93" s="22">
        <f>SUM(BA93:BA$124)</f>
        <v>25364.815244927617</v>
      </c>
      <c r="BC93">
        <f t="shared" si="71"/>
        <v>5.5888829857372162</v>
      </c>
      <c r="BD93">
        <f t="shared" si="72"/>
        <v>5.1305496524038832</v>
      </c>
    </row>
    <row r="94" spans="1:56" x14ac:dyDescent="0.2">
      <c r="A94">
        <v>90</v>
      </c>
      <c r="B94" s="12">
        <v>0.11737199999999999</v>
      </c>
      <c r="C94" s="5">
        <f t="shared" si="73"/>
        <v>36548.314425157383</v>
      </c>
      <c r="D94">
        <f t="shared" si="37"/>
        <v>1.2386912896918942E-2</v>
      </c>
      <c r="E94" s="22">
        <f t="shared" si="38"/>
        <v>452.72078731363058</v>
      </c>
      <c r="F94" s="22">
        <f>SUM(E94:E$124)</f>
        <v>2201.980088429556</v>
      </c>
      <c r="G94">
        <f t="shared" si="39"/>
        <v>4.8638811164288205</v>
      </c>
      <c r="H94">
        <f t="shared" si="40"/>
        <v>4.4055477830954874</v>
      </c>
      <c r="J94">
        <f t="shared" si="41"/>
        <v>0.10835578798040717</v>
      </c>
      <c r="K94" s="22">
        <f t="shared" si="42"/>
        <v>3960.2214088936103</v>
      </c>
      <c r="L94" s="22">
        <f>SUM(K94:K$124)</f>
        <v>20826.37432396748</v>
      </c>
      <c r="M94">
        <f t="shared" si="43"/>
        <v>5.2588914036970129</v>
      </c>
      <c r="N94">
        <f t="shared" si="44"/>
        <v>4.8005580703636799</v>
      </c>
      <c r="P94">
        <f t="shared" si="45"/>
        <v>6.9927785738485654E-2</v>
      </c>
      <c r="Q94" s="22">
        <f t="shared" si="46"/>
        <v>2555.7427002252098</v>
      </c>
      <c r="R94" s="22">
        <f>SUM(Q94:Q$124)</f>
        <v>13224.173571237425</v>
      </c>
      <c r="S94">
        <f t="shared" si="47"/>
        <v>5.1742976983059066</v>
      </c>
      <c r="T94">
        <f t="shared" si="48"/>
        <v>4.7159643649725735</v>
      </c>
      <c r="V94">
        <f t="shared" si="49"/>
        <v>1.5351016996898281E-2</v>
      </c>
      <c r="W94" s="22">
        <f t="shared" si="50"/>
        <v>561.05379594857368</v>
      </c>
      <c r="X94" s="22">
        <f>SUM(W94:W$124)</f>
        <v>2749.3909335237713</v>
      </c>
      <c r="Y94">
        <f t="shared" si="51"/>
        <v>4.9004051899789323</v>
      </c>
      <c r="Z94">
        <f t="shared" si="52"/>
        <v>4.4420718566455992</v>
      </c>
      <c r="AB94">
        <f t="shared" si="53"/>
        <v>5.6220482747987278E-2</v>
      </c>
      <c r="AC94" s="22">
        <f t="shared" si="54"/>
        <v>2054.7638806075752</v>
      </c>
      <c r="AD94" s="22">
        <f>SUM(AC94:AC$124)</f>
        <v>10547.324701431309</v>
      </c>
      <c r="AE94">
        <f t="shared" si="55"/>
        <v>5.1331078967149066</v>
      </c>
      <c r="AF94">
        <f t="shared" si="56"/>
        <v>4.6747745633815736</v>
      </c>
      <c r="AH94">
        <f t="shared" si="57"/>
        <v>4.5223952743171487E-2</v>
      </c>
      <c r="AI94" s="22">
        <f t="shared" si="58"/>
        <v>1652.8592444058902</v>
      </c>
      <c r="AJ94" s="22">
        <f>SUM(AI94:AI$124)</f>
        <v>8417.4052231035221</v>
      </c>
      <c r="AK94">
        <f t="shared" si="59"/>
        <v>5.0926328128618747</v>
      </c>
      <c r="AL94">
        <f t="shared" si="60"/>
        <v>4.6342994795285417</v>
      </c>
      <c r="AN94">
        <f t="shared" si="61"/>
        <v>3.6397412899879036E-2</v>
      </c>
      <c r="AO94" s="22">
        <f t="shared" si="62"/>
        <v>1330.2640909270583</v>
      </c>
      <c r="AP94" s="22">
        <f>SUM(AO94:AO$124)</f>
        <v>6721.6323572498068</v>
      </c>
      <c r="AQ94">
        <f t="shared" si="63"/>
        <v>5.0528555969405407</v>
      </c>
      <c r="AR94">
        <f t="shared" si="64"/>
        <v>4.5945222636072076</v>
      </c>
      <c r="AT94">
        <f t="shared" si="65"/>
        <v>0.13498996938800106</v>
      </c>
      <c r="AU94" s="22">
        <f t="shared" si="66"/>
        <v>4933.6558454350325</v>
      </c>
      <c r="AV94" s="22">
        <f>SUM(AU94:AU$124)</f>
        <v>26159.879349699193</v>
      </c>
      <c r="AW94">
        <f t="shared" si="67"/>
        <v>5.302331611537956</v>
      </c>
      <c r="AX94">
        <f t="shared" si="68"/>
        <v>4.8439982782046229</v>
      </c>
      <c r="AZ94">
        <f t="shared" si="69"/>
        <v>0.10835578798040717</v>
      </c>
      <c r="BA94" s="22">
        <f t="shared" si="70"/>
        <v>3960.2214088936103</v>
      </c>
      <c r="BB94" s="22">
        <f>SUM(BA94:BA$124)</f>
        <v>20826.37432396748</v>
      </c>
      <c r="BC94">
        <f t="shared" si="71"/>
        <v>5.2588914036970129</v>
      </c>
      <c r="BD94">
        <f t="shared" si="72"/>
        <v>4.8005580703636799</v>
      </c>
    </row>
    <row r="95" spans="1:56" x14ac:dyDescent="0.2">
      <c r="A95">
        <v>91</v>
      </c>
      <c r="B95" s="12">
        <v>0.12997699999999998</v>
      </c>
      <c r="C95" s="5">
        <f t="shared" si="73"/>
        <v>32258.565664447811</v>
      </c>
      <c r="D95">
        <f t="shared" si="37"/>
        <v>1.1797059901827561E-2</v>
      </c>
      <c r="E95" s="22">
        <f t="shared" si="38"/>
        <v>380.5562314905286</v>
      </c>
      <c r="F95" s="22">
        <f>SUM(E95:E$124)</f>
        <v>1749.2593011159272</v>
      </c>
      <c r="G95">
        <f t="shared" si="39"/>
        <v>4.5965856195931538</v>
      </c>
      <c r="H95">
        <f t="shared" si="40"/>
        <v>4.1382522862598208</v>
      </c>
      <c r="J95">
        <f t="shared" si="41"/>
        <v>0.10571296388332406</v>
      </c>
      <c r="K95" s="22">
        <f t="shared" si="42"/>
        <v>3410.1485870136089</v>
      </c>
      <c r="L95" s="22">
        <f>SUM(K95:K$124)</f>
        <v>16866.152915073875</v>
      </c>
      <c r="M95">
        <f t="shared" si="43"/>
        <v>4.9458703879657566</v>
      </c>
      <c r="N95">
        <f t="shared" si="44"/>
        <v>4.4875370546324236</v>
      </c>
      <c r="P95">
        <f t="shared" si="45"/>
        <v>6.7891054115034627E-2</v>
      </c>
      <c r="Q95" s="22">
        <f t="shared" si="46"/>
        <v>2190.0680271984243</v>
      </c>
      <c r="R95" s="22">
        <f>SUM(Q95:Q$124)</f>
        <v>10668.430871012215</v>
      </c>
      <c r="S95">
        <f t="shared" si="47"/>
        <v>4.8712783066649621</v>
      </c>
      <c r="T95">
        <f t="shared" si="48"/>
        <v>4.4129449733316291</v>
      </c>
      <c r="V95">
        <f t="shared" si="49"/>
        <v>1.4654908827587857E-2</v>
      </c>
      <c r="W95" s="22">
        <f t="shared" si="50"/>
        <v>472.74633872123877</v>
      </c>
      <c r="X95" s="22">
        <f>SUM(W95:W$124)</f>
        <v>2188.3371375751976</v>
      </c>
      <c r="Y95">
        <f t="shared" si="51"/>
        <v>4.6289880181717917</v>
      </c>
      <c r="Z95">
        <f t="shared" si="52"/>
        <v>4.1706546848384587</v>
      </c>
      <c r="AB95">
        <f t="shared" si="53"/>
        <v>5.4450830748655962E-2</v>
      </c>
      <c r="AC95" s="22">
        <f t="shared" si="54"/>
        <v>1756.5056991892523</v>
      </c>
      <c r="AD95" s="22">
        <f>SUM(AC95:AC$124)</f>
        <v>8492.5608208237336</v>
      </c>
      <c r="AE95">
        <f t="shared" si="55"/>
        <v>4.8349178854037493</v>
      </c>
      <c r="AF95">
        <f t="shared" si="56"/>
        <v>4.3765845520704163</v>
      </c>
      <c r="AH95">
        <f t="shared" si="57"/>
        <v>4.3694640331566649E-2</v>
      </c>
      <c r="AI95" s="22">
        <f t="shared" si="58"/>
        <v>1409.5264243202723</v>
      </c>
      <c r="AJ95" s="22">
        <f>SUM(AI95:AI$124)</f>
        <v>6764.5459786976253</v>
      </c>
      <c r="AK95">
        <f t="shared" si="59"/>
        <v>4.7991622306476085</v>
      </c>
      <c r="AL95">
        <f t="shared" si="60"/>
        <v>4.3408288973142755</v>
      </c>
      <c r="AN95">
        <f t="shared" si="61"/>
        <v>3.5081843758919561E-2</v>
      </c>
      <c r="AO95" s="22">
        <f t="shared" si="62"/>
        <v>1131.6899605270053</v>
      </c>
      <c r="AP95" s="22">
        <f>SUM(AO95:AO$124)</f>
        <v>5391.3682663227473</v>
      </c>
      <c r="AQ95">
        <f t="shared" si="63"/>
        <v>4.7639976092145373</v>
      </c>
      <c r="AR95">
        <f t="shared" si="64"/>
        <v>4.3056642758812043</v>
      </c>
      <c r="AT95">
        <f t="shared" si="65"/>
        <v>0.13201952996381525</v>
      </c>
      <c r="AU95" s="22">
        <f t="shared" si="66"/>
        <v>4258.7606763272697</v>
      </c>
      <c r="AV95" s="22">
        <f>SUM(AU95:AU$124)</f>
        <v>21226.223504264162</v>
      </c>
      <c r="AW95">
        <f t="shared" si="67"/>
        <v>4.9841315625581322</v>
      </c>
      <c r="AX95">
        <f t="shared" si="68"/>
        <v>4.5257982292247991</v>
      </c>
      <c r="AZ95">
        <f t="shared" si="69"/>
        <v>0.10571296388332406</v>
      </c>
      <c r="BA95" s="22">
        <f t="shared" si="70"/>
        <v>3410.1485870136089</v>
      </c>
      <c r="BB95" s="22">
        <f>SUM(BA95:BA$124)</f>
        <v>16866.152915073875</v>
      </c>
      <c r="BC95">
        <f t="shared" si="71"/>
        <v>4.9458703879657566</v>
      </c>
      <c r="BD95">
        <f t="shared" si="72"/>
        <v>4.4875370546324236</v>
      </c>
    </row>
    <row r="96" spans="1:56" x14ac:dyDescent="0.2">
      <c r="A96">
        <v>92</v>
      </c>
      <c r="B96" s="12">
        <v>0.14332599999999998</v>
      </c>
      <c r="C96" s="5">
        <f t="shared" si="73"/>
        <v>28065.694075079879</v>
      </c>
      <c r="D96">
        <f t="shared" si="37"/>
        <v>1.123529514459768E-2</v>
      </c>
      <c r="E96" s="22">
        <f t="shared" si="38"/>
        <v>315.32635637150884</v>
      </c>
      <c r="F96" s="22">
        <f>SUM(E96:E$124)</f>
        <v>1368.703069625398</v>
      </c>
      <c r="G96">
        <f t="shared" si="39"/>
        <v>4.3405920309840189</v>
      </c>
      <c r="H96">
        <f t="shared" si="40"/>
        <v>3.8822586976506854</v>
      </c>
      <c r="J96">
        <f t="shared" si="41"/>
        <v>0.10313459891056008</v>
      </c>
      <c r="K96" s="22">
        <f t="shared" si="42"/>
        <v>2894.5441015798456</v>
      </c>
      <c r="L96" s="22">
        <f>SUM(K96:K$124)</f>
        <v>13456.004328060275</v>
      </c>
      <c r="M96">
        <f t="shared" si="43"/>
        <v>4.6487473867528815</v>
      </c>
      <c r="N96">
        <f t="shared" si="44"/>
        <v>4.1904140534195484</v>
      </c>
      <c r="P96">
        <f t="shared" si="45"/>
        <v>6.5913644771878277E-2</v>
      </c>
      <c r="Q96" s="22">
        <f t="shared" si="46"/>
        <v>1849.912189541024</v>
      </c>
      <c r="R96" s="22">
        <f>SUM(Q96:Q$124)</f>
        <v>8478.3628438137894</v>
      </c>
      <c r="S96">
        <f t="shared" si="47"/>
        <v>4.5831163726302764</v>
      </c>
      <c r="T96">
        <f t="shared" si="48"/>
        <v>4.1247830392969433</v>
      </c>
      <c r="V96">
        <f t="shared" si="49"/>
        <v>1.3990366422518236E-2</v>
      </c>
      <c r="W96" s="22">
        <f t="shared" si="50"/>
        <v>392.64934401266652</v>
      </c>
      <c r="X96" s="22">
        <f>SUM(W96:W$124)</f>
        <v>1715.5907988539577</v>
      </c>
      <c r="Y96">
        <f t="shared" si="51"/>
        <v>4.3692694894674631</v>
      </c>
      <c r="Z96">
        <f t="shared" si="52"/>
        <v>3.9109361561341296</v>
      </c>
      <c r="AB96">
        <f t="shared" si="53"/>
        <v>5.2736882081022722E-2</v>
      </c>
      <c r="AC96" s="22">
        <f t="shared" si="54"/>
        <v>1480.0971989595457</v>
      </c>
      <c r="AD96" s="22">
        <f>SUM(AC96:AC$124)</f>
        <v>6736.0551216344829</v>
      </c>
      <c r="AE96">
        <f t="shared" si="55"/>
        <v>4.5510897030071291</v>
      </c>
      <c r="AF96">
        <f t="shared" si="56"/>
        <v>4.0927563696737961</v>
      </c>
      <c r="AH96">
        <f t="shared" si="57"/>
        <v>4.2217043798615121E-2</v>
      </c>
      <c r="AI96" s="22">
        <f t="shared" si="58"/>
        <v>1184.8506360061801</v>
      </c>
      <c r="AJ96" s="22">
        <f>SUM(AI96:AI$124)</f>
        <v>5355.0195543773534</v>
      </c>
      <c r="AK96">
        <f t="shared" si="59"/>
        <v>4.5195735155510537</v>
      </c>
      <c r="AL96">
        <f t="shared" si="60"/>
        <v>4.0612401822177207</v>
      </c>
      <c r="AN96">
        <f t="shared" si="61"/>
        <v>3.3813825309801974E-2</v>
      </c>
      <c r="AO96" s="22">
        <f t="shared" si="62"/>
        <v>949.00847665309527</v>
      </c>
      <c r="AP96" s="22">
        <f>SUM(AO96:AO$124)</f>
        <v>4259.6783057957427</v>
      </c>
      <c r="AQ96">
        <f t="shared" si="63"/>
        <v>4.4885566468473641</v>
      </c>
      <c r="AR96">
        <f t="shared" si="64"/>
        <v>4.0302233135140311</v>
      </c>
      <c r="AT96">
        <f t="shared" si="65"/>
        <v>0.12911445473233762</v>
      </c>
      <c r="AU96" s="22">
        <f t="shared" si="66"/>
        <v>3623.6867871885374</v>
      </c>
      <c r="AV96" s="22">
        <f>SUM(AU96:AU$124)</f>
        <v>16967.462827936895</v>
      </c>
      <c r="AW96">
        <f t="shared" si="67"/>
        <v>4.6823756644544927</v>
      </c>
      <c r="AX96">
        <f t="shared" si="68"/>
        <v>4.2240423311211597</v>
      </c>
      <c r="AZ96">
        <f t="shared" si="69"/>
        <v>0.10313459891056008</v>
      </c>
      <c r="BA96" s="22">
        <f t="shared" si="70"/>
        <v>2894.5441015798456</v>
      </c>
      <c r="BB96" s="22">
        <f>SUM(BA96:BA$124)</f>
        <v>13456.004328060275</v>
      </c>
      <c r="BC96">
        <f t="shared" si="71"/>
        <v>4.6487473867528815</v>
      </c>
      <c r="BD96">
        <f t="shared" si="72"/>
        <v>4.1904140534195484</v>
      </c>
    </row>
    <row r="97" spans="1:56" x14ac:dyDescent="0.2">
      <c r="A97">
        <v>93</v>
      </c>
      <c r="B97" s="12">
        <v>0.16076499999999999</v>
      </c>
      <c r="C97" s="5">
        <f t="shared" si="73"/>
        <v>24043.150406074979</v>
      </c>
      <c r="D97">
        <f t="shared" si="37"/>
        <v>1.0700281090093026E-2</v>
      </c>
      <c r="E97" s="22">
        <f t="shared" si="38"/>
        <v>257.26846763638656</v>
      </c>
      <c r="F97" s="22">
        <f>SUM(E97:E$124)</f>
        <v>1053.376713253889</v>
      </c>
      <c r="G97">
        <f t="shared" si="39"/>
        <v>4.094464910261336</v>
      </c>
      <c r="H97">
        <f t="shared" si="40"/>
        <v>3.6361315769280025</v>
      </c>
      <c r="J97">
        <f t="shared" si="41"/>
        <v>0.10061912088835129</v>
      </c>
      <c r="K97" s="22">
        <f t="shared" si="42"/>
        <v>2419.2006572456708</v>
      </c>
      <c r="L97" s="22">
        <f>SUM(K97:K$124)</f>
        <v>10561.460226480431</v>
      </c>
      <c r="M97">
        <f t="shared" si="43"/>
        <v>4.3656817779245136</v>
      </c>
      <c r="N97">
        <f t="shared" si="44"/>
        <v>3.9073484445911801</v>
      </c>
      <c r="P97">
        <f t="shared" si="45"/>
        <v>6.3993829875609989E-2</v>
      </c>
      <c r="Q97" s="22">
        <f t="shared" si="46"/>
        <v>1538.6132767600654</v>
      </c>
      <c r="R97" s="22">
        <f>SUM(Q97:Q$124)</f>
        <v>6628.450654272764</v>
      </c>
      <c r="S97">
        <f t="shared" si="47"/>
        <v>4.3080680209848587</v>
      </c>
      <c r="T97">
        <f t="shared" si="48"/>
        <v>3.8497346876515253</v>
      </c>
      <c r="V97">
        <f t="shared" si="49"/>
        <v>1.335595839858543E-2</v>
      </c>
      <c r="W97" s="22">
        <f t="shared" si="50"/>
        <v>321.11931659446981</v>
      </c>
      <c r="X97" s="22">
        <f>SUM(W97:W$124)</f>
        <v>1322.9414548412913</v>
      </c>
      <c r="Y97">
        <f t="shared" si="51"/>
        <v>4.1197816091268873</v>
      </c>
      <c r="Z97">
        <f t="shared" si="52"/>
        <v>3.6614482757935538</v>
      </c>
      <c r="AB97">
        <f t="shared" si="53"/>
        <v>5.1076883371450582E-2</v>
      </c>
      <c r="AC97" s="22">
        <f t="shared" si="54"/>
        <v>1228.0491891733363</v>
      </c>
      <c r="AD97" s="22">
        <f>SUM(AC97:AC$124)</f>
        <v>5255.9579226749383</v>
      </c>
      <c r="AE97">
        <f t="shared" si="55"/>
        <v>4.2799245901648257</v>
      </c>
      <c r="AF97">
        <f t="shared" si="56"/>
        <v>3.8215912568314923</v>
      </c>
      <c r="AH97">
        <f t="shared" si="57"/>
        <v>4.0789414298178867E-2</v>
      </c>
      <c r="AI97" s="22">
        <f t="shared" si="58"/>
        <v>980.70602294681976</v>
      </c>
      <c r="AJ97" s="22">
        <f>SUM(AI97:AI$124)</f>
        <v>4170.1689183711751</v>
      </c>
      <c r="AK97">
        <f t="shared" si="59"/>
        <v>4.2522109794336487</v>
      </c>
      <c r="AL97">
        <f t="shared" si="60"/>
        <v>3.7938776461003152</v>
      </c>
      <c r="AN97">
        <f t="shared" si="61"/>
        <v>3.2591638852821181E-2</v>
      </c>
      <c r="AO97" s="22">
        <f t="shared" si="62"/>
        <v>783.60567491885661</v>
      </c>
      <c r="AP97" s="22">
        <f>SUM(AO97:AO$124)</f>
        <v>3310.6698291426478</v>
      </c>
      <c r="AQ97">
        <f t="shared" si="63"/>
        <v>4.224918138176414</v>
      </c>
      <c r="AR97">
        <f t="shared" si="64"/>
        <v>3.7665848048430806</v>
      </c>
      <c r="AT97">
        <f t="shared" si="65"/>
        <v>0.1262733053616994</v>
      </c>
      <c r="AU97" s="22">
        <f t="shared" si="66"/>
        <v>3036.0080730835725</v>
      </c>
      <c r="AV97" s="22">
        <f>SUM(AU97:AU$124)</f>
        <v>13343.776040748353</v>
      </c>
      <c r="AW97">
        <f t="shared" si="67"/>
        <v>4.3951714618451341</v>
      </c>
      <c r="AX97">
        <f t="shared" si="68"/>
        <v>3.9368381285118006</v>
      </c>
      <c r="AZ97">
        <f t="shared" si="69"/>
        <v>0.10061912088835129</v>
      </c>
      <c r="BA97" s="22">
        <f t="shared" si="70"/>
        <v>2419.2006572456708</v>
      </c>
      <c r="BB97" s="22">
        <f>SUM(BA97:BA$124)</f>
        <v>10561.460226480431</v>
      </c>
      <c r="BC97">
        <f t="shared" si="71"/>
        <v>4.3656817779245136</v>
      </c>
      <c r="BD97">
        <f t="shared" si="72"/>
        <v>3.9073484445911801</v>
      </c>
    </row>
    <row r="98" spans="1:56" x14ac:dyDescent="0.2">
      <c r="A98">
        <v>94</v>
      </c>
      <c r="B98" s="12">
        <v>0.17596799999999999</v>
      </c>
      <c r="C98" s="5">
        <f t="shared" si="73"/>
        <v>20177.853331042334</v>
      </c>
      <c r="D98">
        <f t="shared" si="37"/>
        <v>1.0190743895326695E-2</v>
      </c>
      <c r="E98" s="22">
        <f t="shared" si="38"/>
        <v>205.62733565411708</v>
      </c>
      <c r="F98" s="22">
        <f>SUM(E98:E$124)</f>
        <v>796.10824561750235</v>
      </c>
      <c r="G98">
        <f t="shared" si="39"/>
        <v>3.8716070656900654</v>
      </c>
      <c r="H98">
        <f t="shared" si="40"/>
        <v>3.4132737323567319</v>
      </c>
      <c r="J98">
        <f t="shared" si="41"/>
        <v>9.8164995988635415E-2</v>
      </c>
      <c r="K98" s="22">
        <f t="shared" si="42"/>
        <v>1980.7588913010445</v>
      </c>
      <c r="L98" s="22">
        <f>SUM(K98:K$124)</f>
        <v>8142.2595692347604</v>
      </c>
      <c r="M98">
        <f t="shared" si="43"/>
        <v>4.1106767739341494</v>
      </c>
      <c r="N98">
        <f t="shared" si="44"/>
        <v>3.6523434406008159</v>
      </c>
      <c r="P98">
        <f t="shared" si="45"/>
        <v>6.212993191806794E-2</v>
      </c>
      <c r="Q98" s="22">
        <f t="shared" si="46"/>
        <v>1253.6486537104206</v>
      </c>
      <c r="R98" s="22">
        <f>SUM(Q98:Q$124)</f>
        <v>5089.8373775126993</v>
      </c>
      <c r="S98">
        <f t="shared" si="47"/>
        <v>4.0600190192430077</v>
      </c>
      <c r="T98">
        <f t="shared" si="48"/>
        <v>3.6016856859096742</v>
      </c>
      <c r="V98">
        <f t="shared" si="49"/>
        <v>1.2750318280272484E-2</v>
      </c>
      <c r="W98" s="22">
        <f t="shared" si="50"/>
        <v>257.27405218344609</v>
      </c>
      <c r="X98" s="22">
        <f>SUM(W98:W$124)</f>
        <v>1001.8221382468221</v>
      </c>
      <c r="Y98">
        <f t="shared" si="51"/>
        <v>3.8939882578305456</v>
      </c>
      <c r="Z98">
        <f t="shared" si="52"/>
        <v>3.4356549244972121</v>
      </c>
      <c r="AB98">
        <f t="shared" si="53"/>
        <v>4.9469136437240283E-2</v>
      </c>
      <c r="AC98" s="22">
        <f t="shared" si="54"/>
        <v>998.18097944395652</v>
      </c>
      <c r="AD98" s="22">
        <f>SUM(AC98:AC$124)</f>
        <v>4027.9087335016011</v>
      </c>
      <c r="AE98">
        <f t="shared" si="55"/>
        <v>4.0352489342617757</v>
      </c>
      <c r="AF98">
        <f t="shared" si="56"/>
        <v>3.5769156009284422</v>
      </c>
      <c r="AH98">
        <f t="shared" si="57"/>
        <v>3.9410062123844319E-2</v>
      </c>
      <c r="AI98" s="22">
        <f t="shared" si="58"/>
        <v>795.21045330219738</v>
      </c>
      <c r="AJ98" s="22">
        <f>SUM(AI98:AI$124)</f>
        <v>3189.4628954243567</v>
      </c>
      <c r="AK98">
        <f t="shared" si="59"/>
        <v>4.0108412586627438</v>
      </c>
      <c r="AL98">
        <f t="shared" si="60"/>
        <v>3.5525079253294103</v>
      </c>
      <c r="AN98">
        <f t="shared" si="61"/>
        <v>3.1413627809948122E-2</v>
      </c>
      <c r="AO98" s="22">
        <f t="shared" si="62"/>
        <v>633.85957454508582</v>
      </c>
      <c r="AP98" s="22">
        <f>SUM(AO98:AO$124)</f>
        <v>2527.0641542237909</v>
      </c>
      <c r="AQ98">
        <f t="shared" si="63"/>
        <v>3.9867886448468299</v>
      </c>
      <c r="AR98">
        <f t="shared" si="64"/>
        <v>3.5284553115134965</v>
      </c>
      <c r="AT98">
        <f t="shared" si="65"/>
        <v>0.12349467517036616</v>
      </c>
      <c r="AU98" s="22">
        <f t="shared" si="66"/>
        <v>2491.857442752364</v>
      </c>
      <c r="AV98" s="22">
        <f>SUM(AU98:AU$124)</f>
        <v>10307.767967664779</v>
      </c>
      <c r="AW98">
        <f t="shared" si="67"/>
        <v>4.1365801232511137</v>
      </c>
      <c r="AX98">
        <f t="shared" si="68"/>
        <v>3.6782467899177802</v>
      </c>
      <c r="AZ98">
        <f t="shared" si="69"/>
        <v>9.8164995988635415E-2</v>
      </c>
      <c r="BA98" s="22">
        <f t="shared" si="70"/>
        <v>1980.7588913010445</v>
      </c>
      <c r="BB98" s="22">
        <f>SUM(BA98:BA$124)</f>
        <v>8142.2595692347604</v>
      </c>
      <c r="BC98">
        <f t="shared" si="71"/>
        <v>4.1106767739341494</v>
      </c>
      <c r="BD98">
        <f t="shared" si="72"/>
        <v>3.6523434406008159</v>
      </c>
    </row>
    <row r="99" spans="1:56" x14ac:dyDescent="0.2">
      <c r="A99">
        <v>95</v>
      </c>
      <c r="B99" s="12">
        <v>0.19198499999999999</v>
      </c>
      <c r="C99" s="5">
        <f t="shared" si="73"/>
        <v>16627.196836085477</v>
      </c>
      <c r="D99">
        <f t="shared" si="37"/>
        <v>9.7054703765016102E-3</v>
      </c>
      <c r="E99" s="22">
        <f t="shared" si="38"/>
        <v>161.37476633688891</v>
      </c>
      <c r="F99" s="22">
        <f>SUM(E99:E$124)</f>
        <v>590.48090996338533</v>
      </c>
      <c r="G99">
        <f t="shared" si="39"/>
        <v>3.6590659330882414</v>
      </c>
      <c r="H99">
        <f t="shared" si="40"/>
        <v>3.2007325997549079</v>
      </c>
      <c r="J99">
        <f t="shared" si="41"/>
        <v>9.577072779379063E-2</v>
      </c>
      <c r="K99" s="22">
        <f t="shared" si="42"/>
        <v>1592.3987421625191</v>
      </c>
      <c r="L99" s="22">
        <f>SUM(K99:K$124)</f>
        <v>6161.5006779337145</v>
      </c>
      <c r="M99">
        <f t="shared" si="43"/>
        <v>3.8693202366928747</v>
      </c>
      <c r="N99">
        <f t="shared" si="44"/>
        <v>3.4109869033595412</v>
      </c>
      <c r="P99">
        <f t="shared" si="45"/>
        <v>6.0320322250551395E-2</v>
      </c>
      <c r="Q99" s="22">
        <f t="shared" si="46"/>
        <v>1002.9578712760245</v>
      </c>
      <c r="R99" s="22">
        <f>SUM(Q99:Q$124)</f>
        <v>3836.1887238022769</v>
      </c>
      <c r="S99">
        <f t="shared" si="47"/>
        <v>3.8248752352096727</v>
      </c>
      <c r="T99">
        <f t="shared" si="48"/>
        <v>3.3665419018763392</v>
      </c>
      <c r="V99">
        <f t="shared" si="49"/>
        <v>1.2172141556346047E-2</v>
      </c>
      <c r="W99" s="22">
        <f t="shared" si="50"/>
        <v>202.38859357406153</v>
      </c>
      <c r="X99" s="22">
        <f>SUM(W99:W$124)</f>
        <v>744.54808606337588</v>
      </c>
      <c r="Y99">
        <f t="shared" si="51"/>
        <v>3.6788045853528697</v>
      </c>
      <c r="Z99">
        <f t="shared" si="52"/>
        <v>3.2204712520195362</v>
      </c>
      <c r="AB99">
        <f t="shared" si="53"/>
        <v>4.7911996549385258E-2</v>
      </c>
      <c r="AC99" s="22">
        <f t="shared" si="54"/>
        <v>796.64219743647686</v>
      </c>
      <c r="AD99" s="22">
        <f>SUM(AC99:AC$124)</f>
        <v>3029.7277540576447</v>
      </c>
      <c r="AE99">
        <f t="shared" si="55"/>
        <v>3.8031223600846613</v>
      </c>
      <c r="AF99">
        <f t="shared" si="56"/>
        <v>3.3447890267513278</v>
      </c>
      <c r="AH99">
        <f t="shared" si="57"/>
        <v>3.807735470902833E-2</v>
      </c>
      <c r="AI99" s="22">
        <f t="shared" si="58"/>
        <v>633.11967174446033</v>
      </c>
      <c r="AJ99" s="22">
        <f>SUM(AI99:AI$124)</f>
        <v>2394.2524421221592</v>
      </c>
      <c r="AK99">
        <f t="shared" si="59"/>
        <v>3.7816743800191492</v>
      </c>
      <c r="AL99">
        <f t="shared" si="60"/>
        <v>3.3233410466858158</v>
      </c>
      <c r="AN99">
        <f t="shared" si="61"/>
        <v>3.0278195479468063E-2</v>
      </c>
      <c r="AO99" s="22">
        <f t="shared" si="62"/>
        <v>503.44151607858896</v>
      </c>
      <c r="AP99" s="22">
        <f>SUM(AO99:AO$124)</f>
        <v>1893.204579678704</v>
      </c>
      <c r="AQ99">
        <f t="shared" si="63"/>
        <v>3.7605253424971177</v>
      </c>
      <c r="AR99">
        <f t="shared" si="64"/>
        <v>3.3021920091637842</v>
      </c>
      <c r="AT99">
        <f t="shared" si="65"/>
        <v>0.12077718843067596</v>
      </c>
      <c r="AU99" s="22">
        <f t="shared" si="66"/>
        <v>2008.1860853458347</v>
      </c>
      <c r="AV99" s="22">
        <f>SUM(AU99:AU$124)</f>
        <v>7815.9105249124132</v>
      </c>
      <c r="AW99">
        <f t="shared" si="67"/>
        <v>3.8920250378920516</v>
      </c>
      <c r="AX99">
        <f t="shared" si="68"/>
        <v>3.4336917045587181</v>
      </c>
      <c r="AZ99">
        <f t="shared" si="69"/>
        <v>9.577072779379063E-2</v>
      </c>
      <c r="BA99" s="22">
        <f t="shared" si="70"/>
        <v>1592.3987421625191</v>
      </c>
      <c r="BB99" s="22">
        <f>SUM(BA99:BA$124)</f>
        <v>6161.5006779337145</v>
      </c>
      <c r="BC99">
        <f t="shared" si="71"/>
        <v>3.8693202366928747</v>
      </c>
      <c r="BD99">
        <f t="shared" si="72"/>
        <v>3.4109869033595412</v>
      </c>
    </row>
    <row r="100" spans="1:56" x14ac:dyDescent="0.2">
      <c r="A100">
        <v>96</v>
      </c>
      <c r="B100" s="12">
        <v>0.208817</v>
      </c>
      <c r="C100" s="5">
        <f t="shared" si="73"/>
        <v>13435.024451509607</v>
      </c>
      <c r="D100">
        <f t="shared" si="37"/>
        <v>9.2433051204777253E-3</v>
      </c>
      <c r="E100" s="22">
        <f t="shared" si="38"/>
        <v>124.1840303063822</v>
      </c>
      <c r="F100" s="22">
        <f>SUM(E100:E$124)</f>
        <v>429.10614362649659</v>
      </c>
      <c r="G100">
        <f t="shared" si="39"/>
        <v>3.4554051963672134</v>
      </c>
      <c r="H100">
        <f t="shared" si="40"/>
        <v>2.99707186303388</v>
      </c>
      <c r="J100">
        <f t="shared" si="41"/>
        <v>9.3434856384185999E-2</v>
      </c>
      <c r="K100" s="22">
        <f t="shared" si="42"/>
        <v>1255.2995801448274</v>
      </c>
      <c r="L100" s="22">
        <f>SUM(K100:K$124)</f>
        <v>4569.1019357711957</v>
      </c>
      <c r="M100">
        <f t="shared" si="43"/>
        <v>3.639849807998857</v>
      </c>
      <c r="N100">
        <f t="shared" si="44"/>
        <v>3.1815164746655236</v>
      </c>
      <c r="P100">
        <f t="shared" si="45"/>
        <v>5.8563419660729518E-2</v>
      </c>
      <c r="Q100" s="22">
        <f t="shared" si="46"/>
        <v>786.80097510591952</v>
      </c>
      <c r="R100" s="22">
        <f>SUM(Q100:Q$124)</f>
        <v>2833.2308525262524</v>
      </c>
      <c r="S100">
        <f t="shared" si="47"/>
        <v>3.600949849032459</v>
      </c>
      <c r="T100">
        <f t="shared" si="48"/>
        <v>3.1426165156991255</v>
      </c>
      <c r="V100">
        <f t="shared" si="49"/>
        <v>1.1620182870020089E-2</v>
      </c>
      <c r="W100" s="22">
        <f t="shared" si="50"/>
        <v>156.11744098973298</v>
      </c>
      <c r="X100" s="22">
        <f>SUM(W100:W$124)</f>
        <v>542.1594924893144</v>
      </c>
      <c r="Y100">
        <f t="shared" si="51"/>
        <v>3.4727669698670591</v>
      </c>
      <c r="Z100">
        <f t="shared" si="52"/>
        <v>3.0144336365337256</v>
      </c>
      <c r="AB100">
        <f t="shared" si="53"/>
        <v>4.6403870750009922E-2</v>
      </c>
      <c r="AC100" s="22">
        <f t="shared" si="54"/>
        <v>623.43713817107482</v>
      </c>
      <c r="AD100" s="22">
        <f>SUM(AC100:AC$124)</f>
        <v>2233.0855566211676</v>
      </c>
      <c r="AE100">
        <f t="shared" si="55"/>
        <v>3.5818936984924945</v>
      </c>
      <c r="AF100">
        <f t="shared" si="56"/>
        <v>3.123560365159161</v>
      </c>
      <c r="AH100">
        <f t="shared" si="57"/>
        <v>3.6789714694713371E-2</v>
      </c>
      <c r="AI100" s="22">
        <f t="shared" si="58"/>
        <v>494.27071648753645</v>
      </c>
      <c r="AJ100" s="22">
        <f>SUM(AI100:AI$124)</f>
        <v>1761.1327703776988</v>
      </c>
      <c r="AK100">
        <f t="shared" si="59"/>
        <v>3.5630934862840649</v>
      </c>
      <c r="AL100">
        <f t="shared" si="60"/>
        <v>3.1047601529507314</v>
      </c>
      <c r="AN100">
        <f t="shared" si="61"/>
        <v>2.9183802871776444E-2</v>
      </c>
      <c r="AO100" s="22">
        <f t="shared" si="62"/>
        <v>392.08510517035285</v>
      </c>
      <c r="AP100" s="22">
        <f>SUM(AO100:AO$124)</f>
        <v>1389.7630636001152</v>
      </c>
      <c r="AQ100">
        <f t="shared" si="63"/>
        <v>3.5445443993499626</v>
      </c>
      <c r="AR100">
        <f t="shared" si="64"/>
        <v>3.0862110660166291</v>
      </c>
      <c r="AT100">
        <f t="shared" si="65"/>
        <v>0.11811949968770268</v>
      </c>
      <c r="AU100" s="22">
        <f t="shared" si="66"/>
        <v>1586.938366504367</v>
      </c>
      <c r="AV100" s="22">
        <f>SUM(AU100:AU$124)</f>
        <v>5807.7244395665793</v>
      </c>
      <c r="AW100">
        <f t="shared" si="67"/>
        <v>3.6597038436719891</v>
      </c>
      <c r="AX100">
        <f t="shared" si="68"/>
        <v>3.2013705103386556</v>
      </c>
      <c r="AZ100">
        <f t="shared" si="69"/>
        <v>9.3434856384185999E-2</v>
      </c>
      <c r="BA100" s="22">
        <f t="shared" si="70"/>
        <v>1255.2995801448274</v>
      </c>
      <c r="BB100" s="22">
        <f>SUM(BA100:BA$124)</f>
        <v>4569.1019357711957</v>
      </c>
      <c r="BC100">
        <f t="shared" si="71"/>
        <v>3.639849807998857</v>
      </c>
      <c r="BD100">
        <f t="shared" si="72"/>
        <v>3.1815164746655236</v>
      </c>
    </row>
    <row r="101" spans="1:56" x14ac:dyDescent="0.2">
      <c r="A101">
        <v>97</v>
      </c>
      <c r="B101" s="12">
        <v>0.23127699999999998</v>
      </c>
      <c r="C101" s="5">
        <f t="shared" si="73"/>
        <v>10629.562950618725</v>
      </c>
      <c r="D101">
        <f t="shared" si="37"/>
        <v>8.8031477337883104E-3</v>
      </c>
      <c r="E101" s="22">
        <f t="shared" si="38"/>
        <v>93.57361299989941</v>
      </c>
      <c r="F101" s="22">
        <f>SUM(E101:E$124)</f>
        <v>304.92211332011442</v>
      </c>
      <c r="G101">
        <f t="shared" si="39"/>
        <v>3.2586335350804743</v>
      </c>
      <c r="H101">
        <f t="shared" si="40"/>
        <v>2.8003002017471408</v>
      </c>
      <c r="J101">
        <f t="shared" si="41"/>
        <v>9.1155957447986352E-2</v>
      </c>
      <c r="K101" s="22">
        <f t="shared" si="42"/>
        <v>968.9479880172928</v>
      </c>
      <c r="L101" s="22">
        <f>SUM(K101:K$124)</f>
        <v>3313.802355626367</v>
      </c>
      <c r="M101">
        <f t="shared" si="43"/>
        <v>3.4200002441898105</v>
      </c>
      <c r="N101">
        <f t="shared" si="44"/>
        <v>2.961666910856477</v>
      </c>
      <c r="P101">
        <f t="shared" si="45"/>
        <v>5.6857688990999529E-2</v>
      </c>
      <c r="Q101" s="22">
        <f t="shared" si="46"/>
        <v>604.3723843565308</v>
      </c>
      <c r="R101" s="22">
        <f>SUM(Q101:Q$124)</f>
        <v>2046.4298774203339</v>
      </c>
      <c r="S101">
        <f t="shared" si="47"/>
        <v>3.3860413387338126</v>
      </c>
      <c r="T101">
        <f t="shared" si="48"/>
        <v>2.9277080054004792</v>
      </c>
      <c r="V101">
        <f t="shared" si="49"/>
        <v>1.1093253336534688E-2</v>
      </c>
      <c r="W101" s="22">
        <f t="shared" si="50"/>
        <v>117.91643466785668</v>
      </c>
      <c r="X101" s="22">
        <f>SUM(W101:W$124)</f>
        <v>386.04205149958148</v>
      </c>
      <c r="Y101">
        <f t="shared" si="51"/>
        <v>3.2738612949668351</v>
      </c>
      <c r="Z101">
        <f t="shared" si="52"/>
        <v>2.8155279616335016</v>
      </c>
      <c r="AB101">
        <f t="shared" si="53"/>
        <v>4.4943216222769901E-2</v>
      </c>
      <c r="AC101" s="22">
        <f t="shared" si="54"/>
        <v>477.72674604320139</v>
      </c>
      <c r="AD101" s="22">
        <f>SUM(AC101:AC$124)</f>
        <v>1609.648418450093</v>
      </c>
      <c r="AE101">
        <f t="shared" si="55"/>
        <v>3.3693914602481367</v>
      </c>
      <c r="AF101">
        <f t="shared" si="56"/>
        <v>2.9110581269148033</v>
      </c>
      <c r="AH101">
        <f t="shared" si="57"/>
        <v>3.5545618062525E-2</v>
      </c>
      <c r="AI101" s="22">
        <f t="shared" si="58"/>
        <v>377.83438481425947</v>
      </c>
      <c r="AJ101" s="22">
        <f>SUM(AI101:AI$124)</f>
        <v>1266.8620538901619</v>
      </c>
      <c r="AK101">
        <f t="shared" si="59"/>
        <v>3.3529559637959943</v>
      </c>
      <c r="AL101">
        <f t="shared" si="60"/>
        <v>2.8946226304626608</v>
      </c>
      <c r="AN101">
        <f t="shared" si="61"/>
        <v>2.8128966623398984E-2</v>
      </c>
      <c r="AO101" s="22">
        <f t="shared" si="62"/>
        <v>298.99862145927256</v>
      </c>
      <c r="AP101" s="22">
        <f>SUM(AO101:AO$124)</f>
        <v>997.6779584297625</v>
      </c>
      <c r="AQ101">
        <f t="shared" si="63"/>
        <v>3.3367309640444582</v>
      </c>
      <c r="AR101">
        <f t="shared" si="64"/>
        <v>2.8783976307111248</v>
      </c>
      <c r="AT101">
        <f t="shared" si="65"/>
        <v>0.11552029309310777</v>
      </c>
      <c r="AU101" s="22">
        <f t="shared" si="66"/>
        <v>1227.9302275071145</v>
      </c>
      <c r="AV101" s="22">
        <f>SUM(AU101:AU$124)</f>
        <v>4220.7860730622124</v>
      </c>
      <c r="AW101">
        <f t="shared" si="67"/>
        <v>3.4373175108092675</v>
      </c>
      <c r="AX101">
        <f t="shared" si="68"/>
        <v>2.978984177475934</v>
      </c>
      <c r="AZ101">
        <f t="shared" si="69"/>
        <v>9.1155957447986352E-2</v>
      </c>
      <c r="BA101" s="22">
        <f t="shared" si="70"/>
        <v>968.9479880172928</v>
      </c>
      <c r="BB101" s="22">
        <f>SUM(BA101:BA$124)</f>
        <v>3313.802355626367</v>
      </c>
      <c r="BC101">
        <f t="shared" si="71"/>
        <v>3.4200002441898105</v>
      </c>
      <c r="BD101">
        <f t="shared" si="72"/>
        <v>2.961666910856477</v>
      </c>
    </row>
    <row r="102" spans="1:56" x14ac:dyDescent="0.2">
      <c r="A102">
        <v>98</v>
      </c>
      <c r="B102" s="12">
        <v>0.25029099999999999</v>
      </c>
      <c r="C102" s="5">
        <f t="shared" si="73"/>
        <v>8171.1895200884792</v>
      </c>
      <c r="D102">
        <f t="shared" si="37"/>
        <v>8.3839502226555323E-3</v>
      </c>
      <c r="E102" s="22">
        <f t="shared" si="38"/>
        <v>68.506846196306356</v>
      </c>
      <c r="F102" s="22">
        <f>SUM(E102:E$124)</f>
        <v>211.34850032021492</v>
      </c>
      <c r="G102">
        <f t="shared" si="39"/>
        <v>3.085071230904366</v>
      </c>
      <c r="H102">
        <f t="shared" si="40"/>
        <v>2.6267378975710325</v>
      </c>
      <c r="J102">
        <f t="shared" si="41"/>
        <v>8.8932641412669614E-2</v>
      </c>
      <c r="K102" s="22">
        <f t="shared" si="42"/>
        <v>726.68546750499263</v>
      </c>
      <c r="L102" s="22">
        <f>SUM(K102:K$124)</f>
        <v>2344.854367609074</v>
      </c>
      <c r="M102">
        <f t="shared" si="43"/>
        <v>3.2267803230741832</v>
      </c>
      <c r="N102">
        <f t="shared" si="44"/>
        <v>2.7684469897408497</v>
      </c>
      <c r="P102">
        <f t="shared" si="45"/>
        <v>5.5201639797086935E-2</v>
      </c>
      <c r="Q102" s="22">
        <f t="shared" si="46"/>
        <v>451.06306060165588</v>
      </c>
      <c r="R102" s="22">
        <f>SUM(Q102:Q$124)</f>
        <v>1442.0574930638027</v>
      </c>
      <c r="S102">
        <f t="shared" si="47"/>
        <v>3.1970197052720235</v>
      </c>
      <c r="T102">
        <f t="shared" si="48"/>
        <v>2.73868637193869</v>
      </c>
      <c r="V102">
        <f t="shared" si="49"/>
        <v>1.0590217982372016E-2</v>
      </c>
      <c r="W102" s="22">
        <f t="shared" si="50"/>
        <v>86.534678193010777</v>
      </c>
      <c r="X102" s="22">
        <f>SUM(W102:W$124)</f>
        <v>268.12561683172481</v>
      </c>
      <c r="Y102">
        <f t="shared" si="51"/>
        <v>3.0984759223774492</v>
      </c>
      <c r="Z102">
        <f t="shared" si="52"/>
        <v>2.6401425890441157</v>
      </c>
      <c r="AB102">
        <f t="shared" si="53"/>
        <v>4.3528538714547128E-2</v>
      </c>
      <c r="AC102" s="22">
        <f t="shared" si="54"/>
        <v>355.67993936907311</v>
      </c>
      <c r="AD102" s="22">
        <f>SUM(AC102:AC$124)</f>
        <v>1131.9216724068915</v>
      </c>
      <c r="AE102">
        <f t="shared" si="55"/>
        <v>3.1824164005840858</v>
      </c>
      <c r="AF102">
        <f t="shared" si="56"/>
        <v>2.7240830672507523</v>
      </c>
      <c r="AH102">
        <f t="shared" si="57"/>
        <v>3.434359233094203E-2</v>
      </c>
      <c r="AI102" s="22">
        <f t="shared" si="58"/>
        <v>280.6280017367846</v>
      </c>
      <c r="AJ102" s="22">
        <f>SUM(AI102:AI$124)</f>
        <v>889.02766907590296</v>
      </c>
      <c r="AK102">
        <f t="shared" si="59"/>
        <v>3.1679934417584161</v>
      </c>
      <c r="AL102">
        <f t="shared" si="60"/>
        <v>2.7096601084250826</v>
      </c>
      <c r="AN102">
        <f t="shared" si="61"/>
        <v>2.7112256986408654E-2</v>
      </c>
      <c r="AO102" s="22">
        <f t="shared" si="62"/>
        <v>221.53939015328805</v>
      </c>
      <c r="AP102" s="22">
        <f>SUM(AO102:AO$124)</f>
        <v>698.67933697049011</v>
      </c>
      <c r="AQ102">
        <f t="shared" si="63"/>
        <v>3.1537476765962849</v>
      </c>
      <c r="AR102">
        <f t="shared" si="64"/>
        <v>2.6954143432629514</v>
      </c>
      <c r="AT102">
        <f t="shared" si="65"/>
        <v>0.11297828175365064</v>
      </c>
      <c r="AU102" s="22">
        <f t="shared" si="66"/>
        <v>923.16695186303355</v>
      </c>
      <c r="AV102" s="22">
        <f>SUM(AU102:AU$124)</f>
        <v>2992.8558455550992</v>
      </c>
      <c r="AW102">
        <f t="shared" si="67"/>
        <v>3.2419443086813802</v>
      </c>
      <c r="AX102">
        <f t="shared" si="68"/>
        <v>2.7836109753480467</v>
      </c>
      <c r="AZ102">
        <f t="shared" si="69"/>
        <v>8.8932641412669614E-2</v>
      </c>
      <c r="BA102" s="22">
        <f t="shared" si="70"/>
        <v>726.68546750499263</v>
      </c>
      <c r="BB102" s="22">
        <f>SUM(BA102:BA$124)</f>
        <v>2344.854367609074</v>
      </c>
      <c r="BC102">
        <f t="shared" si="71"/>
        <v>3.2267803230741832</v>
      </c>
      <c r="BD102">
        <f t="shared" si="72"/>
        <v>2.7684469897408497</v>
      </c>
    </row>
    <row r="103" spans="1:56" x14ac:dyDescent="0.2">
      <c r="A103">
        <v>99</v>
      </c>
      <c r="B103" s="12">
        <v>0.27029599999999998</v>
      </c>
      <c r="C103" s="5">
        <f t="shared" si="73"/>
        <v>6126.0143239160134</v>
      </c>
      <c r="D103">
        <f t="shared" si="37"/>
        <v>7.9847144977671734E-3</v>
      </c>
      <c r="E103" s="22">
        <f t="shared" si="38"/>
        <v>48.914475385701564</v>
      </c>
      <c r="F103" s="22">
        <f>SUM(E103:E$124)</f>
        <v>142.84165412390857</v>
      </c>
      <c r="G103">
        <f t="shared" si="39"/>
        <v>2.9202327735822622</v>
      </c>
      <c r="H103">
        <f t="shared" si="40"/>
        <v>2.4618994402489287</v>
      </c>
      <c r="J103">
        <f t="shared" si="41"/>
        <v>8.6763552597726459E-2</v>
      </c>
      <c r="K103" s="22">
        <f t="shared" si="42"/>
        <v>531.51476600751278</v>
      </c>
      <c r="L103" s="22">
        <f>SUM(K103:K$124)</f>
        <v>1618.1689001040813</v>
      </c>
      <c r="M103">
        <f t="shared" si="43"/>
        <v>3.0444476872373647</v>
      </c>
      <c r="N103">
        <f t="shared" si="44"/>
        <v>2.5861143539040312</v>
      </c>
      <c r="P103">
        <f t="shared" si="45"/>
        <v>5.3593825045715457E-2</v>
      </c>
      <c r="Q103" s="22">
        <f t="shared" si="46"/>
        <v>328.31653990350168</v>
      </c>
      <c r="R103" s="22">
        <f>SUM(Q103:Q$124)</f>
        <v>990.99443246214662</v>
      </c>
      <c r="S103">
        <f t="shared" si="47"/>
        <v>3.0184115389173458</v>
      </c>
      <c r="T103">
        <f t="shared" si="48"/>
        <v>2.5600782055840123</v>
      </c>
      <c r="V103">
        <f t="shared" si="49"/>
        <v>1.0109993300593811E-2</v>
      </c>
      <c r="W103" s="22">
        <f t="shared" si="50"/>
        <v>61.933963774132621</v>
      </c>
      <c r="X103" s="22">
        <f>SUM(W103:W$124)</f>
        <v>181.59093863871388</v>
      </c>
      <c r="Y103">
        <f t="shared" si="51"/>
        <v>2.9320089910757057</v>
      </c>
      <c r="Z103">
        <f t="shared" si="52"/>
        <v>2.4736756577423722</v>
      </c>
      <c r="AB103">
        <f t="shared" si="53"/>
        <v>4.2158391006825308E-2</v>
      </c>
      <c r="AC103" s="22">
        <f t="shared" si="54"/>
        <v>258.26290718106389</v>
      </c>
      <c r="AD103" s="22">
        <f>SUM(AC103:AC$124)</f>
        <v>776.24173303781822</v>
      </c>
      <c r="AE103">
        <f t="shared" si="55"/>
        <v>3.0056260943953825</v>
      </c>
      <c r="AF103">
        <f t="shared" si="56"/>
        <v>2.547292761062049</v>
      </c>
      <c r="AH103">
        <f t="shared" si="57"/>
        <v>3.3182214812504378E-2</v>
      </c>
      <c r="AI103" s="22">
        <f t="shared" si="58"/>
        <v>203.27472324065994</v>
      </c>
      <c r="AJ103" s="22">
        <f>SUM(AI103:AI$124)</f>
        <v>608.39966733911842</v>
      </c>
      <c r="AK103">
        <f t="shared" si="59"/>
        <v>2.9929922306120917</v>
      </c>
      <c r="AL103">
        <f t="shared" si="60"/>
        <v>2.5346588972787583</v>
      </c>
      <c r="AN103">
        <f t="shared" si="61"/>
        <v>2.6132295890514367E-2</v>
      </c>
      <c r="AO103" s="22">
        <f t="shared" si="62"/>
        <v>160.08681894210258</v>
      </c>
      <c r="AP103" s="22">
        <f>SUM(AO103:AO$124)</f>
        <v>477.13994681720186</v>
      </c>
      <c r="AQ103">
        <f t="shared" si="63"/>
        <v>2.9805073894919829</v>
      </c>
      <c r="AR103">
        <f t="shared" si="64"/>
        <v>2.5221740561586494</v>
      </c>
      <c r="AT103">
        <f t="shared" si="65"/>
        <v>0.11049220709403487</v>
      </c>
      <c r="AU103" s="22">
        <f t="shared" si="66"/>
        <v>676.87684333915217</v>
      </c>
      <c r="AV103" s="22">
        <f>SUM(AU103:AU$124)</f>
        <v>2069.6888936920659</v>
      </c>
      <c r="AW103">
        <f t="shared" si="67"/>
        <v>3.0577037965753529</v>
      </c>
      <c r="AX103">
        <f t="shared" si="68"/>
        <v>2.5993704632420194</v>
      </c>
      <c r="AZ103">
        <f t="shared" si="69"/>
        <v>8.6763552597726459E-2</v>
      </c>
      <c r="BA103" s="22">
        <f t="shared" si="70"/>
        <v>531.51476600751278</v>
      </c>
      <c r="BB103" s="22">
        <f>SUM(BA103:BA$124)</f>
        <v>1618.1689001040813</v>
      </c>
      <c r="BC103">
        <f t="shared" si="71"/>
        <v>3.0444476872373647</v>
      </c>
      <c r="BD103">
        <f t="shared" si="72"/>
        <v>2.5861143539040312</v>
      </c>
    </row>
    <row r="104" spans="1:56" x14ac:dyDescent="0.2">
      <c r="A104">
        <v>100</v>
      </c>
      <c r="B104" s="12">
        <v>0.29105300000000001</v>
      </c>
      <c r="C104" s="5">
        <f t="shared" si="73"/>
        <v>4470.1771562188105</v>
      </c>
      <c r="D104">
        <f t="shared" si="37"/>
        <v>7.6044899978735007E-3</v>
      </c>
      <c r="E104" s="22">
        <f t="shared" si="38"/>
        <v>33.993417473188551</v>
      </c>
      <c r="F104" s="22">
        <f>SUM(E104:E$124)</f>
        <v>93.927178738207004</v>
      </c>
      <c r="G104">
        <f t="shared" si="39"/>
        <v>2.7630990268127555</v>
      </c>
      <c r="H104">
        <f t="shared" si="40"/>
        <v>2.3047656934794221</v>
      </c>
      <c r="J104">
        <f t="shared" si="41"/>
        <v>8.4647368388025807E-2</v>
      </c>
      <c r="K104" s="22">
        <f t="shared" si="42"/>
        <v>378.38873250219126</v>
      </c>
      <c r="L104" s="22">
        <f>SUM(K104:K$124)</f>
        <v>1086.6541340965684</v>
      </c>
      <c r="M104">
        <f t="shared" si="43"/>
        <v>2.8717930550172386</v>
      </c>
      <c r="N104">
        <f t="shared" si="44"/>
        <v>2.4134597216839051</v>
      </c>
      <c r="P104">
        <f t="shared" si="45"/>
        <v>5.2032839850209185E-2</v>
      </c>
      <c r="Q104" s="22">
        <f t="shared" si="46"/>
        <v>232.5960120715969</v>
      </c>
      <c r="R104" s="22">
        <f>SUM(Q104:Q$124)</f>
        <v>662.677892558645</v>
      </c>
      <c r="S104">
        <f t="shared" si="47"/>
        <v>2.8490509646169762</v>
      </c>
      <c r="T104">
        <f t="shared" si="48"/>
        <v>2.3907176312836427</v>
      </c>
      <c r="V104">
        <f t="shared" si="49"/>
        <v>9.6515449170346615E-3</v>
      </c>
      <c r="W104" s="22">
        <f t="shared" si="50"/>
        <v>43.144115610348116</v>
      </c>
      <c r="X104" s="22">
        <f>SUM(W104:W$124)</f>
        <v>119.65697486458131</v>
      </c>
      <c r="Y104">
        <f t="shared" si="51"/>
        <v>2.7734251397166569</v>
      </c>
      <c r="Z104">
        <f t="shared" si="52"/>
        <v>2.3150918063833235</v>
      </c>
      <c r="AB104">
        <f t="shared" si="53"/>
        <v>4.0831371435181896E-2</v>
      </c>
      <c r="AC104" s="22">
        <f t="shared" si="54"/>
        <v>182.52346384663537</v>
      </c>
      <c r="AD104" s="22">
        <f>SUM(AC104:AC$124)</f>
        <v>517.97882585675427</v>
      </c>
      <c r="AE104">
        <f t="shared" si="55"/>
        <v>2.8378752788298165</v>
      </c>
      <c r="AF104">
        <f t="shared" si="56"/>
        <v>2.379541945496483</v>
      </c>
      <c r="AH104">
        <f t="shared" si="57"/>
        <v>3.2060110929955921E-2</v>
      </c>
      <c r="AI104" s="22">
        <f t="shared" si="58"/>
        <v>143.31437550492996</v>
      </c>
      <c r="AJ104" s="22">
        <f>SUM(AI104:AI$124)</f>
        <v>405.12494409845823</v>
      </c>
      <c r="AK104">
        <f t="shared" si="59"/>
        <v>2.8268269855770476</v>
      </c>
      <c r="AL104">
        <f t="shared" si="60"/>
        <v>2.3684936522437141</v>
      </c>
      <c r="AN104">
        <f t="shared" si="61"/>
        <v>2.5187755075194562E-2</v>
      </c>
      <c r="AO104" s="22">
        <f t="shared" si="62"/>
        <v>112.59372735356914</v>
      </c>
      <c r="AP104" s="22">
        <f>SUM(AO104:AO$124)</f>
        <v>317.05312787509928</v>
      </c>
      <c r="AQ104">
        <f t="shared" si="63"/>
        <v>2.815904005730999</v>
      </c>
      <c r="AR104">
        <f t="shared" si="64"/>
        <v>2.3575706723976655</v>
      </c>
      <c r="AT104">
        <f t="shared" si="65"/>
        <v>0.10806083823377494</v>
      </c>
      <c r="AU104" s="22">
        <f t="shared" si="66"/>
        <v>483.05109055447696</v>
      </c>
      <c r="AV104" s="22">
        <f>SUM(AU104:AU$124)</f>
        <v>1392.8120503529133</v>
      </c>
      <c r="AW104">
        <f t="shared" si="67"/>
        <v>2.8833638461599467</v>
      </c>
      <c r="AX104">
        <f t="shared" si="68"/>
        <v>2.4250305128266132</v>
      </c>
      <c r="AZ104">
        <f t="shared" si="69"/>
        <v>8.4647368388025807E-2</v>
      </c>
      <c r="BA104" s="22">
        <f t="shared" si="70"/>
        <v>378.38873250219126</v>
      </c>
      <c r="BB104" s="22">
        <f>SUM(BA104:BA$124)</f>
        <v>1086.6541340965684</v>
      </c>
      <c r="BC104">
        <f t="shared" si="71"/>
        <v>2.8717930550172386</v>
      </c>
      <c r="BD104">
        <f t="shared" si="72"/>
        <v>2.4134597216839051</v>
      </c>
    </row>
    <row r="105" spans="1:56" x14ac:dyDescent="0.2">
      <c r="A105">
        <v>101</v>
      </c>
      <c r="B105" s="12">
        <v>0.31895599999999996</v>
      </c>
      <c r="C105" s="5">
        <f t="shared" si="73"/>
        <v>3169.118684369857</v>
      </c>
      <c r="D105">
        <f t="shared" si="37"/>
        <v>7.2423714265461899E-3</v>
      </c>
      <c r="E105" s="22">
        <f t="shared" si="38"/>
        <v>22.951934607013907</v>
      </c>
      <c r="F105" s="22">
        <f>SUM(E105:E$124)</f>
        <v>59.933761265018454</v>
      </c>
      <c r="G105">
        <f t="shared" si="39"/>
        <v>2.611272744159145</v>
      </c>
      <c r="H105">
        <f t="shared" si="40"/>
        <v>2.1529394108258115</v>
      </c>
      <c r="J105">
        <f t="shared" si="41"/>
        <v>8.2582798427342258E-2</v>
      </c>
      <c r="K105" s="22">
        <f t="shared" si="42"/>
        <v>261.71468950363999</v>
      </c>
      <c r="L105" s="22">
        <f>SUM(K105:K$124)</f>
        <v>708.26540159437673</v>
      </c>
      <c r="M105">
        <f t="shared" si="43"/>
        <v>2.7062500883601568</v>
      </c>
      <c r="N105">
        <f t="shared" si="44"/>
        <v>2.2479167550268233</v>
      </c>
      <c r="P105">
        <f t="shared" si="45"/>
        <v>5.0517320242921548E-2</v>
      </c>
      <c r="Q105" s="22">
        <f t="shared" si="46"/>
        <v>160.09538346613829</v>
      </c>
      <c r="R105" s="22">
        <f>SUM(Q105:Q$124)</f>
        <v>430.08188048704801</v>
      </c>
      <c r="S105">
        <f t="shared" si="47"/>
        <v>2.6864102585319984</v>
      </c>
      <c r="T105">
        <f t="shared" si="48"/>
        <v>2.228076925198665</v>
      </c>
      <c r="V105">
        <f t="shared" si="49"/>
        <v>9.2138853623242607E-3</v>
      </c>
      <c r="W105" s="22">
        <f t="shared" si="50"/>
        <v>29.199896257383745</v>
      </c>
      <c r="X105" s="22">
        <f>SUM(W105:W$124)</f>
        <v>76.512859254233192</v>
      </c>
      <c r="Y105">
        <f t="shared" si="51"/>
        <v>2.620312708641404</v>
      </c>
      <c r="Z105">
        <f t="shared" si="52"/>
        <v>2.1619793753080705</v>
      </c>
      <c r="AB105">
        <f t="shared" si="53"/>
        <v>3.9546122455381978E-2</v>
      </c>
      <c r="AC105" s="22">
        <f t="shared" si="54"/>
        <v>125.32635556772939</v>
      </c>
      <c r="AD105" s="22">
        <f>SUM(AC105:AC$124)</f>
        <v>335.45536201011902</v>
      </c>
      <c r="AE105">
        <f t="shared" si="55"/>
        <v>2.6766545671140243</v>
      </c>
      <c r="AF105">
        <f t="shared" si="56"/>
        <v>2.2183212337806908</v>
      </c>
      <c r="AH105">
        <f t="shared" si="57"/>
        <v>3.0975952589329399E-2</v>
      </c>
      <c r="AI105" s="22">
        <f t="shared" si="58"/>
        <v>98.166470116998653</v>
      </c>
      <c r="AJ105" s="22">
        <f>SUM(AI105:AI$124)</f>
        <v>261.81056859352827</v>
      </c>
      <c r="AK105">
        <f t="shared" si="59"/>
        <v>2.6670060386351078</v>
      </c>
      <c r="AL105">
        <f t="shared" si="60"/>
        <v>2.2086727053017743</v>
      </c>
      <c r="AN105">
        <f t="shared" si="61"/>
        <v>2.4277354289344154E-2</v>
      </c>
      <c r="AO105" s="22">
        <f t="shared" si="62"/>
        <v>76.937817085427255</v>
      </c>
      <c r="AP105" s="22">
        <f>SUM(AO105:AO$124)</f>
        <v>204.4594005215302</v>
      </c>
      <c r="AQ105">
        <f t="shared" si="63"/>
        <v>2.6574629781153063</v>
      </c>
      <c r="AR105">
        <f t="shared" si="64"/>
        <v>2.1991296447819728</v>
      </c>
      <c r="AT105">
        <f t="shared" si="65"/>
        <v>0.10568297137777498</v>
      </c>
      <c r="AU105" s="22">
        <f t="shared" si="66"/>
        <v>334.9218792130315</v>
      </c>
      <c r="AV105" s="22">
        <f>SUM(AU105:AU$124)</f>
        <v>909.76095979843626</v>
      </c>
      <c r="AW105">
        <f t="shared" si="67"/>
        <v>2.7163377977458758</v>
      </c>
      <c r="AX105">
        <f t="shared" si="68"/>
        <v>2.2580044644125423</v>
      </c>
      <c r="AZ105">
        <f t="shared" si="69"/>
        <v>8.2582798427342258E-2</v>
      </c>
      <c r="BA105" s="22">
        <f t="shared" si="70"/>
        <v>261.71468950363999</v>
      </c>
      <c r="BB105" s="22">
        <f>SUM(BA105:BA$124)</f>
        <v>708.26540159437673</v>
      </c>
      <c r="BC105">
        <f t="shared" si="71"/>
        <v>2.7062500883601568</v>
      </c>
      <c r="BD105">
        <f t="shared" si="72"/>
        <v>2.2479167550268233</v>
      </c>
    </row>
    <row r="106" spans="1:56" x14ac:dyDescent="0.2">
      <c r="A106">
        <v>102</v>
      </c>
      <c r="B106" s="12">
        <v>0.34096000000000004</v>
      </c>
      <c r="C106" s="5">
        <f t="shared" si="73"/>
        <v>2158.3092652779847</v>
      </c>
      <c r="D106">
        <f t="shared" si="37"/>
        <v>6.8974965967106578E-3</v>
      </c>
      <c r="E106" s="22">
        <f t="shared" si="38"/>
        <v>14.88693081190398</v>
      </c>
      <c r="F106" s="22">
        <f>SUM(E106:E$124)</f>
        <v>36.981826658004543</v>
      </c>
      <c r="G106">
        <f t="shared" si="39"/>
        <v>2.4841807304184491</v>
      </c>
      <c r="H106">
        <f t="shared" si="40"/>
        <v>2.0258473970851156</v>
      </c>
      <c r="J106">
        <f t="shared" si="41"/>
        <v>8.056858383155345E-2</v>
      </c>
      <c r="K106" s="22">
        <f t="shared" si="42"/>
        <v>173.89192097396784</v>
      </c>
      <c r="L106" s="22">
        <f>SUM(K106:K$124)</f>
        <v>446.55071209073691</v>
      </c>
      <c r="M106">
        <f t="shared" si="43"/>
        <v>2.5679784868072564</v>
      </c>
      <c r="N106">
        <f t="shared" si="44"/>
        <v>2.1096451534739229</v>
      </c>
      <c r="P106">
        <f t="shared" si="45"/>
        <v>4.9045941983418981E-2</v>
      </c>
      <c r="Q106" s="22">
        <f t="shared" si="46"/>
        <v>105.85631100709968</v>
      </c>
      <c r="R106" s="22">
        <f>SUM(Q106:Q$124)</f>
        <v>269.98649702090978</v>
      </c>
      <c r="S106">
        <f t="shared" si="47"/>
        <v>2.55049977136273</v>
      </c>
      <c r="T106">
        <f t="shared" si="48"/>
        <v>2.0921664380293965</v>
      </c>
      <c r="V106">
        <f t="shared" si="49"/>
        <v>8.7960719449396256E-3</v>
      </c>
      <c r="W106" s="22">
        <f t="shared" si="50"/>
        <v>18.984643576814936</v>
      </c>
      <c r="X106" s="22">
        <f>SUM(W106:W$124)</f>
        <v>47.312962996849443</v>
      </c>
      <c r="Y106">
        <f t="shared" si="51"/>
        <v>2.4921702009001931</v>
      </c>
      <c r="Z106">
        <f t="shared" si="52"/>
        <v>2.0338368675668597</v>
      </c>
      <c r="AB106">
        <f t="shared" si="53"/>
        <v>3.8301329254607247E-2</v>
      </c>
      <c r="AC106" s="22">
        <f t="shared" si="54"/>
        <v>82.666113802681551</v>
      </c>
      <c r="AD106" s="22">
        <f>SUM(AC106:AC$124)</f>
        <v>210.12900644238951</v>
      </c>
      <c r="AE106">
        <f t="shared" si="55"/>
        <v>2.5419001423479672</v>
      </c>
      <c r="AF106">
        <f t="shared" si="56"/>
        <v>2.0835668090146338</v>
      </c>
      <c r="AH106">
        <f t="shared" si="57"/>
        <v>2.9928456608047722E-2</v>
      </c>
      <c r="AI106" s="22">
        <f t="shared" si="58"/>
        <v>64.594865192619523</v>
      </c>
      <c r="AJ106" s="22">
        <f>SUM(AI106:AI$124)</f>
        <v>163.64409847652968</v>
      </c>
      <c r="AK106">
        <f t="shared" si="59"/>
        <v>2.5333917485321624</v>
      </c>
      <c r="AL106">
        <f t="shared" si="60"/>
        <v>2.0750584151988289</v>
      </c>
      <c r="AN106">
        <f t="shared" si="61"/>
        <v>2.3399859555994367E-2</v>
      </c>
      <c r="AO106" s="22">
        <f t="shared" si="62"/>
        <v>50.504133685906233</v>
      </c>
      <c r="AP106" s="22">
        <f>SUM(AO106:AO$124)</f>
        <v>127.52158343610293</v>
      </c>
      <c r="AQ106">
        <f t="shared" si="63"/>
        <v>2.5249731879212356</v>
      </c>
      <c r="AR106">
        <f t="shared" si="64"/>
        <v>2.0666398545879021</v>
      </c>
      <c r="AT106">
        <f t="shared" si="65"/>
        <v>0.10335742922031785</v>
      </c>
      <c r="AU106" s="22">
        <f t="shared" si="66"/>
        <v>223.0772971215255</v>
      </c>
      <c r="AV106" s="22">
        <f>SUM(AU106:AU$124)</f>
        <v>574.83908058540476</v>
      </c>
      <c r="AW106">
        <f t="shared" si="67"/>
        <v>2.5768605232483632</v>
      </c>
      <c r="AX106">
        <f t="shared" si="68"/>
        <v>2.1185271899150298</v>
      </c>
      <c r="AZ106">
        <f t="shared" si="69"/>
        <v>8.056858383155345E-2</v>
      </c>
      <c r="BA106" s="22">
        <f t="shared" si="70"/>
        <v>173.89192097396784</v>
      </c>
      <c r="BB106" s="22">
        <f>SUM(BA106:BA$124)</f>
        <v>446.55071209073691</v>
      </c>
      <c r="BC106">
        <f t="shared" si="71"/>
        <v>2.5679784868072564</v>
      </c>
      <c r="BD106">
        <f t="shared" si="72"/>
        <v>2.1096451534739229</v>
      </c>
    </row>
    <row r="107" spans="1:56" x14ac:dyDescent="0.2">
      <c r="A107">
        <v>103</v>
      </c>
      <c r="B107" s="12">
        <v>0.36458599999999997</v>
      </c>
      <c r="C107" s="5">
        <f t="shared" si="73"/>
        <v>1422.4121381888028</v>
      </c>
      <c r="D107">
        <f t="shared" si="37"/>
        <v>6.5690443778196727E-3</v>
      </c>
      <c r="E107" s="22">
        <f t="shared" si="38"/>
        <v>9.3438884593116143</v>
      </c>
      <c r="F107" s="22">
        <f>SUM(E107:E$124)</f>
        <v>22.094895846100563</v>
      </c>
      <c r="G107">
        <f t="shared" si="39"/>
        <v>2.3646360872471659</v>
      </c>
      <c r="H107">
        <f t="shared" si="40"/>
        <v>1.9063027539138326</v>
      </c>
      <c r="J107">
        <f t="shared" si="41"/>
        <v>7.8603496421027749E-2</v>
      </c>
      <c r="K107" s="22">
        <f t="shared" si="42"/>
        <v>111.80656741335</v>
      </c>
      <c r="L107" s="22">
        <f>SUM(K107:K$124)</f>
        <v>272.65879111676901</v>
      </c>
      <c r="M107">
        <f t="shared" si="43"/>
        <v>2.4386652539715912</v>
      </c>
      <c r="N107">
        <f t="shared" si="44"/>
        <v>1.9803319206382579</v>
      </c>
      <c r="P107">
        <f t="shared" si="45"/>
        <v>4.7617419401377641E-2</v>
      </c>
      <c r="Q107" s="22">
        <f t="shared" si="46"/>
        <v>67.731595345746555</v>
      </c>
      <c r="R107" s="22">
        <f>SUM(Q107:Q$124)</f>
        <v>164.1301860138102</v>
      </c>
      <c r="S107">
        <f t="shared" si="47"/>
        <v>2.4232440587879545</v>
      </c>
      <c r="T107">
        <f t="shared" si="48"/>
        <v>1.9649107254546212</v>
      </c>
      <c r="V107">
        <f t="shared" si="49"/>
        <v>8.397204720706087E-3</v>
      </c>
      <c r="W107" s="22">
        <f t="shared" si="50"/>
        <v>11.944285921588653</v>
      </c>
      <c r="X107" s="22">
        <f>SUM(W107:W$124)</f>
        <v>28.328319420034507</v>
      </c>
      <c r="Y107">
        <f t="shared" si="51"/>
        <v>2.3717047302788186</v>
      </c>
      <c r="Z107">
        <f t="shared" si="52"/>
        <v>1.9133713969454853</v>
      </c>
      <c r="AB107">
        <f t="shared" si="53"/>
        <v>3.7095718406399275E-2</v>
      </c>
      <c r="AC107" s="22">
        <f t="shared" si="54"/>
        <v>52.765400136096119</v>
      </c>
      <c r="AD107" s="22">
        <f>SUM(AC107:AC$124)</f>
        <v>127.462892639708</v>
      </c>
      <c r="AE107">
        <f t="shared" si="55"/>
        <v>2.4156529148068056</v>
      </c>
      <c r="AF107">
        <f t="shared" si="56"/>
        <v>1.9573195814734723</v>
      </c>
      <c r="AH107">
        <f t="shared" si="57"/>
        <v>2.8916383196181381E-2</v>
      </c>
      <c r="AI107" s="22">
        <f t="shared" si="58"/>
        <v>41.131014450767125</v>
      </c>
      <c r="AJ107" s="22">
        <f>SUM(AI107:AI$124)</f>
        <v>99.049233283910169</v>
      </c>
      <c r="AK107">
        <f t="shared" si="59"/>
        <v>2.4081398090112711</v>
      </c>
      <c r="AL107">
        <f t="shared" si="60"/>
        <v>1.9498064756779379</v>
      </c>
      <c r="AN107">
        <f t="shared" si="61"/>
        <v>2.2554081499753603E-2</v>
      </c>
      <c r="AO107" s="22">
        <f t="shared" si="62"/>
        <v>32.081199290949044</v>
      </c>
      <c r="AP107" s="22">
        <f>SUM(AO107:AO$124)</f>
        <v>77.01744975019669</v>
      </c>
      <c r="AQ107">
        <f t="shared" si="63"/>
        <v>2.4007035725726547</v>
      </c>
      <c r="AR107">
        <f t="shared" si="64"/>
        <v>1.9423702392393214</v>
      </c>
      <c r="AT107">
        <f t="shared" si="65"/>
        <v>0.10108306036216905</v>
      </c>
      <c r="AU107" s="22">
        <f t="shared" si="66"/>
        <v>143.78177202442069</v>
      </c>
      <c r="AV107" s="22">
        <f>SUM(AU107:AU$124)</f>
        <v>351.76178346387923</v>
      </c>
      <c r="AW107">
        <f t="shared" si="67"/>
        <v>2.4464977619286405</v>
      </c>
      <c r="AX107">
        <f t="shared" si="68"/>
        <v>1.9881644285953073</v>
      </c>
      <c r="AZ107">
        <f t="shared" si="69"/>
        <v>7.8603496421027749E-2</v>
      </c>
      <c r="BA107" s="22">
        <f t="shared" si="70"/>
        <v>111.80656741335</v>
      </c>
      <c r="BB107" s="22">
        <f>SUM(BA107:BA$124)</f>
        <v>272.65879111676901</v>
      </c>
      <c r="BC107">
        <f t="shared" si="71"/>
        <v>2.4386652539715912</v>
      </c>
      <c r="BD107">
        <f t="shared" si="72"/>
        <v>1.9803319206382579</v>
      </c>
    </row>
    <row r="108" spans="1:56" x14ac:dyDescent="0.2">
      <c r="A108">
        <v>104</v>
      </c>
      <c r="B108" s="12">
        <v>0.38999600000000001</v>
      </c>
      <c r="C108" s="5">
        <f t="shared" si="73"/>
        <v>903.82058637509999</v>
      </c>
      <c r="D108">
        <f t="shared" si="37"/>
        <v>6.2562327407806413E-3</v>
      </c>
      <c r="E108" s="22">
        <f t="shared" si="38"/>
        <v>5.6545119442714578</v>
      </c>
      <c r="F108" s="22">
        <f>SUM(E108:E$124)</f>
        <v>12.751007386788954</v>
      </c>
      <c r="G108">
        <f t="shared" si="39"/>
        <v>2.255014670135572</v>
      </c>
      <c r="H108">
        <f t="shared" si="40"/>
        <v>1.7966813368022387</v>
      </c>
      <c r="J108">
        <f t="shared" si="41"/>
        <v>7.6686337971734395E-2</v>
      </c>
      <c r="K108" s="22">
        <f t="shared" si="42"/>
        <v>69.310690952572074</v>
      </c>
      <c r="L108" s="22">
        <f>SUM(K108:K$124)</f>
        <v>160.85222370341901</v>
      </c>
      <c r="M108">
        <f t="shared" si="43"/>
        <v>2.3207418868971743</v>
      </c>
      <c r="N108">
        <f t="shared" si="44"/>
        <v>1.8624085535638411</v>
      </c>
      <c r="P108">
        <f t="shared" si="45"/>
        <v>4.6230504273182191E-2</v>
      </c>
      <c r="Q108" s="22">
        <f t="shared" si="46"/>
        <v>41.784081480604094</v>
      </c>
      <c r="R108" s="22">
        <f>SUM(Q108:Q$124)</f>
        <v>96.398590668063648</v>
      </c>
      <c r="S108">
        <f t="shared" si="47"/>
        <v>2.3070649695341818</v>
      </c>
      <c r="T108">
        <f t="shared" si="48"/>
        <v>1.8487316362008486</v>
      </c>
      <c r="V108">
        <f t="shared" si="49"/>
        <v>8.0164245543733505E-3</v>
      </c>
      <c r="W108" s="22">
        <f t="shared" si="50"/>
        <v>7.2454095413654711</v>
      </c>
      <c r="X108" s="22">
        <f>SUM(W108:W$124)</f>
        <v>16.384033498445852</v>
      </c>
      <c r="Y108">
        <f t="shared" si="51"/>
        <v>2.2612984683482935</v>
      </c>
      <c r="Z108">
        <f t="shared" si="52"/>
        <v>1.8029651350149603</v>
      </c>
      <c r="AB108">
        <f t="shared" si="53"/>
        <v>3.592805656794118E-2</v>
      </c>
      <c r="AC108" s="22">
        <f t="shared" si="54"/>
        <v>32.47251715455436</v>
      </c>
      <c r="AD108" s="22">
        <f>SUM(AC108:AC$124)</f>
        <v>74.697492503611898</v>
      </c>
      <c r="AE108">
        <f t="shared" si="55"/>
        <v>2.3003296032791645</v>
      </c>
      <c r="AF108">
        <f t="shared" si="56"/>
        <v>1.8419962699458312</v>
      </c>
      <c r="AH108">
        <f t="shared" si="57"/>
        <v>2.7938534489064144E-2</v>
      </c>
      <c r="AI108" s="22">
        <f t="shared" si="58"/>
        <v>25.25142262436691</v>
      </c>
      <c r="AJ108" s="22">
        <f>SUM(AI108:AI$124)</f>
        <v>57.918218833143051</v>
      </c>
      <c r="AK108">
        <f t="shared" si="59"/>
        <v>2.2936616164054695</v>
      </c>
      <c r="AL108">
        <f t="shared" si="60"/>
        <v>1.8353282830721362</v>
      </c>
      <c r="AN108">
        <f t="shared" si="61"/>
        <v>2.1738873734702267E-2</v>
      </c>
      <c r="AO108" s="22">
        <f t="shared" si="62"/>
        <v>19.648041606032862</v>
      </c>
      <c r="AP108" s="22">
        <f>SUM(AO108:AO$124)</f>
        <v>44.936250459247645</v>
      </c>
      <c r="AQ108">
        <f t="shared" si="63"/>
        <v>2.2870600215672452</v>
      </c>
      <c r="AR108">
        <f t="shared" si="64"/>
        <v>1.8287266882339119</v>
      </c>
      <c r="AT108">
        <f t="shared" si="65"/>
        <v>9.8858738740507629E-2</v>
      </c>
      <c r="AU108" s="22">
        <f t="shared" si="66"/>
        <v>89.350563216748412</v>
      </c>
      <c r="AV108" s="22">
        <f>SUM(AU108:AU$124)</f>
        <v>207.98001143945859</v>
      </c>
      <c r="AW108">
        <f t="shared" si="67"/>
        <v>2.3276855114492836</v>
      </c>
      <c r="AX108">
        <f t="shared" si="68"/>
        <v>1.8693521781159503</v>
      </c>
      <c r="AZ108">
        <f t="shared" si="69"/>
        <v>7.6686337971734395E-2</v>
      </c>
      <c r="BA108" s="22">
        <f t="shared" si="70"/>
        <v>69.310690952572074</v>
      </c>
      <c r="BB108" s="22">
        <f>SUM(BA108:BA$124)</f>
        <v>160.85222370341901</v>
      </c>
      <c r="BC108">
        <f t="shared" si="71"/>
        <v>2.3207418868971743</v>
      </c>
      <c r="BD108">
        <f t="shared" si="72"/>
        <v>1.8624085535638411</v>
      </c>
    </row>
    <row r="109" spans="1:56" x14ac:dyDescent="0.2">
      <c r="A109">
        <v>105</v>
      </c>
      <c r="B109" s="12">
        <v>0.41518000000000005</v>
      </c>
      <c r="C109" s="5">
        <f t="shared" si="73"/>
        <v>551.33417297115648</v>
      </c>
      <c r="D109">
        <f t="shared" si="37"/>
        <v>5.9583168959815632E-3</v>
      </c>
      <c r="E109" s="22">
        <f t="shared" si="38"/>
        <v>3.2850237181460633</v>
      </c>
      <c r="F109" s="22">
        <f>SUM(E109:E$124)</f>
        <v>7.0964954425174946</v>
      </c>
      <c r="G109">
        <f t="shared" si="39"/>
        <v>2.1602569878924571</v>
      </c>
      <c r="H109">
        <f t="shared" si="40"/>
        <v>1.7019236545591239</v>
      </c>
      <c r="J109">
        <f t="shared" si="41"/>
        <v>7.4815939484618926E-2</v>
      </c>
      <c r="K109" s="22">
        <f t="shared" si="42"/>
        <v>41.248584120812467</v>
      </c>
      <c r="L109" s="22">
        <f>SUM(K109:K$124)</f>
        <v>91.541532750846955</v>
      </c>
      <c r="M109">
        <f t="shared" si="43"/>
        <v>2.219264847557727</v>
      </c>
      <c r="N109">
        <f t="shared" si="44"/>
        <v>1.7609315142243938</v>
      </c>
      <c r="P109">
        <f t="shared" si="45"/>
        <v>4.4883984731244837E-2</v>
      </c>
      <c r="Q109" s="22">
        <f t="shared" si="46"/>
        <v>24.746074601450886</v>
      </c>
      <c r="R109" s="22">
        <f>SUM(Q109:Q$124)</f>
        <v>54.614509187459511</v>
      </c>
      <c r="S109">
        <f t="shared" si="47"/>
        <v>2.206996869889716</v>
      </c>
      <c r="T109">
        <f t="shared" si="48"/>
        <v>1.7486635365563827</v>
      </c>
      <c r="V109">
        <f t="shared" si="49"/>
        <v>7.6529112690915052E-3</v>
      </c>
      <c r="W109" s="22">
        <f t="shared" si="50"/>
        <v>4.2193115053662087</v>
      </c>
      <c r="X109" s="22">
        <f>SUM(W109:W$124)</f>
        <v>9.138623957080382</v>
      </c>
      <c r="Y109">
        <f t="shared" si="51"/>
        <v>2.1659040688173152</v>
      </c>
      <c r="Z109">
        <f t="shared" si="52"/>
        <v>1.707570735483982</v>
      </c>
      <c r="AB109">
        <f t="shared" si="53"/>
        <v>3.4797149218344967E-2</v>
      </c>
      <c r="AC109" s="22">
        <f t="shared" si="54"/>
        <v>19.184857486050145</v>
      </c>
      <c r="AD109" s="22">
        <f>SUM(AC109:AC$124)</f>
        <v>42.224975349057551</v>
      </c>
      <c r="AE109">
        <f t="shared" si="55"/>
        <v>2.2009532976599138</v>
      </c>
      <c r="AF109">
        <f t="shared" si="56"/>
        <v>1.7426199643265805</v>
      </c>
      <c r="AH109">
        <f t="shared" si="57"/>
        <v>2.6993753129530576E-2</v>
      </c>
      <c r="AI109" s="22">
        <f t="shared" si="58"/>
        <v>14.882578557057307</v>
      </c>
      <c r="AJ109" s="22">
        <f>SUM(AI109:AI$124)</f>
        <v>32.666796208776141</v>
      </c>
      <c r="AK109">
        <f t="shared" si="59"/>
        <v>2.194968841154584</v>
      </c>
      <c r="AL109">
        <f t="shared" si="60"/>
        <v>1.7366355078212508</v>
      </c>
      <c r="AN109">
        <f t="shared" si="61"/>
        <v>2.0953131310556396E-2</v>
      </c>
      <c r="AO109" s="22">
        <f t="shared" si="62"/>
        <v>11.552177322261654</v>
      </c>
      <c r="AP109" s="22">
        <f>SUM(AO109:AO$124)</f>
        <v>25.28820885321479</v>
      </c>
      <c r="AQ109">
        <f t="shared" si="63"/>
        <v>2.1890426495170812</v>
      </c>
      <c r="AR109">
        <f t="shared" si="64"/>
        <v>1.7307093161837479</v>
      </c>
      <c r="AT109">
        <f t="shared" si="65"/>
        <v>9.6683363071401129E-2</v>
      </c>
      <c r="AU109" s="22">
        <f t="shared" si="66"/>
        <v>53.30484201904099</v>
      </c>
      <c r="AV109" s="22">
        <f>SUM(AU109:AU$124)</f>
        <v>118.62944822271021</v>
      </c>
      <c r="AW109">
        <f t="shared" si="67"/>
        <v>2.2254910385126863</v>
      </c>
      <c r="AX109">
        <f t="shared" si="68"/>
        <v>1.767157705179353</v>
      </c>
      <c r="AZ109">
        <f t="shared" si="69"/>
        <v>7.4815939484618926E-2</v>
      </c>
      <c r="BA109" s="22">
        <f t="shared" si="70"/>
        <v>41.248584120812467</v>
      </c>
      <c r="BB109" s="22">
        <f>SUM(BA109:BA$124)</f>
        <v>91.541532750846955</v>
      </c>
      <c r="BC109">
        <f t="shared" si="71"/>
        <v>2.219264847557727</v>
      </c>
      <c r="BD109">
        <f t="shared" si="72"/>
        <v>1.7609315142243938</v>
      </c>
    </row>
    <row r="110" spans="1:56" x14ac:dyDescent="0.2">
      <c r="A110">
        <v>106</v>
      </c>
      <c r="B110" s="12">
        <v>0.43812599999999996</v>
      </c>
      <c r="C110" s="5">
        <f t="shared" si="73"/>
        <v>322.43125103699168</v>
      </c>
      <c r="D110">
        <f t="shared" si="37"/>
        <v>5.6745875199824408E-3</v>
      </c>
      <c r="E110" s="22">
        <f t="shared" si="38"/>
        <v>1.8296643531868384</v>
      </c>
      <c r="F110" s="22">
        <f>SUM(E110:E$124)</f>
        <v>3.8114717243714296</v>
      </c>
      <c r="G110">
        <f t="shared" si="39"/>
        <v>2.0831535126826708</v>
      </c>
      <c r="H110">
        <f t="shared" si="40"/>
        <v>1.6248201793493375</v>
      </c>
      <c r="J110">
        <f t="shared" si="41"/>
        <v>7.2991160472798952E-2</v>
      </c>
      <c r="K110" s="22">
        <f t="shared" si="42"/>
        <v>23.534631185886383</v>
      </c>
      <c r="L110" s="22">
        <f>SUM(K110:K$124)</f>
        <v>50.292948630034495</v>
      </c>
      <c r="M110">
        <f t="shared" si="43"/>
        <v>2.1369762811577417</v>
      </c>
      <c r="N110">
        <f t="shared" si="44"/>
        <v>1.6786429478244085</v>
      </c>
      <c r="P110">
        <f t="shared" si="45"/>
        <v>4.3576684205092066E-2</v>
      </c>
      <c r="Q110" s="22">
        <f t="shared" si="46"/>
        <v>14.050484804291751</v>
      </c>
      <c r="R110" s="22">
        <f>SUM(Q110:Q$124)</f>
        <v>29.868434586008647</v>
      </c>
      <c r="S110">
        <f t="shared" si="47"/>
        <v>2.1257938784350894</v>
      </c>
      <c r="T110">
        <f t="shared" si="48"/>
        <v>1.6674605451017561</v>
      </c>
      <c r="V110">
        <f t="shared" si="49"/>
        <v>7.305881879800958E-3</v>
      </c>
      <c r="W110" s="22">
        <f t="shared" si="50"/>
        <v>2.3556446344327115</v>
      </c>
      <c r="X110" s="22">
        <f>SUM(W110:W$124)</f>
        <v>4.9193124517141751</v>
      </c>
      <c r="Y110">
        <f t="shared" si="51"/>
        <v>2.0883083890532785</v>
      </c>
      <c r="Z110">
        <f t="shared" si="52"/>
        <v>1.6299750557199453</v>
      </c>
      <c r="AB110">
        <f t="shared" si="53"/>
        <v>3.3701839436653724E-2</v>
      </c>
      <c r="AC110" s="22">
        <f t="shared" si="54"/>
        <v>10.866526251808084</v>
      </c>
      <c r="AD110" s="22">
        <f>SUM(AC110:AC$124)</f>
        <v>23.040117863007396</v>
      </c>
      <c r="AE110">
        <f t="shared" si="55"/>
        <v>2.1202836425461857</v>
      </c>
      <c r="AF110">
        <f t="shared" si="56"/>
        <v>1.6619503092128525</v>
      </c>
      <c r="AH110">
        <f t="shared" si="57"/>
        <v>2.6080920898097174E-2</v>
      </c>
      <c r="AI110" s="22">
        <f t="shared" si="58"/>
        <v>8.4093039533702925</v>
      </c>
      <c r="AJ110" s="22">
        <f>SUM(AI110:AI$124)</f>
        <v>17.784217651718819</v>
      </c>
      <c r="AK110">
        <f t="shared" si="59"/>
        <v>2.1148263578451383</v>
      </c>
      <c r="AL110">
        <f t="shared" si="60"/>
        <v>1.656493024511805</v>
      </c>
      <c r="AN110">
        <f t="shared" si="61"/>
        <v>2.0195789214994112E-2</v>
      </c>
      <c r="AO110" s="22">
        <f t="shared" si="62"/>
        <v>6.5117535822699359</v>
      </c>
      <c r="AP110" s="22">
        <f>SUM(AO110:AO$124)</f>
        <v>13.736031530953134</v>
      </c>
      <c r="AQ110">
        <f t="shared" si="63"/>
        <v>2.1094212729967712</v>
      </c>
      <c r="AR110">
        <f t="shared" si="64"/>
        <v>1.6510879396634379</v>
      </c>
      <c r="AT110">
        <f t="shared" si="65"/>
        <v>9.4555856304548797E-2</v>
      </c>
      <c r="AU110" s="22">
        <f t="shared" si="66"/>
        <v>30.487763041149687</v>
      </c>
      <c r="AV110" s="22">
        <f>SUM(AU110:AU$124)</f>
        <v>65.324606203669205</v>
      </c>
      <c r="AW110">
        <f t="shared" si="67"/>
        <v>2.1426500237324668</v>
      </c>
      <c r="AX110">
        <f t="shared" si="68"/>
        <v>1.6843166903991336</v>
      </c>
      <c r="AZ110">
        <f t="shared" si="69"/>
        <v>7.2991160472798952E-2</v>
      </c>
      <c r="BA110" s="22">
        <f t="shared" si="70"/>
        <v>23.534631185886383</v>
      </c>
      <c r="BB110" s="22">
        <f>SUM(BA110:BA$124)</f>
        <v>50.292948630034495</v>
      </c>
      <c r="BC110">
        <f t="shared" si="71"/>
        <v>2.1369762811577417</v>
      </c>
      <c r="BD110">
        <f t="shared" si="72"/>
        <v>1.6786429478244085</v>
      </c>
    </row>
    <row r="111" spans="1:56" x14ac:dyDescent="0.2">
      <c r="A111">
        <v>107</v>
      </c>
      <c r="B111" s="12">
        <v>0.45682399999999995</v>
      </c>
      <c r="C111" s="5">
        <f t="shared" si="73"/>
        <v>181.16573674515865</v>
      </c>
      <c r="D111">
        <f t="shared" si="37"/>
        <v>5.4043690666499425E-3</v>
      </c>
      <c r="E111" s="22">
        <f t="shared" si="38"/>
        <v>0.97908650360238225</v>
      </c>
      <c r="F111" s="22">
        <f>SUM(E111:E$124)</f>
        <v>1.981807371184592</v>
      </c>
      <c r="G111">
        <f t="shared" si="39"/>
        <v>2.0241391990318207</v>
      </c>
      <c r="H111">
        <f t="shared" si="40"/>
        <v>1.5658058656984875</v>
      </c>
      <c r="J111">
        <f t="shared" si="41"/>
        <v>7.1210888266145314E-2</v>
      </c>
      <c r="K111" s="22">
        <f t="shared" si="42"/>
        <v>12.90097303701339</v>
      </c>
      <c r="L111" s="22">
        <f>SUM(K111:K$124)</f>
        <v>26.758317444148108</v>
      </c>
      <c r="M111">
        <f t="shared" si="43"/>
        <v>2.0741317238147432</v>
      </c>
      <c r="N111">
        <f t="shared" si="44"/>
        <v>1.6157983904814099</v>
      </c>
      <c r="P111">
        <f t="shared" si="45"/>
        <v>4.2307460393293271E-2</v>
      </c>
      <c r="Q111" s="22">
        <f t="shared" si="46"/>
        <v>7.6646622319675952</v>
      </c>
      <c r="R111" s="22">
        <f>SUM(Q111:Q$124)</f>
        <v>15.817949781716891</v>
      </c>
      <c r="S111">
        <f t="shared" si="47"/>
        <v>2.0637504045179909</v>
      </c>
      <c r="T111">
        <f t="shared" si="48"/>
        <v>1.6054170711846576</v>
      </c>
      <c r="V111">
        <f t="shared" si="49"/>
        <v>6.9745889067312243E-3</v>
      </c>
      <c r="W111" s="22">
        <f t="shared" si="50"/>
        <v>1.2635565377825728</v>
      </c>
      <c r="X111" s="22">
        <f>SUM(W111:W$124)</f>
        <v>2.5636678172814626</v>
      </c>
      <c r="Y111">
        <f t="shared" si="51"/>
        <v>2.0289300404242039</v>
      </c>
      <c r="Z111">
        <f t="shared" si="52"/>
        <v>1.5705967070908706</v>
      </c>
      <c r="AB111">
        <f t="shared" si="53"/>
        <v>3.264100671830869E-2</v>
      </c>
      <c r="AC111" s="22">
        <f t="shared" si="54"/>
        <v>5.9134320302260672</v>
      </c>
      <c r="AD111" s="22">
        <f>SUM(AC111:AC$124)</f>
        <v>12.173591611199312</v>
      </c>
      <c r="AE111">
        <f t="shared" si="55"/>
        <v>2.0586338946613245</v>
      </c>
      <c r="AF111">
        <f t="shared" si="56"/>
        <v>1.6003005613279913</v>
      </c>
      <c r="AH111">
        <f t="shared" si="57"/>
        <v>2.5198957389465867E-2</v>
      </c>
      <c r="AI111" s="22">
        <f t="shared" si="58"/>
        <v>4.5651876806724436</v>
      </c>
      <c r="AJ111" s="22">
        <f>SUM(AI111:AI$124)</f>
        <v>9.3749136983485304</v>
      </c>
      <c r="AK111">
        <f t="shared" si="59"/>
        <v>2.0535658890956316</v>
      </c>
      <c r="AL111">
        <f t="shared" si="60"/>
        <v>1.5952325557622984</v>
      </c>
      <c r="AN111">
        <f t="shared" si="61"/>
        <v>1.9465820930114806E-2</v>
      </c>
      <c r="AO111" s="22">
        <f t="shared" si="62"/>
        <v>3.5265397901535782</v>
      </c>
      <c r="AP111" s="22">
        <f>SUM(AO111:AO$124)</f>
        <v>7.2242779486832003</v>
      </c>
      <c r="AQ111">
        <f t="shared" si="63"/>
        <v>2.0485457072833957</v>
      </c>
      <c r="AR111">
        <f t="shared" si="64"/>
        <v>1.5902123739500624</v>
      </c>
      <c r="AT111">
        <f t="shared" si="65"/>
        <v>9.2475165090023265E-2</v>
      </c>
      <c r="AU111" s="22">
        <f t="shared" si="66"/>
        <v>16.75333141416424</v>
      </c>
      <c r="AV111" s="22">
        <f>SUM(AU111:AU$124)</f>
        <v>34.836843162519521</v>
      </c>
      <c r="AW111">
        <f t="shared" si="67"/>
        <v>2.0793979598031727</v>
      </c>
      <c r="AX111">
        <f t="shared" si="68"/>
        <v>1.6210646264698394</v>
      </c>
      <c r="AZ111">
        <f t="shared" si="69"/>
        <v>7.1210888266145314E-2</v>
      </c>
      <c r="BA111" s="22">
        <f t="shared" si="70"/>
        <v>12.90097303701339</v>
      </c>
      <c r="BB111" s="22">
        <f>SUM(BA111:BA$124)</f>
        <v>26.758317444148108</v>
      </c>
      <c r="BC111">
        <f t="shared" si="71"/>
        <v>2.0741317238147432</v>
      </c>
      <c r="BD111">
        <f t="shared" si="72"/>
        <v>1.6157983904814099</v>
      </c>
    </row>
    <row r="112" spans="1:56" x14ac:dyDescent="0.2">
      <c r="A112">
        <v>108</v>
      </c>
      <c r="B112" s="12">
        <v>0.471493</v>
      </c>
      <c r="C112" s="5">
        <f t="shared" si="73"/>
        <v>98.404880222288313</v>
      </c>
      <c r="D112">
        <f t="shared" si="37"/>
        <v>5.1470181587142325E-3</v>
      </c>
      <c r="E112" s="22">
        <f t="shared" si="38"/>
        <v>0.50649170541021693</v>
      </c>
      <c r="F112" s="22">
        <f>SUM(E112:E$124)</f>
        <v>1.0027208675822099</v>
      </c>
      <c r="G112">
        <f t="shared" si="39"/>
        <v>1.9797379836064402</v>
      </c>
      <c r="H112">
        <f t="shared" si="40"/>
        <v>1.5214046502731069</v>
      </c>
      <c r="J112">
        <f t="shared" si="41"/>
        <v>6.9474037332824715E-2</v>
      </c>
      <c r="K112" s="22">
        <f t="shared" si="42"/>
        <v>6.836584322295403</v>
      </c>
      <c r="L112" s="22">
        <f>SUM(K112:K$124)</f>
        <v>13.857344407134724</v>
      </c>
      <c r="M112">
        <f t="shared" si="43"/>
        <v>2.0269397339170214</v>
      </c>
      <c r="N112">
        <f t="shared" si="44"/>
        <v>1.5686064005836882</v>
      </c>
      <c r="P112">
        <f t="shared" si="45"/>
        <v>4.1075204265333287E-2</v>
      </c>
      <c r="Q112" s="22">
        <f t="shared" si="46"/>
        <v>4.0420005558361485</v>
      </c>
      <c r="R112" s="22">
        <f>SUM(Q112:Q$124)</f>
        <v>8.1532875497492956</v>
      </c>
      <c r="S112">
        <f t="shared" si="47"/>
        <v>2.017141620125944</v>
      </c>
      <c r="T112">
        <f t="shared" si="48"/>
        <v>1.5588082867926107</v>
      </c>
      <c r="V112">
        <f t="shared" si="49"/>
        <v>6.6583187653758693E-3</v>
      </c>
      <c r="W112" s="22">
        <f t="shared" si="50"/>
        <v>0.65521106058862699</v>
      </c>
      <c r="X112" s="22">
        <f>SUM(W112:W$124)</f>
        <v>1.3001112794988898</v>
      </c>
      <c r="Y112">
        <f t="shared" si="51"/>
        <v>1.9842633278060033</v>
      </c>
      <c r="Z112">
        <f t="shared" si="52"/>
        <v>1.5259299944726701</v>
      </c>
      <c r="AB112">
        <f t="shared" si="53"/>
        <v>3.1613565828870399E-2</v>
      </c>
      <c r="AC112" s="22">
        <f t="shared" si="54"/>
        <v>3.1109291587894186</v>
      </c>
      <c r="AD112" s="22">
        <f>SUM(AC112:AC$124)</f>
        <v>6.2601595809732471</v>
      </c>
      <c r="AE112">
        <f t="shared" si="55"/>
        <v>2.0123118404307587</v>
      </c>
      <c r="AF112">
        <f t="shared" si="56"/>
        <v>1.5539785070974255</v>
      </c>
      <c r="AH112">
        <f t="shared" si="57"/>
        <v>2.434681873378345E-2</v>
      </c>
      <c r="AI112" s="22">
        <f t="shared" si="58"/>
        <v>2.3958457812917255</v>
      </c>
      <c r="AJ112" s="22">
        <f>SUM(AI112:AI$124)</f>
        <v>4.8097260176760877</v>
      </c>
      <c r="AK112">
        <f t="shared" si="59"/>
        <v>2.0075273856245093</v>
      </c>
      <c r="AL112">
        <f t="shared" si="60"/>
        <v>1.549194052291176</v>
      </c>
      <c r="AN112">
        <f t="shared" si="61"/>
        <v>1.8762237041074509E-2</v>
      </c>
      <c r="AO112" s="22">
        <f t="shared" si="62"/>
        <v>1.8462956887291182</v>
      </c>
      <c r="AP112" s="22">
        <f>SUM(AO112:AO$124)</f>
        <v>3.697738158529623</v>
      </c>
      <c r="AQ112">
        <f t="shared" si="63"/>
        <v>2.00278762556984</v>
      </c>
      <c r="AR112">
        <f t="shared" si="64"/>
        <v>1.5444542922365068</v>
      </c>
      <c r="AT112">
        <f t="shared" si="65"/>
        <v>9.0440259256746452E-2</v>
      </c>
      <c r="AU112" s="22">
        <f t="shared" si="66"/>
        <v>8.8997628794328367</v>
      </c>
      <c r="AV112" s="22">
        <f>SUM(AU112:AU$124)</f>
        <v>18.083511748355281</v>
      </c>
      <c r="AW112">
        <f t="shared" si="67"/>
        <v>2.0319093882990855</v>
      </c>
      <c r="AX112">
        <f t="shared" si="68"/>
        <v>1.5735760549657523</v>
      </c>
      <c r="AZ112">
        <f t="shared" si="69"/>
        <v>6.9474037332824715E-2</v>
      </c>
      <c r="BA112" s="22">
        <f t="shared" si="70"/>
        <v>6.836584322295403</v>
      </c>
      <c r="BB112" s="22">
        <f>SUM(BA112:BA$124)</f>
        <v>13.857344407134724</v>
      </c>
      <c r="BC112">
        <f t="shared" si="71"/>
        <v>2.0269397339170214</v>
      </c>
      <c r="BD112">
        <f t="shared" si="72"/>
        <v>1.5686064005836882</v>
      </c>
    </row>
    <row r="113" spans="1:56" x14ac:dyDescent="0.2">
      <c r="A113">
        <v>109</v>
      </c>
      <c r="B113" s="12">
        <v>0.48347299999999999</v>
      </c>
      <c r="C113" s="5">
        <f t="shared" si="73"/>
        <v>52.007668031640932</v>
      </c>
      <c r="D113">
        <f t="shared" si="37"/>
        <v>4.9019220559183155E-3</v>
      </c>
      <c r="E113" s="22">
        <f t="shared" si="38"/>
        <v>0.25493753500117855</v>
      </c>
      <c r="F113" s="22">
        <f>SUM(E113:E$124)</f>
        <v>0.49622916217199264</v>
      </c>
      <c r="G113">
        <f t="shared" si="39"/>
        <v>1.9464735240720776</v>
      </c>
      <c r="H113">
        <f t="shared" si="40"/>
        <v>1.4881401907387444</v>
      </c>
      <c r="J113">
        <f t="shared" si="41"/>
        <v>6.7779548617389954E-2</v>
      </c>
      <c r="K113" s="22">
        <f t="shared" si="42"/>
        <v>3.5250562638276839</v>
      </c>
      <c r="L113" s="22">
        <f>SUM(K113:K$124)</f>
        <v>7.0207600848393188</v>
      </c>
      <c r="M113">
        <f t="shared" si="43"/>
        <v>1.9916731987749392</v>
      </c>
      <c r="N113">
        <f t="shared" si="44"/>
        <v>1.5333398654416059</v>
      </c>
      <c r="P113">
        <f t="shared" si="45"/>
        <v>3.9878839092556587E-2</v>
      </c>
      <c r="Q113" s="22">
        <f t="shared" si="46"/>
        <v>2.0740054250129081</v>
      </c>
      <c r="R113" s="22">
        <f>SUM(Q113:Q$124)</f>
        <v>4.111286993913148</v>
      </c>
      <c r="S113">
        <f t="shared" si="47"/>
        <v>1.982293269019564</v>
      </c>
      <c r="T113">
        <f t="shared" si="48"/>
        <v>1.5239599356862308</v>
      </c>
      <c r="V113">
        <f t="shared" si="49"/>
        <v>6.3563902294757708E-3</v>
      </c>
      <c r="W113" s="22">
        <f t="shared" si="50"/>
        <v>0.33058103293414182</v>
      </c>
      <c r="X113" s="22">
        <f>SUM(W113:W$124)</f>
        <v>0.64490021891026272</v>
      </c>
      <c r="Y113">
        <f t="shared" si="51"/>
        <v>1.9508082880203821</v>
      </c>
      <c r="Z113">
        <f t="shared" si="52"/>
        <v>1.4924749546870488</v>
      </c>
      <c r="AB113">
        <f t="shared" si="53"/>
        <v>3.061846569382122E-2</v>
      </c>
      <c r="AC113" s="22">
        <f t="shared" si="54"/>
        <v>1.5923949994424405</v>
      </c>
      <c r="AD113" s="22">
        <f>SUM(AC113:AC$124)</f>
        <v>3.1492304221838281</v>
      </c>
      <c r="AE113">
        <f t="shared" si="55"/>
        <v>1.9776691231048178</v>
      </c>
      <c r="AF113">
        <f t="shared" si="56"/>
        <v>1.5193357897714845</v>
      </c>
      <c r="AH113">
        <f t="shared" si="57"/>
        <v>2.3523496361143433E-2</v>
      </c>
      <c r="AI113" s="22">
        <f t="shared" si="58"/>
        <v>1.2234021896938612</v>
      </c>
      <c r="AJ113" s="22">
        <f>SUM(AI113:AI$124)</f>
        <v>2.413880236384363</v>
      </c>
      <c r="AK113">
        <f t="shared" si="59"/>
        <v>1.9730880463671574</v>
      </c>
      <c r="AL113">
        <f t="shared" si="60"/>
        <v>1.5147547130338241</v>
      </c>
      <c r="AN113">
        <f t="shared" si="61"/>
        <v>1.8084083895011576E-2</v>
      </c>
      <c r="AO113" s="22">
        <f t="shared" si="62"/>
        <v>0.94051103186810614</v>
      </c>
      <c r="AP113" s="22">
        <f>SUM(AO113:AO$124)</f>
        <v>1.8514424698005034</v>
      </c>
      <c r="AQ113">
        <f t="shared" si="63"/>
        <v>1.9685494450001761</v>
      </c>
      <c r="AR113">
        <f t="shared" si="64"/>
        <v>1.5102161116668429</v>
      </c>
      <c r="AT113">
        <f t="shared" si="65"/>
        <v>8.8450131302441531E-2</v>
      </c>
      <c r="AU113" s="22">
        <f t="shared" si="66"/>
        <v>4.6000850661324311</v>
      </c>
      <c r="AV113" s="22">
        <f>SUM(AU113:AU$124)</f>
        <v>9.1837488689224429</v>
      </c>
      <c r="AW113">
        <f t="shared" si="67"/>
        <v>1.996430226157486</v>
      </c>
      <c r="AX113">
        <f t="shared" si="68"/>
        <v>1.5380968928241527</v>
      </c>
      <c r="AZ113">
        <f t="shared" si="69"/>
        <v>6.7779548617389954E-2</v>
      </c>
      <c r="BA113" s="22">
        <f t="shared" si="70"/>
        <v>3.5250562638276839</v>
      </c>
      <c r="BB113" s="22">
        <f>SUM(BA113:BA$124)</f>
        <v>7.0207600848393188</v>
      </c>
      <c r="BC113">
        <f t="shared" si="71"/>
        <v>1.9916731987749392</v>
      </c>
      <c r="BD113">
        <f t="shared" si="72"/>
        <v>1.5333398654416059</v>
      </c>
    </row>
    <row r="114" spans="1:56" x14ac:dyDescent="0.2">
      <c r="A114">
        <v>110</v>
      </c>
      <c r="B114" s="12">
        <v>0.49243599999999998</v>
      </c>
      <c r="C114" s="5">
        <f t="shared" si="73"/>
        <v>26.863364745379393</v>
      </c>
      <c r="D114">
        <f t="shared" si="37"/>
        <v>4.6684971961126823E-3</v>
      </c>
      <c r="E114" s="22">
        <f t="shared" si="38"/>
        <v>0.12541154299195598</v>
      </c>
      <c r="F114" s="22">
        <f>SUM(E114:E$124)</f>
        <v>0.2412916271708142</v>
      </c>
      <c r="G114">
        <f t="shared" si="39"/>
        <v>1.9239985524003234</v>
      </c>
      <c r="H114">
        <f t="shared" si="40"/>
        <v>1.4656652190669901</v>
      </c>
      <c r="J114">
        <f t="shared" si="41"/>
        <v>6.6126388895014612E-2</v>
      </c>
      <c r="K114" s="22">
        <f t="shared" si="42"/>
        <v>1.7763773041815829</v>
      </c>
      <c r="L114" s="22">
        <f>SUM(K114:K$124)</f>
        <v>3.4957038210116336</v>
      </c>
      <c r="M114">
        <f t="shared" si="43"/>
        <v>1.9678836319191677</v>
      </c>
      <c r="N114">
        <f t="shared" si="44"/>
        <v>1.5095502985858344</v>
      </c>
      <c r="P114">
        <f t="shared" si="45"/>
        <v>3.8717319507336492E-2</v>
      </c>
      <c r="Q114" s="22">
        <f t="shared" si="46"/>
        <v>1.040077475888973</v>
      </c>
      <c r="R114" s="22">
        <f>SUM(Q114:Q$124)</f>
        <v>2.0372815689002413</v>
      </c>
      <c r="S114">
        <f t="shared" si="47"/>
        <v>1.9587786642133942</v>
      </c>
      <c r="T114">
        <f t="shared" si="48"/>
        <v>1.5004453308800609</v>
      </c>
      <c r="V114">
        <f t="shared" si="49"/>
        <v>6.0681529637000185E-3</v>
      </c>
      <c r="W114" s="22">
        <f t="shared" si="50"/>
        <v>0.16301100639462857</v>
      </c>
      <c r="X114" s="22">
        <f>SUM(W114:W$124)</f>
        <v>0.31431918597612091</v>
      </c>
      <c r="Y114">
        <f t="shared" si="51"/>
        <v>1.928208364134596</v>
      </c>
      <c r="Z114">
        <f t="shared" si="52"/>
        <v>1.4698750308012627</v>
      </c>
      <c r="AB114">
        <f t="shared" si="53"/>
        <v>2.9654688323313527E-2</v>
      </c>
      <c r="AC114" s="22">
        <f t="shared" si="54"/>
        <v>0.79662470883971459</v>
      </c>
      <c r="AD114" s="22">
        <f>SUM(AC114:AC$124)</f>
        <v>1.5568354227413874</v>
      </c>
      <c r="AE114">
        <f t="shared" si="55"/>
        <v>1.9542896491484945</v>
      </c>
      <c r="AF114">
        <f t="shared" si="56"/>
        <v>1.4959563158151612</v>
      </c>
      <c r="AH114">
        <f t="shared" si="57"/>
        <v>2.2728015807868047E-2</v>
      </c>
      <c r="AI114" s="22">
        <f t="shared" si="58"/>
        <v>0.610550978585508</v>
      </c>
      <c r="AJ114" s="22">
        <f>SUM(AI114:AI$124)</f>
        <v>1.1904780466905023</v>
      </c>
      <c r="AK114">
        <f t="shared" si="59"/>
        <v>1.9498421728002771</v>
      </c>
      <c r="AL114">
        <f t="shared" si="60"/>
        <v>1.4915088394669438</v>
      </c>
      <c r="AN114">
        <f t="shared" si="61"/>
        <v>1.7430442308444889E-2</v>
      </c>
      <c r="AO114" s="22">
        <f t="shared" si="62"/>
        <v>0.46824032940504784</v>
      </c>
      <c r="AP114" s="22">
        <f>SUM(AO114:AO$124)</f>
        <v>0.91093143793239761</v>
      </c>
      <c r="AQ114">
        <f t="shared" si="63"/>
        <v>1.9454356678115248</v>
      </c>
      <c r="AR114">
        <f t="shared" si="64"/>
        <v>1.4871023344781915</v>
      </c>
      <c r="AT114">
        <f t="shared" si="65"/>
        <v>8.6503795894808347E-2</v>
      </c>
      <c r="AU114" s="22">
        <f t="shared" si="66"/>
        <v>2.3237830209820891</v>
      </c>
      <c r="AV114" s="22">
        <f>SUM(AU114:AU$124)</f>
        <v>4.5836638027900136</v>
      </c>
      <c r="AW114">
        <f t="shared" si="67"/>
        <v>1.9725007719751917</v>
      </c>
      <c r="AX114">
        <f t="shared" si="68"/>
        <v>1.5141674386418584</v>
      </c>
      <c r="AZ114">
        <f t="shared" si="69"/>
        <v>6.6126388895014612E-2</v>
      </c>
      <c r="BA114" s="22">
        <f t="shared" si="70"/>
        <v>1.7763773041815829</v>
      </c>
      <c r="BB114" s="22">
        <f>SUM(BA114:BA$124)</f>
        <v>3.4957038210116336</v>
      </c>
      <c r="BC114">
        <f t="shared" si="71"/>
        <v>1.9678836319191677</v>
      </c>
      <c r="BD114">
        <f t="shared" si="72"/>
        <v>1.5095502985858344</v>
      </c>
    </row>
    <row r="115" spans="1:56" x14ac:dyDescent="0.2">
      <c r="A115">
        <v>111</v>
      </c>
      <c r="B115" s="12">
        <v>0.498054</v>
      </c>
      <c r="C115" s="5">
        <f t="shared" si="73"/>
        <v>13.634876863623747</v>
      </c>
      <c r="D115">
        <f t="shared" si="37"/>
        <v>4.4461878058216012E-3</v>
      </c>
      <c r="E115" s="22">
        <f t="shared" si="38"/>
        <v>6.0623223244922982E-2</v>
      </c>
      <c r="F115" s="22">
        <f>SUM(E115:E$124)</f>
        <v>0.11588008417885821</v>
      </c>
      <c r="G115">
        <f t="shared" si="39"/>
        <v>1.9114800892504975</v>
      </c>
      <c r="H115">
        <f t="shared" si="40"/>
        <v>1.4531467559171642</v>
      </c>
      <c r="J115">
        <f t="shared" si="41"/>
        <v>6.4513550141477652E-2</v>
      </c>
      <c r="K115" s="22">
        <f t="shared" si="42"/>
        <v>0.87963431221426414</v>
      </c>
      <c r="L115" s="22">
        <f>SUM(K115:K$124)</f>
        <v>1.7193265168300511</v>
      </c>
      <c r="M115">
        <f t="shared" si="43"/>
        <v>1.9545923720302216</v>
      </c>
      <c r="N115">
        <f t="shared" si="44"/>
        <v>1.4962590386968884</v>
      </c>
      <c r="P115">
        <f t="shared" si="45"/>
        <v>3.7589630589647073E-2</v>
      </c>
      <c r="Q115" s="22">
        <f t="shared" si="46"/>
        <v>0.51252998443894238</v>
      </c>
      <c r="R115" s="22">
        <f>SUM(Q115:Q$124)</f>
        <v>0.997204093011268</v>
      </c>
      <c r="S115">
        <f t="shared" si="47"/>
        <v>1.9456502512782543</v>
      </c>
      <c r="T115">
        <f t="shared" si="48"/>
        <v>1.487316917944921</v>
      </c>
      <c r="V115">
        <f t="shared" si="49"/>
        <v>5.7929861228639794E-3</v>
      </c>
      <c r="W115" s="22">
        <f t="shared" si="50"/>
        <v>7.8986652457931503E-2</v>
      </c>
      <c r="X115" s="22">
        <f>SUM(W115:W$124)</f>
        <v>0.15130817958149237</v>
      </c>
      <c r="Y115">
        <f t="shared" si="51"/>
        <v>1.915617067859402</v>
      </c>
      <c r="Z115">
        <f t="shared" si="52"/>
        <v>1.4572837345260687</v>
      </c>
      <c r="AB115">
        <f t="shared" si="53"/>
        <v>2.8721247770763708E-2</v>
      </c>
      <c r="AC115" s="22">
        <f t="shared" si="54"/>
        <v>0.39161067672399119</v>
      </c>
      <c r="AD115" s="22">
        <f>SUM(AC115:AC$124)</f>
        <v>0.76021071390167283</v>
      </c>
      <c r="AE115">
        <f t="shared" si="55"/>
        <v>1.94124103117207</v>
      </c>
      <c r="AF115">
        <f t="shared" si="56"/>
        <v>1.4829076978387368</v>
      </c>
      <c r="AH115">
        <f t="shared" si="57"/>
        <v>2.1959435563157541E-2</v>
      </c>
      <c r="AI115" s="22">
        <f t="shared" si="58"/>
        <v>0.29941419989833323</v>
      </c>
      <c r="AJ115" s="22">
        <f>SUM(AI115:AI$124)</f>
        <v>0.57992706810499428</v>
      </c>
      <c r="AK115">
        <f t="shared" si="59"/>
        <v>1.9368722936384106</v>
      </c>
      <c r="AL115">
        <f t="shared" si="60"/>
        <v>1.4785389603050774</v>
      </c>
      <c r="AN115">
        <f t="shared" si="61"/>
        <v>1.6800426321392663E-2</v>
      </c>
      <c r="AO115" s="22">
        <f t="shared" si="62"/>
        <v>0.22907174414857223</v>
      </c>
      <c r="AP115" s="22">
        <f>SUM(AO115:AO$124)</f>
        <v>0.44269110852734977</v>
      </c>
      <c r="AQ115">
        <f t="shared" si="63"/>
        <v>1.9325434927505833</v>
      </c>
      <c r="AR115">
        <f t="shared" si="64"/>
        <v>1.4742101594172501</v>
      </c>
      <c r="AT115">
        <f t="shared" si="65"/>
        <v>8.4600289383675656E-2</v>
      </c>
      <c r="AU115" s="22">
        <f t="shared" si="66"/>
        <v>1.153514528373353</v>
      </c>
      <c r="AV115" s="22">
        <f>SUM(AU115:AU$124)</f>
        <v>2.2598807818079232</v>
      </c>
      <c r="AW115">
        <f t="shared" si="67"/>
        <v>1.9591264142938281</v>
      </c>
      <c r="AX115">
        <f t="shared" si="68"/>
        <v>1.5007930809604948</v>
      </c>
      <c r="AZ115">
        <f t="shared" si="69"/>
        <v>6.4513550141477652E-2</v>
      </c>
      <c r="BA115" s="22">
        <f t="shared" si="70"/>
        <v>0.87963431221426414</v>
      </c>
      <c r="BB115" s="22">
        <f>SUM(BA115:BA$124)</f>
        <v>1.7193265168300511</v>
      </c>
      <c r="BC115">
        <f t="shared" si="71"/>
        <v>1.9545923720302216</v>
      </c>
      <c r="BD115">
        <f t="shared" si="72"/>
        <v>1.4962590386968884</v>
      </c>
    </row>
    <row r="116" spans="1:56" x14ac:dyDescent="0.2">
      <c r="A116">
        <v>112</v>
      </c>
      <c r="B116" s="12">
        <v>0.5</v>
      </c>
      <c r="C116" s="5">
        <f t="shared" si="73"/>
        <v>6.8439719021884855</v>
      </c>
      <c r="D116">
        <f t="shared" si="37"/>
        <v>4.2344645769729532E-3</v>
      </c>
      <c r="E116" s="22">
        <f t="shared" si="38"/>
        <v>2.8980556585615342E-2</v>
      </c>
      <c r="F116" s="22">
        <f>SUM(E116:E$124)</f>
        <v>5.5256860933935247E-2</v>
      </c>
      <c r="G116">
        <f t="shared" si="39"/>
        <v>1.9066873602200687</v>
      </c>
      <c r="H116">
        <f t="shared" si="40"/>
        <v>1.4483540268867354</v>
      </c>
      <c r="J116">
        <f t="shared" si="41"/>
        <v>6.294004891851479E-2</v>
      </c>
      <c r="K116" s="22">
        <f t="shared" si="42"/>
        <v>0.43075992632068399</v>
      </c>
      <c r="L116" s="22">
        <f>SUM(K116:K$124)</f>
        <v>0.83969220461578709</v>
      </c>
      <c r="M116">
        <f t="shared" si="43"/>
        <v>1.9493275797216776</v>
      </c>
      <c r="N116">
        <f t="shared" si="44"/>
        <v>1.4909942463883443</v>
      </c>
      <c r="P116">
        <f t="shared" si="45"/>
        <v>3.6494786980239877E-2</v>
      </c>
      <c r="Q116" s="22">
        <f t="shared" si="46"/>
        <v>0.24976929666911588</v>
      </c>
      <c r="R116" s="22">
        <f>SUM(Q116:Q$124)</f>
        <v>0.48467410857232557</v>
      </c>
      <c r="S116">
        <f t="shared" si="47"/>
        <v>1.9404871416777938</v>
      </c>
      <c r="T116">
        <f t="shared" si="48"/>
        <v>1.4821538083444605</v>
      </c>
      <c r="V116">
        <f t="shared" si="49"/>
        <v>5.5302970146672821E-3</v>
      </c>
      <c r="W116" s="22">
        <f t="shared" si="50"/>
        <v>3.7849197379139742E-2</v>
      </c>
      <c r="X116" s="22">
        <f>SUM(W116:W$124)</f>
        <v>7.2321527123560894E-2</v>
      </c>
      <c r="Y116">
        <f t="shared" si="51"/>
        <v>1.9107809975230883</v>
      </c>
      <c r="Z116">
        <f t="shared" si="52"/>
        <v>1.452447664189755</v>
      </c>
      <c r="AB116">
        <f t="shared" si="53"/>
        <v>2.7817189124226347E-2</v>
      </c>
      <c r="AC116" s="22">
        <f t="shared" si="54"/>
        <v>0.19038006076406824</v>
      </c>
      <c r="AD116" s="22">
        <f>SUM(AC116:AC$124)</f>
        <v>0.36860003717768169</v>
      </c>
      <c r="AE116">
        <f t="shared" si="55"/>
        <v>1.9361273218337482</v>
      </c>
      <c r="AF116">
        <f t="shared" si="56"/>
        <v>1.477793988500415</v>
      </c>
      <c r="AH116">
        <f t="shared" si="57"/>
        <v>2.1216845954741589E-2</v>
      </c>
      <c r="AI116" s="22">
        <f t="shared" si="58"/>
        <v>0.14520749756731288</v>
      </c>
      <c r="AJ116" s="22">
        <f>SUM(AI116:AI$124)</f>
        <v>0.28051286820666099</v>
      </c>
      <c r="AK116">
        <f t="shared" si="59"/>
        <v>1.9318070547743273</v>
      </c>
      <c r="AL116">
        <f t="shared" si="60"/>
        <v>1.4734737214409941</v>
      </c>
      <c r="AN116">
        <f t="shared" si="61"/>
        <v>1.6193181996523046E-2</v>
      </c>
      <c r="AO116" s="22">
        <f t="shared" si="62"/>
        <v>0.11082568259122817</v>
      </c>
      <c r="AP116" s="22">
        <f>SUM(AO116:AO$124)</f>
        <v>0.21361936437877763</v>
      </c>
      <c r="AQ116">
        <f t="shared" si="63"/>
        <v>1.9275258169777838</v>
      </c>
      <c r="AR116">
        <f t="shared" si="64"/>
        <v>1.4691924836444505</v>
      </c>
      <c r="AT116">
        <f t="shared" si="65"/>
        <v>8.2738669323888181E-2</v>
      </c>
      <c r="AU116" s="22">
        <f t="shared" si="66"/>
        <v>0.56626112807715512</v>
      </c>
      <c r="AV116" s="22">
        <f>SUM(AU116:AU$124)</f>
        <v>1.1063662534345697</v>
      </c>
      <c r="AW116">
        <f t="shared" si="67"/>
        <v>1.9538092914684819</v>
      </c>
      <c r="AX116">
        <f t="shared" si="68"/>
        <v>1.4954759581351487</v>
      </c>
      <c r="AZ116">
        <f t="shared" si="69"/>
        <v>6.294004891851479E-2</v>
      </c>
      <c r="BA116" s="22">
        <f t="shared" si="70"/>
        <v>0.43075992632068399</v>
      </c>
      <c r="BB116" s="22">
        <f>SUM(BA116:BA$124)</f>
        <v>0.83969220461578709</v>
      </c>
      <c r="BC116">
        <f t="shared" si="71"/>
        <v>1.9493275797216776</v>
      </c>
      <c r="BD116">
        <f t="shared" si="72"/>
        <v>1.4909942463883443</v>
      </c>
    </row>
    <row r="117" spans="1:56" x14ac:dyDescent="0.2">
      <c r="A117">
        <v>113</v>
      </c>
      <c r="B117" s="12">
        <v>0.5</v>
      </c>
      <c r="C117" s="5">
        <f t="shared" si="73"/>
        <v>3.4219859510942428</v>
      </c>
      <c r="D117">
        <f t="shared" si="37"/>
        <v>4.0328234066409081E-3</v>
      </c>
      <c r="E117" s="22">
        <f t="shared" si="38"/>
        <v>1.3800265040769212E-2</v>
      </c>
      <c r="F117" s="22">
        <f>SUM(E117:E$124)</f>
        <v>2.6276304348319898E-2</v>
      </c>
      <c r="G117">
        <f t="shared" si="39"/>
        <v>1.9040434564621438</v>
      </c>
      <c r="H117">
        <f t="shared" si="40"/>
        <v>1.4457101231288105</v>
      </c>
      <c r="J117">
        <f t="shared" si="41"/>
        <v>6.1404925774160783E-2</v>
      </c>
      <c r="K117" s="22">
        <f t="shared" si="42"/>
        <v>0.21012679332716297</v>
      </c>
      <c r="L117" s="22">
        <f>SUM(K117:K$124)</f>
        <v>0.40893227829510315</v>
      </c>
      <c r="M117">
        <f t="shared" si="43"/>
        <v>1.9461215384294388</v>
      </c>
      <c r="N117">
        <f t="shared" si="44"/>
        <v>1.4877882050961055</v>
      </c>
      <c r="P117">
        <f t="shared" si="45"/>
        <v>3.5431832019650375E-2</v>
      </c>
      <c r="Q117" s="22">
        <f t="shared" si="46"/>
        <v>0.12124723139277473</v>
      </c>
      <c r="R117" s="22">
        <f>SUM(Q117:Q$124)</f>
        <v>0.23490481190320972</v>
      </c>
      <c r="S117">
        <f t="shared" si="47"/>
        <v>1.9374035118562549</v>
      </c>
      <c r="T117">
        <f t="shared" si="48"/>
        <v>1.4790701785229217</v>
      </c>
      <c r="V117">
        <f t="shared" si="49"/>
        <v>5.2795198230713904E-3</v>
      </c>
      <c r="W117" s="22">
        <f t="shared" si="50"/>
        <v>1.8066442663073862E-2</v>
      </c>
      <c r="X117" s="22">
        <f>SUM(W117:W$124)</f>
        <v>3.4472329744421139E-2</v>
      </c>
      <c r="Y117">
        <f t="shared" si="51"/>
        <v>1.9080861898108692</v>
      </c>
      <c r="Z117">
        <f t="shared" si="52"/>
        <v>1.4497528564775359</v>
      </c>
      <c r="AB117">
        <f t="shared" si="53"/>
        <v>2.6941587529517044E-2</v>
      </c>
      <c r="AC117" s="22">
        <f t="shared" si="54"/>
        <v>9.2193734026183166E-2</v>
      </c>
      <c r="AD117" s="22">
        <f>SUM(AC117:AC$124)</f>
        <v>0.17821997641361348</v>
      </c>
      <c r="AE117">
        <f t="shared" si="55"/>
        <v>1.9331029195866904</v>
      </c>
      <c r="AF117">
        <f t="shared" si="56"/>
        <v>1.4747695862533572</v>
      </c>
      <c r="AH117">
        <f t="shared" si="57"/>
        <v>2.0499368072214096E-2</v>
      </c>
      <c r="AI117" s="22">
        <f t="shared" si="58"/>
        <v>7.0148549549426509E-2</v>
      </c>
      <c r="AJ117" s="22">
        <f>SUM(AI117:AI$124)</f>
        <v>0.13530537063934808</v>
      </c>
      <c r="AK117">
        <f t="shared" si="59"/>
        <v>1.9288406033828571</v>
      </c>
      <c r="AL117">
        <f t="shared" si="60"/>
        <v>1.4705072700495239</v>
      </c>
      <c r="AN117">
        <f t="shared" si="61"/>
        <v>1.5607886261708961E-2</v>
      </c>
      <c r="AO117" s="22">
        <f t="shared" si="62"/>
        <v>5.3409967513844907E-2</v>
      </c>
      <c r="AP117" s="22">
        <f>SUM(AO117:AO$124)</f>
        <v>0.10279368178754944</v>
      </c>
      <c r="AQ117">
        <f t="shared" si="63"/>
        <v>1.9246160702289008</v>
      </c>
      <c r="AR117">
        <f t="shared" si="64"/>
        <v>1.4662827368955675</v>
      </c>
      <c r="AT117">
        <f t="shared" si="65"/>
        <v>8.0918014008692599E-2</v>
      </c>
      <c r="AU117" s="22">
        <f t="shared" si="66"/>
        <v>0.27690030712819319</v>
      </c>
      <c r="AV117" s="22">
        <f>SUM(AU117:AU$124)</f>
        <v>0.54010512535741484</v>
      </c>
      <c r="AW117">
        <f t="shared" si="67"/>
        <v>1.9505400010530465</v>
      </c>
      <c r="AX117">
        <f t="shared" si="68"/>
        <v>1.4922066677197132</v>
      </c>
      <c r="AZ117">
        <f t="shared" si="69"/>
        <v>6.1404925774160783E-2</v>
      </c>
      <c r="BA117" s="22">
        <f t="shared" si="70"/>
        <v>0.21012679332716297</v>
      </c>
      <c r="BB117" s="22">
        <f>SUM(BA117:BA$124)</f>
        <v>0.40893227829510315</v>
      </c>
      <c r="BC117">
        <f t="shared" si="71"/>
        <v>1.9461215384294388</v>
      </c>
      <c r="BD117">
        <f t="shared" si="72"/>
        <v>1.4877882050961055</v>
      </c>
    </row>
    <row r="118" spans="1:56" x14ac:dyDescent="0.2">
      <c r="A118">
        <v>114</v>
      </c>
      <c r="B118" s="12">
        <v>0.5</v>
      </c>
      <c r="C118" s="5">
        <f t="shared" si="73"/>
        <v>1.7109929755471214</v>
      </c>
      <c r="D118">
        <f t="shared" si="37"/>
        <v>3.8407841968008641E-3</v>
      </c>
      <c r="E118" s="22">
        <f t="shared" si="38"/>
        <v>6.5715547813186715E-3</v>
      </c>
      <c r="F118" s="22">
        <f>SUM(E118:E$124)</f>
        <v>1.2476039307550688E-2</v>
      </c>
      <c r="G118">
        <f t="shared" si="39"/>
        <v>1.8984912585705025</v>
      </c>
      <c r="H118">
        <f t="shared" si="40"/>
        <v>1.4401579252371692</v>
      </c>
      <c r="J118">
        <f t="shared" si="41"/>
        <v>5.9907244657717837E-2</v>
      </c>
      <c r="K118" s="22">
        <f t="shared" si="42"/>
        <v>0.10250087479373804</v>
      </c>
      <c r="L118" s="22">
        <f>SUM(K118:K$124)</f>
        <v>0.19880548496794018</v>
      </c>
      <c r="M118">
        <f t="shared" si="43"/>
        <v>1.9395491537803495</v>
      </c>
      <c r="N118">
        <f t="shared" si="44"/>
        <v>1.4812158204470163</v>
      </c>
      <c r="P118">
        <f t="shared" si="45"/>
        <v>3.439983691228192E-2</v>
      </c>
      <c r="Q118" s="22">
        <f t="shared" si="46"/>
        <v>5.885787931688094E-2</v>
      </c>
      <c r="R118" s="22">
        <f>SUM(Q118:Q$124)</f>
        <v>0.11365758051043498</v>
      </c>
      <c r="S118">
        <f t="shared" si="47"/>
        <v>1.9310512344238848</v>
      </c>
      <c r="T118">
        <f t="shared" si="48"/>
        <v>1.4727179010905516</v>
      </c>
      <c r="V118">
        <f t="shared" si="49"/>
        <v>5.0401143895669577E-3</v>
      </c>
      <c r="W118" s="22">
        <f t="shared" si="50"/>
        <v>8.6236003165030325E-3</v>
      </c>
      <c r="X118" s="22">
        <f>SUM(W118:W$124)</f>
        <v>1.640588708134727E-2</v>
      </c>
      <c r="Y118">
        <f t="shared" si="51"/>
        <v>1.9024405676537712</v>
      </c>
      <c r="Z118">
        <f t="shared" si="52"/>
        <v>1.444107234320438</v>
      </c>
      <c r="AB118">
        <f t="shared" si="53"/>
        <v>2.6093547244084303E-2</v>
      </c>
      <c r="AC118" s="22">
        <f t="shared" si="54"/>
        <v>4.4645876041735193E-2</v>
      </c>
      <c r="AD118" s="22">
        <f>SUM(AC118:AC$124)</f>
        <v>8.6026242387430313E-2</v>
      </c>
      <c r="AE118">
        <f t="shared" si="55"/>
        <v>1.9268575289465155</v>
      </c>
      <c r="AF118">
        <f t="shared" si="56"/>
        <v>1.4685241956131823</v>
      </c>
      <c r="AH118">
        <f t="shared" si="57"/>
        <v>1.9806152726776903E-2</v>
      </c>
      <c r="AI118" s="22">
        <f t="shared" si="58"/>
        <v>3.3888188188128748E-2</v>
      </c>
      <c r="AJ118" s="22">
        <f>SUM(AI118:AI$124)</f>
        <v>6.5156821089921602E-2</v>
      </c>
      <c r="AK118">
        <f t="shared" si="59"/>
        <v>1.9227000490025152</v>
      </c>
      <c r="AL118">
        <f t="shared" si="60"/>
        <v>1.464366715669182</v>
      </c>
      <c r="AN118">
        <f t="shared" si="61"/>
        <v>1.5043745794418271E-2</v>
      </c>
      <c r="AO118" s="22">
        <f t="shared" si="62"/>
        <v>2.573974338016621E-2</v>
      </c>
      <c r="AP118" s="22">
        <f>SUM(AO118:AO$124)</f>
        <v>4.938371427370452E-2</v>
      </c>
      <c r="AQ118">
        <f t="shared" si="63"/>
        <v>1.9185783457249694</v>
      </c>
      <c r="AR118">
        <f t="shared" si="64"/>
        <v>1.4602450123916362</v>
      </c>
      <c r="AT118">
        <f t="shared" si="65"/>
        <v>7.9137422013391329E-2</v>
      </c>
      <c r="AU118" s="22">
        <f t="shared" si="66"/>
        <v>0.1354035731678207</v>
      </c>
      <c r="AV118" s="22">
        <f>SUM(AU118:AU$124)</f>
        <v>0.2632048182292217</v>
      </c>
      <c r="AW118">
        <f t="shared" si="67"/>
        <v>1.9438543021534795</v>
      </c>
      <c r="AX118">
        <f t="shared" si="68"/>
        <v>1.4855209688201463</v>
      </c>
      <c r="AZ118">
        <f t="shared" si="69"/>
        <v>5.9907244657717837E-2</v>
      </c>
      <c r="BA118" s="22">
        <f t="shared" si="70"/>
        <v>0.10250087479373804</v>
      </c>
      <c r="BB118" s="22">
        <f>SUM(BA118:BA$124)</f>
        <v>0.19880548496794018</v>
      </c>
      <c r="BC118">
        <f t="shared" si="71"/>
        <v>1.9395491537803495</v>
      </c>
      <c r="BD118">
        <f t="shared" si="72"/>
        <v>1.4812158204470163</v>
      </c>
    </row>
    <row r="119" spans="1:56" x14ac:dyDescent="0.2">
      <c r="A119">
        <v>115</v>
      </c>
      <c r="B119" s="12">
        <v>0.5</v>
      </c>
      <c r="C119" s="5">
        <f t="shared" si="73"/>
        <v>0.85549648777356069</v>
      </c>
      <c r="D119">
        <f t="shared" si="37"/>
        <v>3.6578897112389186E-3</v>
      </c>
      <c r="E119" s="22">
        <f t="shared" si="38"/>
        <v>3.129311800627939E-3</v>
      </c>
      <c r="F119" s="22">
        <f>SUM(E119:E$124)</f>
        <v>5.9044845262320169E-3</v>
      </c>
      <c r="G119">
        <f t="shared" si="39"/>
        <v>1.8868316429980552</v>
      </c>
      <c r="H119">
        <f t="shared" si="40"/>
        <v>1.4284983096647219</v>
      </c>
      <c r="J119">
        <f t="shared" si="41"/>
        <v>5.8446092348992999E-2</v>
      </c>
      <c r="K119" s="22">
        <f t="shared" si="42"/>
        <v>5.0000426728652687E-2</v>
      </c>
      <c r="L119" s="22">
        <f>SUM(K119:K$124)</f>
        <v>9.630461017420211E-2</v>
      </c>
      <c r="M119">
        <f t="shared" si="43"/>
        <v>1.9260757652497167</v>
      </c>
      <c r="N119">
        <f t="shared" si="44"/>
        <v>1.4677424319163834</v>
      </c>
      <c r="P119">
        <f t="shared" si="45"/>
        <v>3.3397899914836812E-2</v>
      </c>
      <c r="Q119" s="22">
        <f t="shared" si="46"/>
        <v>2.8571786076155795E-2</v>
      </c>
      <c r="R119" s="22">
        <f>SUM(Q119:Q$124)</f>
        <v>5.4799701193554033E-2</v>
      </c>
      <c r="S119">
        <f t="shared" si="47"/>
        <v>1.9179655429132025</v>
      </c>
      <c r="T119">
        <f t="shared" si="48"/>
        <v>1.4596322095798693</v>
      </c>
      <c r="V119">
        <f t="shared" si="49"/>
        <v>4.8115650497059263E-3</v>
      </c>
      <c r="W119" s="22">
        <f t="shared" si="50"/>
        <v>4.116277000717438E-3</v>
      </c>
      <c r="X119" s="22">
        <f>SUM(W119:W$124)</f>
        <v>7.7822867648442385E-3</v>
      </c>
      <c r="Y119">
        <f t="shared" si="51"/>
        <v>1.8906129892346508</v>
      </c>
      <c r="Z119">
        <f t="shared" si="52"/>
        <v>1.4322796559013176</v>
      </c>
      <c r="AB119">
        <f t="shared" si="53"/>
        <v>2.5272200720662764E-2</v>
      </c>
      <c r="AC119" s="22">
        <f t="shared" si="54"/>
        <v>2.1620278954835443E-2</v>
      </c>
      <c r="AD119" s="22">
        <f>SUM(AC119:AC$124)</f>
        <v>4.1380366345695127E-2</v>
      </c>
      <c r="AE119">
        <f t="shared" si="55"/>
        <v>1.9139607972745549</v>
      </c>
      <c r="AF119">
        <f t="shared" si="56"/>
        <v>1.4556274639412217</v>
      </c>
      <c r="AH119">
        <f t="shared" si="57"/>
        <v>1.9136379446161263E-2</v>
      </c>
      <c r="AI119" s="22">
        <f t="shared" si="58"/>
        <v>1.6371105404893116E-2</v>
      </c>
      <c r="AJ119" s="22">
        <f>SUM(AI119:AI$124)</f>
        <v>3.126863290179286E-2</v>
      </c>
      <c r="AK119">
        <f t="shared" si="59"/>
        <v>1.9099891014352068</v>
      </c>
      <c r="AL119">
        <f t="shared" si="60"/>
        <v>1.4516557681018736</v>
      </c>
      <c r="AN119">
        <f t="shared" si="61"/>
        <v>1.4499995946427249E-2</v>
      </c>
      <c r="AO119" s="22">
        <f t="shared" si="62"/>
        <v>1.2404695604899379E-2</v>
      </c>
      <c r="AP119" s="22">
        <f>SUM(AO119:AO$124)</f>
        <v>2.364397089353832E-2</v>
      </c>
      <c r="AQ119">
        <f t="shared" si="63"/>
        <v>1.9060500673793122</v>
      </c>
      <c r="AR119">
        <f t="shared" si="64"/>
        <v>1.4477167340459789</v>
      </c>
      <c r="AT119">
        <f t="shared" si="65"/>
        <v>7.7396011749037957E-2</v>
      </c>
      <c r="AU119" s="22">
        <f t="shared" si="66"/>
        <v>6.6212016218983205E-2</v>
      </c>
      <c r="AV119" s="22">
        <f>SUM(AU119:AU$124)</f>
        <v>0.12780124506140098</v>
      </c>
      <c r="AW119">
        <f t="shared" si="67"/>
        <v>1.9301820479038658</v>
      </c>
      <c r="AX119">
        <f t="shared" si="68"/>
        <v>1.4718487145705326</v>
      </c>
      <c r="AZ119">
        <f t="shared" si="69"/>
        <v>5.8446092348992999E-2</v>
      </c>
      <c r="BA119" s="22">
        <f t="shared" si="70"/>
        <v>5.0000426728652687E-2</v>
      </c>
      <c r="BB119" s="22">
        <f>SUM(BA119:BA$124)</f>
        <v>9.630461017420211E-2</v>
      </c>
      <c r="BC119">
        <f t="shared" si="71"/>
        <v>1.9260757652497167</v>
      </c>
      <c r="BD119">
        <f t="shared" si="72"/>
        <v>1.4677424319163834</v>
      </c>
    </row>
    <row r="120" spans="1:56" x14ac:dyDescent="0.2">
      <c r="A120">
        <v>116</v>
      </c>
      <c r="B120" s="12">
        <v>0.5</v>
      </c>
      <c r="C120" s="5">
        <f t="shared" si="73"/>
        <v>0.42774824388678034</v>
      </c>
      <c r="D120">
        <f t="shared" si="37"/>
        <v>3.4837044868942079E-3</v>
      </c>
      <c r="E120" s="22">
        <f t="shared" si="38"/>
        <v>1.4901484764894947E-3</v>
      </c>
      <c r="F120" s="22">
        <f>SUM(E120:E$124)</f>
        <v>2.7751727256040775E-3</v>
      </c>
      <c r="G120">
        <f t="shared" si="39"/>
        <v>1.8623464502959157</v>
      </c>
      <c r="H120">
        <f t="shared" si="40"/>
        <v>1.4040131169625825</v>
      </c>
      <c r="J120">
        <f t="shared" si="41"/>
        <v>5.70205779014566E-2</v>
      </c>
      <c r="K120" s="22">
        <f t="shared" si="42"/>
        <v>2.4390452062757414E-2</v>
      </c>
      <c r="L120" s="22">
        <f>SUM(K120:K$124)</f>
        <v>4.6304183445549443E-2</v>
      </c>
      <c r="M120">
        <f t="shared" si="43"/>
        <v>1.8984553187619195</v>
      </c>
      <c r="N120">
        <f t="shared" si="44"/>
        <v>1.4401219854285863</v>
      </c>
      <c r="P120">
        <f t="shared" si="45"/>
        <v>3.2425145548385249E-2</v>
      </c>
      <c r="Q120" s="22">
        <f t="shared" si="46"/>
        <v>1.3869799066095043E-2</v>
      </c>
      <c r="R120" s="22">
        <f>SUM(Q120:Q$124)</f>
        <v>2.6227915117398241E-2</v>
      </c>
      <c r="S120">
        <f t="shared" si="47"/>
        <v>1.8910090184011981</v>
      </c>
      <c r="T120">
        <f t="shared" si="48"/>
        <v>1.4326756850678648</v>
      </c>
      <c r="V120">
        <f t="shared" si="49"/>
        <v>4.5933795223922925E-3</v>
      </c>
      <c r="W120" s="22">
        <f t="shared" si="50"/>
        <v>1.9648100242088008E-3</v>
      </c>
      <c r="X120" s="22">
        <f>SUM(W120:W$124)</f>
        <v>3.6660097641268005E-3</v>
      </c>
      <c r="Y120">
        <f t="shared" si="51"/>
        <v>1.8658342124465936</v>
      </c>
      <c r="Z120">
        <f t="shared" si="52"/>
        <v>1.4075008791132604</v>
      </c>
      <c r="AB120">
        <f t="shared" si="53"/>
        <v>2.447670771977023E-2</v>
      </c>
      <c r="AC120" s="22">
        <f t="shared" si="54"/>
        <v>1.0469868743261716E-2</v>
      </c>
      <c r="AD120" s="22">
        <f>SUM(AC120:AC$124)</f>
        <v>1.9760087390859677E-2</v>
      </c>
      <c r="AE120">
        <f t="shared" si="55"/>
        <v>1.8873290463719552</v>
      </c>
      <c r="AF120">
        <f t="shared" si="56"/>
        <v>1.4289957130386219</v>
      </c>
      <c r="AH120">
        <f t="shared" si="57"/>
        <v>1.8489255503537454E-2</v>
      </c>
      <c r="AI120" s="22">
        <f t="shared" si="58"/>
        <v>7.9087465724121345E-3</v>
      </c>
      <c r="AJ120" s="22">
        <f>SUM(AI120:AI$124)</f>
        <v>1.4897527496899744E-2</v>
      </c>
      <c r="AK120">
        <f t="shared" si="59"/>
        <v>1.8836774399708778</v>
      </c>
      <c r="AL120">
        <f t="shared" si="60"/>
        <v>1.4253441066375445</v>
      </c>
      <c r="AN120">
        <f t="shared" si="61"/>
        <v>1.3975899707399755E-2</v>
      </c>
      <c r="AO120" s="22">
        <f t="shared" si="62"/>
        <v>5.9781665565780129E-3</v>
      </c>
      <c r="AP120" s="22">
        <f>SUM(AO120:AO$124)</f>
        <v>1.1239275288638939E-2</v>
      </c>
      <c r="AQ120">
        <f t="shared" si="63"/>
        <v>1.8800538898120729</v>
      </c>
      <c r="AR120">
        <f t="shared" si="64"/>
        <v>1.4217205564787396</v>
      </c>
      <c r="AT120">
        <f t="shared" si="65"/>
        <v>7.5692921025953999E-2</v>
      </c>
      <c r="AU120" s="22">
        <f t="shared" si="66"/>
        <v>3.2377514043512572E-2</v>
      </c>
      <c r="AV120" s="22">
        <f>SUM(AU120:AU$124)</f>
        <v>6.158922884241777E-2</v>
      </c>
      <c r="AW120">
        <f t="shared" si="67"/>
        <v>1.9022222879634052</v>
      </c>
      <c r="AX120">
        <f t="shared" si="68"/>
        <v>1.4438889546300719</v>
      </c>
      <c r="AZ120">
        <f t="shared" si="69"/>
        <v>5.70205779014566E-2</v>
      </c>
      <c r="BA120" s="22">
        <f t="shared" si="70"/>
        <v>2.4390452062757414E-2</v>
      </c>
      <c r="BB120" s="22">
        <f>SUM(BA120:BA$124)</f>
        <v>4.6304183445549443E-2</v>
      </c>
      <c r="BC120">
        <f t="shared" si="71"/>
        <v>1.8984553187619195</v>
      </c>
      <c r="BD120">
        <f t="shared" si="72"/>
        <v>1.4401219854285863</v>
      </c>
    </row>
    <row r="121" spans="1:56" x14ac:dyDescent="0.2">
      <c r="A121">
        <v>117</v>
      </c>
      <c r="B121" s="12">
        <v>0.5</v>
      </c>
      <c r="C121" s="5">
        <f t="shared" si="73"/>
        <v>0.21387412194339017</v>
      </c>
      <c r="D121">
        <f t="shared" si="37"/>
        <v>3.3178137970421035E-3</v>
      </c>
      <c r="E121" s="22">
        <f t="shared" si="38"/>
        <v>7.095945126140452E-4</v>
      </c>
      <c r="F121" s="22">
        <f>SUM(E121:E$124)</f>
        <v>1.2850242491145828E-3</v>
      </c>
      <c r="G121">
        <f t="shared" si="39"/>
        <v>1.8109275456214229</v>
      </c>
      <c r="H121">
        <f t="shared" si="40"/>
        <v>1.3525942122880896</v>
      </c>
      <c r="J121">
        <f t="shared" si="41"/>
        <v>5.5629832098982049E-2</v>
      </c>
      <c r="K121" s="22">
        <f t="shared" si="42"/>
        <v>1.1897781494028007E-2</v>
      </c>
      <c r="L121" s="22">
        <f>SUM(K121:K$124)</f>
        <v>2.1913731382792026E-2</v>
      </c>
      <c r="M121">
        <f t="shared" si="43"/>
        <v>1.8418334034619346</v>
      </c>
      <c r="N121">
        <f t="shared" si="44"/>
        <v>1.3835000701286013</v>
      </c>
      <c r="P121">
        <f t="shared" si="45"/>
        <v>3.1480723833383746E-2</v>
      </c>
      <c r="Q121" s="22">
        <f t="shared" si="46"/>
        <v>6.7329121680073049E-3</v>
      </c>
      <c r="R121" s="22">
        <f>SUM(Q121:Q$124)</f>
        <v>1.2358116051303195E-2</v>
      </c>
      <c r="S121">
        <f t="shared" si="47"/>
        <v>1.8354785779064668</v>
      </c>
      <c r="T121">
        <f t="shared" si="48"/>
        <v>1.3771452445731336</v>
      </c>
      <c r="V121">
        <f t="shared" si="49"/>
        <v>4.3850878495391814E-3</v>
      </c>
      <c r="W121" s="22">
        <f t="shared" si="50"/>
        <v>9.3785681346482148E-4</v>
      </c>
      <c r="X121" s="22">
        <f>SUM(W121:W$124)</f>
        <v>1.7011997399180002E-3</v>
      </c>
      <c r="Y121">
        <f t="shared" si="51"/>
        <v>1.8139226750756141</v>
      </c>
      <c r="Z121">
        <f t="shared" si="52"/>
        <v>1.3555893417422809</v>
      </c>
      <c r="AB121">
        <f t="shared" si="53"/>
        <v>2.370625445014066E-2</v>
      </c>
      <c r="AC121" s="22">
        <f t="shared" si="54"/>
        <v>5.0701543550904192E-3</v>
      </c>
      <c r="AD121" s="22">
        <f>SUM(AC121:AC$124)</f>
        <v>9.290218647597959E-3</v>
      </c>
      <c r="AE121">
        <f t="shared" si="55"/>
        <v>1.8323344807580875</v>
      </c>
      <c r="AF121">
        <f t="shared" si="56"/>
        <v>1.3740011474247542</v>
      </c>
      <c r="AH121">
        <f t="shared" si="57"/>
        <v>1.7864014979263244E-2</v>
      </c>
      <c r="AI121" s="22">
        <f t="shared" si="58"/>
        <v>3.8206505180734956E-3</v>
      </c>
      <c r="AJ121" s="22">
        <f>SUM(AI121:AI$124)</f>
        <v>6.9887809244876115E-3</v>
      </c>
      <c r="AK121">
        <f t="shared" si="59"/>
        <v>1.8292123007397172</v>
      </c>
      <c r="AL121">
        <f t="shared" si="60"/>
        <v>1.3708789674063839</v>
      </c>
      <c r="AN121">
        <f t="shared" si="61"/>
        <v>1.3470746705927471E-2</v>
      </c>
      <c r="AO121" s="22">
        <f t="shared" si="62"/>
        <v>2.8810441236520536E-3</v>
      </c>
      <c r="AP121" s="22">
        <f>SUM(AO121:AO$124)</f>
        <v>5.2611087320609262E-3</v>
      </c>
      <c r="AQ121">
        <f t="shared" si="63"/>
        <v>1.826111821360052</v>
      </c>
      <c r="AR121">
        <f t="shared" si="64"/>
        <v>1.3677784880267188</v>
      </c>
      <c r="AT121">
        <f t="shared" si="65"/>
        <v>7.4027306626849865E-2</v>
      </c>
      <c r="AU121" s="22">
        <f t="shared" si="66"/>
        <v>1.5832525204651622E-2</v>
      </c>
      <c r="AV121" s="22">
        <f>SUM(AU121:AU$124)</f>
        <v>2.9211714798905192E-2</v>
      </c>
      <c r="AW121">
        <f t="shared" si="67"/>
        <v>1.8450445788851637</v>
      </c>
      <c r="AX121">
        <f t="shared" si="68"/>
        <v>1.3867112455518305</v>
      </c>
      <c r="AZ121">
        <f t="shared" si="69"/>
        <v>5.5629832098982049E-2</v>
      </c>
      <c r="BA121" s="22">
        <f t="shared" si="70"/>
        <v>1.1897781494028007E-2</v>
      </c>
      <c r="BB121" s="22">
        <f>SUM(BA121:BA$124)</f>
        <v>2.1913731382792026E-2</v>
      </c>
      <c r="BC121">
        <f t="shared" si="71"/>
        <v>1.8418334034619346</v>
      </c>
      <c r="BD121">
        <f t="shared" si="72"/>
        <v>1.3835000701286013</v>
      </c>
    </row>
    <row r="122" spans="1:56" x14ac:dyDescent="0.2">
      <c r="A122">
        <v>118</v>
      </c>
      <c r="B122" s="12">
        <v>0.5</v>
      </c>
      <c r="C122" s="5">
        <f t="shared" si="73"/>
        <v>0.10693706097169509</v>
      </c>
      <c r="D122">
        <f t="shared" si="37"/>
        <v>3.1598226638496225E-3</v>
      </c>
      <c r="E122" s="22">
        <f t="shared" si="38"/>
        <v>3.3790214886383104E-4</v>
      </c>
      <c r="F122" s="22">
        <f>SUM(E122:E$124)</f>
        <v>5.7542973650053766E-4</v>
      </c>
      <c r="G122">
        <f t="shared" si="39"/>
        <v>1.7029478458049887</v>
      </c>
      <c r="H122">
        <f t="shared" si="40"/>
        <v>1.2446145124716554</v>
      </c>
      <c r="J122">
        <f t="shared" si="41"/>
        <v>5.4273006925836149E-2</v>
      </c>
      <c r="K122" s="22">
        <f t="shared" si="42"/>
        <v>5.8037958507453696E-3</v>
      </c>
      <c r="L122" s="22">
        <f>SUM(K122:K$124)</f>
        <v>1.001594988876402E-2</v>
      </c>
      <c r="M122">
        <f t="shared" si="43"/>
        <v>1.7257584770969663</v>
      </c>
      <c r="N122">
        <f t="shared" si="44"/>
        <v>1.267425143763633</v>
      </c>
      <c r="P122">
        <f t="shared" si="45"/>
        <v>3.0563809546974508E-2</v>
      </c>
      <c r="Q122" s="22">
        <f t="shared" si="46"/>
        <v>3.2684039650520895E-3</v>
      </c>
      <c r="R122" s="22">
        <f>SUM(Q122:Q$124)</f>
        <v>5.6252038832958901E-3</v>
      </c>
      <c r="S122">
        <f t="shared" si="47"/>
        <v>1.721085870487322</v>
      </c>
      <c r="T122">
        <f t="shared" si="48"/>
        <v>1.2627525371539887</v>
      </c>
      <c r="V122">
        <f t="shared" si="49"/>
        <v>4.1862413838082866E-3</v>
      </c>
      <c r="W122" s="22">
        <f t="shared" si="50"/>
        <v>4.4766435010253996E-4</v>
      </c>
      <c r="X122" s="22">
        <f>SUM(W122:W$124)</f>
        <v>7.6334292645317847E-4</v>
      </c>
      <c r="Y122">
        <f t="shared" si="51"/>
        <v>1.7051680042834114</v>
      </c>
      <c r="Z122">
        <f t="shared" si="52"/>
        <v>1.2468346709500782</v>
      </c>
      <c r="AB122">
        <f t="shared" si="53"/>
        <v>2.296005273621372E-2</v>
      </c>
      <c r="AC122" s="22">
        <f t="shared" si="54"/>
        <v>2.4552805593658212E-3</v>
      </c>
      <c r="AD122" s="22">
        <f>SUM(AC122:AC$124)</f>
        <v>4.220064292507539E-3</v>
      </c>
      <c r="AE122">
        <f t="shared" si="55"/>
        <v>1.7187707027654497</v>
      </c>
      <c r="AF122">
        <f t="shared" si="56"/>
        <v>1.2604373694321165</v>
      </c>
      <c r="AH122">
        <f t="shared" si="57"/>
        <v>1.7259917854360624E-2</v>
      </c>
      <c r="AI122" s="22">
        <f t="shared" si="58"/>
        <v>1.8457248879582106E-3</v>
      </c>
      <c r="AJ122" s="22">
        <f>SUM(AI122:AI$124)</f>
        <v>3.1681304064141154E-3</v>
      </c>
      <c r="AK122">
        <f t="shared" si="59"/>
        <v>1.7164694625312142</v>
      </c>
      <c r="AL122">
        <f t="shared" si="60"/>
        <v>1.258136129197881</v>
      </c>
      <c r="AN122">
        <f t="shared" si="61"/>
        <v>1.2983852246677082E-2</v>
      </c>
      <c r="AO122" s="22">
        <f t="shared" si="62"/>
        <v>1.3884549993503873E-3</v>
      </c>
      <c r="AP122" s="22">
        <f>SUM(AO122:AO$124)</f>
        <v>2.3800646084088722E-3</v>
      </c>
      <c r="AQ122">
        <f t="shared" si="63"/>
        <v>1.7141820293221075</v>
      </c>
      <c r="AR122">
        <f t="shared" si="64"/>
        <v>1.2558486959887742</v>
      </c>
      <c r="AT122">
        <f t="shared" si="65"/>
        <v>7.2398343889339745E-2</v>
      </c>
      <c r="AU122" s="22">
        <f t="shared" si="66"/>
        <v>7.7420661147440725E-3</v>
      </c>
      <c r="AV122" s="22">
        <f>SUM(AU122:AU$124)</f>
        <v>1.337918959425357E-2</v>
      </c>
      <c r="AW122">
        <f t="shared" si="67"/>
        <v>1.728116163820159</v>
      </c>
      <c r="AX122">
        <f t="shared" si="68"/>
        <v>1.2697828304868257</v>
      </c>
      <c r="AZ122">
        <f t="shared" si="69"/>
        <v>5.4273006925836149E-2</v>
      </c>
      <c r="BA122" s="22">
        <f t="shared" si="70"/>
        <v>5.8037958507453696E-3</v>
      </c>
      <c r="BB122" s="22">
        <f>SUM(BA122:BA$124)</f>
        <v>1.001594988876402E-2</v>
      </c>
      <c r="BC122">
        <f t="shared" si="71"/>
        <v>1.7257584770969663</v>
      </c>
      <c r="BD122">
        <f t="shared" si="72"/>
        <v>1.267425143763633</v>
      </c>
    </row>
    <row r="123" spans="1:56" x14ac:dyDescent="0.2">
      <c r="A123">
        <v>119</v>
      </c>
      <c r="B123" s="12">
        <v>0.5</v>
      </c>
      <c r="C123" s="5">
        <f t="shared" si="73"/>
        <v>5.3468530485847543E-2</v>
      </c>
      <c r="D123">
        <f t="shared" si="37"/>
        <v>3.0093549179520209E-3</v>
      </c>
      <c r="E123" s="22">
        <f t="shared" si="38"/>
        <v>1.6090578517325286E-4</v>
      </c>
      <c r="F123" s="22">
        <f>SUM(E123:E$124)</f>
        <v>2.3752758763670662E-4</v>
      </c>
      <c r="G123">
        <f t="shared" si="39"/>
        <v>1.4761904761904763</v>
      </c>
      <c r="H123">
        <f t="shared" si="40"/>
        <v>1.017857142857143</v>
      </c>
      <c r="J123">
        <f t="shared" si="41"/>
        <v>5.2949275049596248E-2</v>
      </c>
      <c r="K123" s="22">
        <f t="shared" si="42"/>
        <v>2.8311199271928637E-3</v>
      </c>
      <c r="L123" s="22">
        <f>SUM(K123:K$124)</f>
        <v>4.2121540380186508E-3</v>
      </c>
      <c r="M123">
        <f t="shared" si="43"/>
        <v>1.4878048780487805</v>
      </c>
      <c r="N123">
        <f t="shared" si="44"/>
        <v>1.0294715447154472</v>
      </c>
      <c r="P123">
        <f t="shared" si="45"/>
        <v>2.9673601501916995E-2</v>
      </c>
      <c r="Q123" s="22">
        <f t="shared" si="46"/>
        <v>1.5866038665301402E-3</v>
      </c>
      <c r="R123" s="22">
        <f>SUM(Q123:Q$124)</f>
        <v>2.3567999182438006E-3</v>
      </c>
      <c r="S123">
        <f t="shared" si="47"/>
        <v>1.4854368932038835</v>
      </c>
      <c r="T123">
        <f t="shared" si="48"/>
        <v>1.0271035598705502</v>
      </c>
      <c r="V123">
        <f t="shared" si="49"/>
        <v>3.9964118222513478E-3</v>
      </c>
      <c r="W123" s="22">
        <f t="shared" si="50"/>
        <v>2.1368226735204773E-4</v>
      </c>
      <c r="X123" s="22">
        <f>SUM(W123:W$124)</f>
        <v>3.156785763506385E-4</v>
      </c>
      <c r="Y123">
        <f t="shared" si="51"/>
        <v>1.4773269689737469</v>
      </c>
      <c r="Z123">
        <f t="shared" si="52"/>
        <v>1.0189936356404137</v>
      </c>
      <c r="AB123">
        <f t="shared" si="53"/>
        <v>2.2237339211829268E-2</v>
      </c>
      <c r="AC123" s="22">
        <f t="shared" si="54"/>
        <v>1.1889978495718261E-3</v>
      </c>
      <c r="AD123" s="22">
        <f>SUM(AC123:AC$124)</f>
        <v>1.7647837331417177E-3</v>
      </c>
      <c r="AE123">
        <f t="shared" si="55"/>
        <v>1.4842615012106537</v>
      </c>
      <c r="AF123">
        <f t="shared" si="56"/>
        <v>1.0259281678773204</v>
      </c>
      <c r="AH123">
        <f t="shared" si="57"/>
        <v>1.6676249134647943E-2</v>
      </c>
      <c r="AI123" s="22">
        <f t="shared" si="58"/>
        <v>8.9165453524551227E-4</v>
      </c>
      <c r="AJ123" s="22">
        <f>SUM(AI123:AI$124)</f>
        <v>1.322405518455905E-3</v>
      </c>
      <c r="AK123">
        <f t="shared" si="59"/>
        <v>1.4830917874396139</v>
      </c>
      <c r="AL123">
        <f t="shared" si="60"/>
        <v>1.0247584541062806</v>
      </c>
      <c r="AN123">
        <f t="shared" si="61"/>
        <v>1.2514556382339354E-2</v>
      </c>
      <c r="AO123" s="22">
        <f t="shared" si="62"/>
        <v>6.6913493944596974E-4</v>
      </c>
      <c r="AP123" s="22">
        <f>SUM(AO123:AO$124)</f>
        <v>9.9160960905848514E-4</v>
      </c>
      <c r="AQ123">
        <f t="shared" si="63"/>
        <v>1.4819277108433733</v>
      </c>
      <c r="AR123">
        <f t="shared" si="64"/>
        <v>1.02359437751004</v>
      </c>
      <c r="AT123">
        <f t="shared" si="65"/>
        <v>7.0805226297642784E-2</v>
      </c>
      <c r="AU123" s="22">
        <f t="shared" si="66"/>
        <v>3.7858514008528472E-3</v>
      </c>
      <c r="AV123" s="22">
        <f>SUM(AU123:AU$124)</f>
        <v>5.6371234795094963E-3</v>
      </c>
      <c r="AW123">
        <f t="shared" si="67"/>
        <v>1.488997555012225</v>
      </c>
      <c r="AX123">
        <f t="shared" si="68"/>
        <v>1.0306642216788917</v>
      </c>
      <c r="AZ123">
        <f t="shared" si="69"/>
        <v>5.2949275049596248E-2</v>
      </c>
      <c r="BA123" s="22">
        <f t="shared" si="70"/>
        <v>2.8311199271928637E-3</v>
      </c>
      <c r="BB123" s="22">
        <f>SUM(BA123:BA$124)</f>
        <v>4.2121540380186508E-3</v>
      </c>
      <c r="BC123">
        <f t="shared" si="71"/>
        <v>1.4878048780487805</v>
      </c>
      <c r="BD123">
        <f t="shared" si="72"/>
        <v>1.0294715447154472</v>
      </c>
    </row>
    <row r="124" spans="1:56" x14ac:dyDescent="0.2">
      <c r="A124">
        <v>120</v>
      </c>
      <c r="B124" s="12">
        <v>1</v>
      </c>
      <c r="C124" s="5">
        <f t="shared" si="73"/>
        <v>2.6734265242923771E-2</v>
      </c>
      <c r="D124">
        <f t="shared" si="37"/>
        <v>2.8660523028114487E-3</v>
      </c>
      <c r="E124" s="22">
        <f t="shared" si="38"/>
        <v>7.6621802463453743E-5</v>
      </c>
      <c r="F124" s="22">
        <f>SUM(E124:E$124)</f>
        <v>7.6621802463453743E-5</v>
      </c>
      <c r="G124">
        <f t="shared" si="39"/>
        <v>1</v>
      </c>
      <c r="H124">
        <f t="shared" si="40"/>
        <v>0.54166666666666674</v>
      </c>
      <c r="J124">
        <f t="shared" si="41"/>
        <v>5.1657829316679262E-2</v>
      </c>
      <c r="K124" s="22">
        <f t="shared" si="42"/>
        <v>1.3810341108257871E-3</v>
      </c>
      <c r="L124" s="22">
        <f>SUM(K124:K$124)</f>
        <v>1.3810341108257871E-3</v>
      </c>
      <c r="M124">
        <f t="shared" si="43"/>
        <v>1</v>
      </c>
      <c r="N124">
        <f t="shared" si="44"/>
        <v>0.54166666666666674</v>
      </c>
      <c r="P124">
        <f t="shared" si="45"/>
        <v>2.8809321846521359E-2</v>
      </c>
      <c r="Q124" s="22">
        <f t="shared" si="46"/>
        <v>7.7019605171366049E-4</v>
      </c>
      <c r="R124" s="22">
        <f>SUM(Q124:Q$124)</f>
        <v>7.7019605171366049E-4</v>
      </c>
      <c r="S124">
        <f t="shared" si="47"/>
        <v>1</v>
      </c>
      <c r="T124">
        <f t="shared" si="48"/>
        <v>0.54166666666666674</v>
      </c>
      <c r="V124">
        <f t="shared" si="49"/>
        <v>3.8151902837721689E-3</v>
      </c>
      <c r="W124" s="22">
        <f t="shared" si="50"/>
        <v>1.0199630899859077E-4</v>
      </c>
      <c r="X124" s="22">
        <f>SUM(W124:W$124)</f>
        <v>1.0199630899859077E-4</v>
      </c>
      <c r="Y124">
        <f t="shared" si="51"/>
        <v>1</v>
      </c>
      <c r="Z124">
        <f t="shared" si="52"/>
        <v>0.54166666666666674</v>
      </c>
      <c r="AB124">
        <f t="shared" si="53"/>
        <v>2.1537374539301952E-2</v>
      </c>
      <c r="AC124" s="22">
        <f t="shared" si="54"/>
        <v>5.757858835698915E-4</v>
      </c>
      <c r="AD124" s="22">
        <f>SUM(AC124:AC$124)</f>
        <v>5.757858835698915E-4</v>
      </c>
      <c r="AE124">
        <f t="shared" si="55"/>
        <v>1</v>
      </c>
      <c r="AF124">
        <f t="shared" si="56"/>
        <v>0.54166666666666674</v>
      </c>
      <c r="AH124">
        <f t="shared" si="57"/>
        <v>1.6112318004490773E-2</v>
      </c>
      <c r="AI124" s="22">
        <f t="shared" si="58"/>
        <v>4.3075098321039259E-4</v>
      </c>
      <c r="AJ124" s="22">
        <f>SUM(AI124:AI$124)</f>
        <v>4.3075098321039259E-4</v>
      </c>
      <c r="AK124">
        <f t="shared" si="59"/>
        <v>1</v>
      </c>
      <c r="AL124">
        <f t="shared" si="60"/>
        <v>0.54166666666666674</v>
      </c>
      <c r="AN124">
        <f t="shared" si="61"/>
        <v>1.2062223019122267E-2</v>
      </c>
      <c r="AO124" s="22">
        <f t="shared" si="62"/>
        <v>3.2247466961251545E-4</v>
      </c>
      <c r="AP124" s="22">
        <f>SUM(AO124:AO$124)</f>
        <v>3.2247466961251545E-4</v>
      </c>
      <c r="AQ124">
        <f t="shared" si="63"/>
        <v>1</v>
      </c>
      <c r="AR124">
        <f t="shared" si="64"/>
        <v>0.54166666666666674</v>
      </c>
      <c r="AT124">
        <f t="shared" si="65"/>
        <v>6.9247165083269224E-2</v>
      </c>
      <c r="AU124" s="22">
        <f t="shared" si="66"/>
        <v>1.8512720786566491E-3</v>
      </c>
      <c r="AV124" s="22">
        <f>SUM(AU124:AU$124)</f>
        <v>1.8512720786566491E-3</v>
      </c>
      <c r="AW124">
        <f t="shared" si="67"/>
        <v>1</v>
      </c>
      <c r="AX124">
        <f t="shared" si="68"/>
        <v>0.54166666666666674</v>
      </c>
      <c r="AZ124">
        <f t="shared" si="69"/>
        <v>5.1657829316679262E-2</v>
      </c>
      <c r="BA124" s="22">
        <f t="shared" si="70"/>
        <v>1.3810341108257871E-3</v>
      </c>
      <c r="BB124" s="22">
        <f>SUM(BA124:BA$124)</f>
        <v>1.3810341108257871E-3</v>
      </c>
      <c r="BC124">
        <f t="shared" si="71"/>
        <v>1</v>
      </c>
      <c r="BD124">
        <f t="shared" si="72"/>
        <v>0.54166666666666674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D124"/>
  <sheetViews>
    <sheetView topLeftCell="AR1" workbookViewId="0">
      <selection activeCell="BL27" sqref="BL27"/>
    </sheetView>
  </sheetViews>
  <sheetFormatPr defaultRowHeight="12.75" x14ac:dyDescent="0.2"/>
  <cols>
    <col min="1" max="1" width="7.7109375" bestFit="1" customWidth="1"/>
    <col min="2" max="2" width="8.5703125" bestFit="1" customWidth="1"/>
    <col min="3" max="3" width="11.28515625" bestFit="1" customWidth="1"/>
    <col min="4" max="4" width="12" bestFit="1" customWidth="1"/>
    <col min="5" max="5" width="11.28515625" bestFit="1" customWidth="1"/>
    <col min="6" max="6" width="12.85546875" bestFit="1" customWidth="1"/>
    <col min="7" max="8" width="12" bestFit="1" customWidth="1"/>
    <col min="10" max="10" width="12" bestFit="1" customWidth="1"/>
    <col min="11" max="11" width="11.28515625" bestFit="1" customWidth="1"/>
    <col min="12" max="12" width="12.85546875" bestFit="1" customWidth="1"/>
    <col min="13" max="14" width="12" bestFit="1" customWidth="1"/>
    <col min="16" max="16" width="12" bestFit="1" customWidth="1"/>
    <col min="17" max="17" width="11.28515625" bestFit="1" customWidth="1"/>
    <col min="18" max="18" width="12.85546875" bestFit="1" customWidth="1"/>
    <col min="19" max="20" width="12" bestFit="1" customWidth="1"/>
    <col min="22" max="22" width="12" bestFit="1" customWidth="1"/>
    <col min="23" max="23" width="11.28515625" bestFit="1" customWidth="1"/>
    <col min="24" max="24" width="12.85546875" bestFit="1" customWidth="1"/>
    <col min="25" max="26" width="12" bestFit="1" customWidth="1"/>
    <col min="28" max="28" width="12" bestFit="1" customWidth="1"/>
    <col min="29" max="29" width="11.28515625" bestFit="1" customWidth="1"/>
    <col min="30" max="30" width="12.85546875" bestFit="1" customWidth="1"/>
    <col min="31" max="32" width="12" bestFit="1" customWidth="1"/>
    <col min="34" max="34" width="12" bestFit="1" customWidth="1"/>
    <col min="35" max="35" width="11.28515625" bestFit="1" customWidth="1"/>
    <col min="36" max="36" width="12.85546875" bestFit="1" customWidth="1"/>
    <col min="37" max="38" width="12" bestFit="1" customWidth="1"/>
    <col min="40" max="40" width="12" bestFit="1" customWidth="1"/>
    <col min="41" max="41" width="11.28515625" bestFit="1" customWidth="1"/>
    <col min="42" max="42" width="12.85546875" bestFit="1" customWidth="1"/>
    <col min="43" max="44" width="12" bestFit="1" customWidth="1"/>
    <col min="45" max="45" width="7.140625" customWidth="1"/>
    <col min="46" max="46" width="12" bestFit="1" customWidth="1"/>
    <col min="47" max="47" width="11.28515625" bestFit="1" customWidth="1"/>
    <col min="48" max="48" width="12.85546875" bestFit="1" customWidth="1"/>
    <col min="49" max="50" width="12" bestFit="1" customWidth="1"/>
    <col min="51" max="51" width="9.5703125" customWidth="1"/>
    <col min="52" max="52" width="12" bestFit="1" customWidth="1"/>
    <col min="53" max="53" width="11.28515625" bestFit="1" customWidth="1"/>
    <col min="54" max="54" width="12.85546875" bestFit="1" customWidth="1"/>
    <col min="55" max="56" width="12" bestFit="1" customWidth="1"/>
  </cols>
  <sheetData>
    <row r="1" spans="1:56" x14ac:dyDescent="0.2">
      <c r="A1" s="23" t="s">
        <v>97</v>
      </c>
      <c r="D1" s="24">
        <v>0.05</v>
      </c>
      <c r="J1" s="24">
        <v>2.5000000000000001E-2</v>
      </c>
      <c r="P1" s="24">
        <v>0.03</v>
      </c>
      <c r="V1" s="24">
        <v>4.7500000000000001E-2</v>
      </c>
      <c r="AB1" s="24">
        <v>3.2500000000000001E-2</v>
      </c>
      <c r="AH1" s="24">
        <v>3.5000000000000003E-2</v>
      </c>
      <c r="AN1" s="24">
        <v>3.7499999999999999E-2</v>
      </c>
      <c r="AT1" s="24">
        <v>2.2499999999999999E-2</v>
      </c>
      <c r="AZ1" s="24">
        <v>2.5000000000000001E-2</v>
      </c>
    </row>
    <row r="2" spans="1:56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</row>
    <row r="3" spans="1:56" x14ac:dyDescent="0.2">
      <c r="A3" s="26" t="s">
        <v>98</v>
      </c>
      <c r="B3" s="26" t="s">
        <v>96</v>
      </c>
      <c r="C3" s="26" t="s">
        <v>99</v>
      </c>
      <c r="D3" s="26" t="s">
        <v>100</v>
      </c>
      <c r="E3" s="26" t="s">
        <v>101</v>
      </c>
      <c r="F3" s="26" t="s">
        <v>102</v>
      </c>
      <c r="G3" s="26" t="s">
        <v>103</v>
      </c>
      <c r="H3" s="26" t="s">
        <v>104</v>
      </c>
      <c r="J3" s="26" t="s">
        <v>100</v>
      </c>
      <c r="K3" s="26" t="s">
        <v>101</v>
      </c>
      <c r="L3" s="26" t="s">
        <v>102</v>
      </c>
      <c r="M3" s="26" t="s">
        <v>103</v>
      </c>
      <c r="N3" s="26" t="s">
        <v>104</v>
      </c>
      <c r="P3" s="26" t="s">
        <v>100</v>
      </c>
      <c r="Q3" s="26" t="s">
        <v>101</v>
      </c>
      <c r="R3" s="26" t="s">
        <v>102</v>
      </c>
      <c r="S3" s="26" t="s">
        <v>103</v>
      </c>
      <c r="T3" s="26" t="s">
        <v>104</v>
      </c>
      <c r="V3" s="26" t="s">
        <v>100</v>
      </c>
      <c r="W3" s="26" t="s">
        <v>101</v>
      </c>
      <c r="X3" s="26" t="s">
        <v>102</v>
      </c>
      <c r="Y3" s="26" t="s">
        <v>103</v>
      </c>
      <c r="Z3" s="26" t="s">
        <v>104</v>
      </c>
      <c r="AB3" s="26" t="s">
        <v>100</v>
      </c>
      <c r="AC3" s="26" t="s">
        <v>101</v>
      </c>
      <c r="AD3" s="26" t="s">
        <v>102</v>
      </c>
      <c r="AE3" s="26" t="s">
        <v>103</v>
      </c>
      <c r="AF3" s="26" t="s">
        <v>104</v>
      </c>
      <c r="AH3" s="26" t="s">
        <v>100</v>
      </c>
      <c r="AI3" s="26" t="s">
        <v>101</v>
      </c>
      <c r="AJ3" s="26" t="s">
        <v>102</v>
      </c>
      <c r="AK3" s="26" t="s">
        <v>103</v>
      </c>
      <c r="AL3" s="26" t="s">
        <v>104</v>
      </c>
      <c r="AN3" s="26" t="s">
        <v>100</v>
      </c>
      <c r="AO3" s="26" t="s">
        <v>101</v>
      </c>
      <c r="AP3" s="26" t="s">
        <v>102</v>
      </c>
      <c r="AQ3" s="26" t="s">
        <v>103</v>
      </c>
      <c r="AR3" s="26" t="s">
        <v>104</v>
      </c>
      <c r="AT3" s="26" t="s">
        <v>100</v>
      </c>
      <c r="AU3" s="26" t="s">
        <v>101</v>
      </c>
      <c r="AV3" s="26" t="s">
        <v>102</v>
      </c>
      <c r="AW3" s="26" t="s">
        <v>103</v>
      </c>
      <c r="AX3" s="26" t="s">
        <v>104</v>
      </c>
      <c r="AZ3" s="26" t="s">
        <v>100</v>
      </c>
      <c r="BA3" s="26" t="s">
        <v>101</v>
      </c>
      <c r="BB3" s="26" t="s">
        <v>102</v>
      </c>
      <c r="BC3" s="26" t="s">
        <v>103</v>
      </c>
      <c r="BD3" s="26" t="s">
        <v>104</v>
      </c>
    </row>
    <row r="4" spans="1:56" x14ac:dyDescent="0.2">
      <c r="A4">
        <v>0</v>
      </c>
      <c r="B4" s="12">
        <v>0</v>
      </c>
      <c r="C4" s="5">
        <v>100000</v>
      </c>
      <c r="D4">
        <f>(1+D$1)^(-$A4)</f>
        <v>1</v>
      </c>
      <c r="E4" s="22">
        <f>D4*$C4</f>
        <v>100000</v>
      </c>
      <c r="F4" s="22">
        <f>SUM(E4:E$124)</f>
        <v>2046092.242416769</v>
      </c>
      <c r="G4">
        <f>F4/E4</f>
        <v>20.460922424167691</v>
      </c>
      <c r="H4">
        <f>G4-(12-1)/(2*12)</f>
        <v>20.002589090834359</v>
      </c>
      <c r="J4">
        <f>(1+J$1)^(-$A4)</f>
        <v>1</v>
      </c>
      <c r="K4" s="22">
        <f>J4*$C4</f>
        <v>100000</v>
      </c>
      <c r="L4" s="22">
        <f>SUM(K4:K$124)</f>
        <v>3520318.4261172875</v>
      </c>
      <c r="M4">
        <f>L4/K4</f>
        <v>35.203184261172872</v>
      </c>
      <c r="N4">
        <f>M4-(12-1)/(2*12)</f>
        <v>34.744850927839536</v>
      </c>
      <c r="P4">
        <f>(1+P$1)^(-$A4)</f>
        <v>1</v>
      </c>
      <c r="Q4" s="22">
        <f>P4*$C4</f>
        <v>100000</v>
      </c>
      <c r="R4" s="22">
        <f>SUM(Q4:Q$124)</f>
        <v>3096473.1217834074</v>
      </c>
      <c r="S4">
        <f>R4/Q4</f>
        <v>30.964731217834075</v>
      </c>
      <c r="T4">
        <f>S4-(12-1)/(2*12)</f>
        <v>30.506397884500743</v>
      </c>
      <c r="V4">
        <f>(1+V$1)^(-$A4)</f>
        <v>1</v>
      </c>
      <c r="W4" s="22">
        <f>V4*$C4</f>
        <v>100000</v>
      </c>
      <c r="X4" s="22">
        <f>SUM(W4:W$124)</f>
        <v>2139142.9055082118</v>
      </c>
      <c r="Y4">
        <f>X4/W4</f>
        <v>21.391429055082117</v>
      </c>
      <c r="Z4">
        <f>Y4-(12-1)/(2*12)</f>
        <v>20.933095721748785</v>
      </c>
      <c r="AB4">
        <f>(1+AB$1)^(-$A4)</f>
        <v>1</v>
      </c>
      <c r="AC4" s="22">
        <f>AB4*$C4</f>
        <v>100000</v>
      </c>
      <c r="AD4" s="22">
        <f>SUM(AC4:AC$124)</f>
        <v>2916229.6075639529</v>
      </c>
      <c r="AE4">
        <f>AD4/AC4</f>
        <v>29.162296075639528</v>
      </c>
      <c r="AF4">
        <f>AE4-(12-1)/(2*12)</f>
        <v>28.703962742306196</v>
      </c>
      <c r="AH4">
        <f>(1+AH$1)^(-$A4)</f>
        <v>1</v>
      </c>
      <c r="AI4" s="22">
        <f>AH4*$C4</f>
        <v>100000</v>
      </c>
      <c r="AJ4" s="22">
        <f>SUM(AI4:AI$124)</f>
        <v>2753616.7955237487</v>
      </c>
      <c r="AK4">
        <f>AJ4/AI4</f>
        <v>27.536167955237488</v>
      </c>
      <c r="AL4">
        <f>AK4-(12-1)/(2*12)</f>
        <v>27.077834621904156</v>
      </c>
      <c r="AN4">
        <f>(1+AN$1)^(-$A4)</f>
        <v>1</v>
      </c>
      <c r="AO4" s="22">
        <f>AN4*$C4</f>
        <v>100000</v>
      </c>
      <c r="AP4" s="22">
        <f>SUM(AO4:AO$124)</f>
        <v>2606478.1758110919</v>
      </c>
      <c r="AQ4">
        <f>AP4/AO4</f>
        <v>26.064781758110918</v>
      </c>
      <c r="AR4">
        <f>AQ4-(12-1)/(2*12)</f>
        <v>25.606448424777586</v>
      </c>
      <c r="AT4">
        <f>(1+AT$1)^(-$A4)</f>
        <v>1</v>
      </c>
      <c r="AU4" s="22">
        <f>AT4*$C4</f>
        <v>100000</v>
      </c>
      <c r="AV4" s="22">
        <f>SUM(AU4:AU$124)</f>
        <v>3770282.2308171564</v>
      </c>
      <c r="AW4">
        <f>AV4/AU4</f>
        <v>37.702822308171562</v>
      </c>
      <c r="AX4">
        <f>AW4-(12-1)/(2*12)</f>
        <v>37.244488974838227</v>
      </c>
      <c r="AZ4">
        <f>(1+AZ$1)^(-$A4)</f>
        <v>1</v>
      </c>
      <c r="BA4" s="22">
        <f>AZ4*$C4</f>
        <v>100000</v>
      </c>
      <c r="BB4" s="22">
        <f>SUM(BA4:BA$124)</f>
        <v>3520318.4261172875</v>
      </c>
      <c r="BC4">
        <f>BB4/BA4</f>
        <v>35.203184261172872</v>
      </c>
      <c r="BD4">
        <f>BC4-(12-1)/(2*12)</f>
        <v>34.744850927839536</v>
      </c>
    </row>
    <row r="5" spans="1:56" x14ac:dyDescent="0.2">
      <c r="A5">
        <v>1</v>
      </c>
      <c r="B5" s="12">
        <v>3.7699999999996103E-4</v>
      </c>
      <c r="C5" s="5">
        <f>C4*(1-B4)</f>
        <v>100000</v>
      </c>
      <c r="D5">
        <f t="shared" ref="D5:D68" si="0">(1+D$1)^(-$A5)</f>
        <v>0.95238095238095233</v>
      </c>
      <c r="E5" s="22">
        <f t="shared" ref="E5:E68" si="1">D5*$C5</f>
        <v>95238.095238095237</v>
      </c>
      <c r="F5" s="22">
        <f>SUM(E5:E$124)</f>
        <v>1946092.2424167686</v>
      </c>
      <c r="G5">
        <f t="shared" ref="G5:G68" si="2">F5/E5</f>
        <v>20.433968545376072</v>
      </c>
      <c r="H5">
        <f t="shared" ref="H5:H68" si="3">G5-(12-1)/(2*12)</f>
        <v>19.975635212042739</v>
      </c>
      <c r="J5">
        <f t="shared" ref="J5:J68" si="4">(1+J$1)^(-$A5)</f>
        <v>0.97560975609756106</v>
      </c>
      <c r="K5" s="22">
        <f t="shared" ref="K5:K68" si="5">J5*$C5</f>
        <v>97560.975609756104</v>
      </c>
      <c r="L5" s="22">
        <f>SUM(K5:K$124)</f>
        <v>3420318.4261172875</v>
      </c>
      <c r="M5">
        <f t="shared" ref="M5:M68" si="6">L5/K5</f>
        <v>35.058263867702195</v>
      </c>
      <c r="N5">
        <f t="shared" ref="N5:N68" si="7">M5-(12-1)/(2*12)</f>
        <v>34.599930534368859</v>
      </c>
      <c r="P5">
        <f t="shared" ref="P5:P68" si="8">(1+P$1)^(-$A5)</f>
        <v>0.970873786407767</v>
      </c>
      <c r="Q5" s="22">
        <f t="shared" ref="Q5:Q68" si="9">P5*$C5</f>
        <v>97087.378640776704</v>
      </c>
      <c r="R5" s="22">
        <f>SUM(Q5:Q$124)</f>
        <v>2996473.1217834074</v>
      </c>
      <c r="S5">
        <f t="shared" ref="S5:S68" si="10">R5/Q5</f>
        <v>30.863673154369096</v>
      </c>
      <c r="T5">
        <f t="shared" ref="T5:T68" si="11">S5-(12-1)/(2*12)</f>
        <v>30.405339821035763</v>
      </c>
      <c r="V5">
        <f t="shared" ref="V5:V68" si="12">(1+V$1)^(-$A5)</f>
        <v>0.95465393794749398</v>
      </c>
      <c r="W5" s="22">
        <f t="shared" ref="W5:W68" si="13">V5*$C5</f>
        <v>95465.393794749398</v>
      </c>
      <c r="X5" s="22">
        <f>SUM(W5:W$124)</f>
        <v>2039142.9055082113</v>
      </c>
      <c r="Y5">
        <f t="shared" ref="Y5:Y68" si="14">X5/W5</f>
        <v>21.360021935198514</v>
      </c>
      <c r="Z5">
        <f t="shared" ref="Z5:Z68" si="15">Y5-(12-1)/(2*12)</f>
        <v>20.901688601865182</v>
      </c>
      <c r="AB5">
        <f t="shared" ref="AB5:AB68" si="16">(1+AB$1)^(-$A5)</f>
        <v>0.96852300242130751</v>
      </c>
      <c r="AC5" s="22">
        <f t="shared" ref="AC5:AC68" si="17">AB5*$C5</f>
        <v>96852.300242130746</v>
      </c>
      <c r="AD5" s="22">
        <f>SUM(AC5:AC$124)</f>
        <v>2816229.6075639529</v>
      </c>
      <c r="AE5">
        <f t="shared" ref="AE5:AE68" si="18">AD5/AC5</f>
        <v>29.077570698097816</v>
      </c>
      <c r="AF5">
        <f t="shared" ref="AF5:AF68" si="19">AE5-(12-1)/(2*12)</f>
        <v>28.619237364764484</v>
      </c>
      <c r="AH5">
        <f t="shared" ref="AH5:AH68" si="20">(1+AH$1)^(-$A5)</f>
        <v>0.96618357487922713</v>
      </c>
      <c r="AI5" s="22">
        <f t="shared" ref="AI5:AI68" si="21">AH5*$C5</f>
        <v>96618.357487922709</v>
      </c>
      <c r="AJ5" s="22">
        <f>SUM(AI5:AI$124)</f>
        <v>2653616.7955237487</v>
      </c>
      <c r="AK5">
        <f t="shared" ref="AK5:AK68" si="22">AJ5/AI5</f>
        <v>27.464933833670798</v>
      </c>
      <c r="AL5">
        <f t="shared" ref="AL5:AL68" si="23">AK5-(12-1)/(2*12)</f>
        <v>27.006600500337466</v>
      </c>
      <c r="AN5">
        <f t="shared" ref="AN5:AN68" si="24">(1+AN$1)^(-$A5)</f>
        <v>0.96385542168674687</v>
      </c>
      <c r="AO5" s="22">
        <f t="shared" ref="AO5:AO68" si="25">AN5*$C5</f>
        <v>96385.542168674685</v>
      </c>
      <c r="AP5" s="22">
        <f>SUM(AO5:AO$124)</f>
        <v>2506478.1758110919</v>
      </c>
      <c r="AQ5">
        <f t="shared" ref="AQ5:AQ68" si="26">AP5/AO5</f>
        <v>26.004711074040081</v>
      </c>
      <c r="AR5">
        <f t="shared" ref="AR5:AR68" si="27">AQ5-(12-1)/(2*12)</f>
        <v>25.546377740706749</v>
      </c>
      <c r="AT5">
        <f t="shared" ref="AT5:AT68" si="28">(1+AT$1)^(-$A5)</f>
        <v>0.97799511002444994</v>
      </c>
      <c r="AU5" s="22">
        <f t="shared" ref="AU5:AU68" si="29">AT5*$C5</f>
        <v>97799.511002444997</v>
      </c>
      <c r="AV5" s="22">
        <f>SUM(AU5:AU$124)</f>
        <v>3670282.2308171564</v>
      </c>
      <c r="AW5">
        <f t="shared" ref="AW5:AW68" si="30">AV5/AU5</f>
        <v>37.52863581010542</v>
      </c>
      <c r="AX5">
        <f t="shared" ref="AX5:AX68" si="31">AW5-(12-1)/(2*12)</f>
        <v>37.070302476772085</v>
      </c>
      <c r="AZ5">
        <f t="shared" ref="AZ5:AZ68" si="32">(1+AZ$1)^(-$A5)</f>
        <v>0.97560975609756106</v>
      </c>
      <c r="BA5" s="22">
        <f t="shared" ref="BA5:BA68" si="33">AZ5*$C5</f>
        <v>97560.975609756104</v>
      </c>
      <c r="BB5" s="22">
        <f>SUM(BA5:BA$124)</f>
        <v>3420318.4261172875</v>
      </c>
      <c r="BC5">
        <f t="shared" ref="BC5:BC68" si="34">BB5/BA5</f>
        <v>35.058263867702195</v>
      </c>
      <c r="BD5">
        <f t="shared" ref="BD5:BD68" si="35">BC5-(12-1)/(2*12)</f>
        <v>34.599930534368859</v>
      </c>
    </row>
    <row r="6" spans="1:56" x14ac:dyDescent="0.2">
      <c r="A6">
        <v>2</v>
      </c>
      <c r="B6" s="12">
        <v>2.5399999999997603E-4</v>
      </c>
      <c r="C6" s="5">
        <f t="shared" ref="C6:C69" si="36">C5*(1-B5)</f>
        <v>99962.3</v>
      </c>
      <c r="D6">
        <f t="shared" si="0"/>
        <v>0.90702947845804982</v>
      </c>
      <c r="E6" s="22">
        <f t="shared" si="1"/>
        <v>90668.752834467115</v>
      </c>
      <c r="F6" s="22">
        <f>SUM(E6:E$124)</f>
        <v>1850854.1471786734</v>
      </c>
      <c r="G6">
        <f t="shared" si="2"/>
        <v>20.413362810424406</v>
      </c>
      <c r="H6">
        <f t="shared" si="3"/>
        <v>19.955029477091074</v>
      </c>
      <c r="J6">
        <f t="shared" si="4"/>
        <v>0.95181439619274244</v>
      </c>
      <c r="K6" s="22">
        <f t="shared" si="5"/>
        <v>95145.556216537778</v>
      </c>
      <c r="L6" s="22">
        <f>SUM(K6:K$124)</f>
        <v>3322757.4505075314</v>
      </c>
      <c r="M6">
        <f t="shared" si="6"/>
        <v>34.922886392564749</v>
      </c>
      <c r="N6">
        <f t="shared" si="7"/>
        <v>34.464553059231413</v>
      </c>
      <c r="P6">
        <f t="shared" si="8"/>
        <v>0.94259590913375435</v>
      </c>
      <c r="Q6" s="22">
        <f t="shared" si="9"/>
        <v>94224.055047601098</v>
      </c>
      <c r="R6" s="22">
        <f>SUM(Q6:Q$124)</f>
        <v>2899385.7431426309</v>
      </c>
      <c r="S6">
        <f t="shared" si="10"/>
        <v>30.771184085400368</v>
      </c>
      <c r="T6">
        <f t="shared" si="11"/>
        <v>30.312850752067035</v>
      </c>
      <c r="V6">
        <f t="shared" si="12"/>
        <v>0.91136414123865761</v>
      </c>
      <c r="W6" s="22">
        <f t="shared" si="13"/>
        <v>91102.055695741059</v>
      </c>
      <c r="X6" s="22">
        <f>SUM(W6:W$124)</f>
        <v>1943677.511713462</v>
      </c>
      <c r="Y6">
        <f t="shared" si="14"/>
        <v>21.335166334828678</v>
      </c>
      <c r="Z6">
        <f t="shared" si="15"/>
        <v>20.876833001495346</v>
      </c>
      <c r="AB6">
        <f t="shared" si="16"/>
        <v>0.93803680621918406</v>
      </c>
      <c r="AC6" s="22">
        <f t="shared" si="17"/>
        <v>93768.316634323943</v>
      </c>
      <c r="AD6" s="22">
        <f>SUM(AC6:AC$124)</f>
        <v>2719377.3073218223</v>
      </c>
      <c r="AE6">
        <f t="shared" si="18"/>
        <v>29.001025132260857</v>
      </c>
      <c r="AF6">
        <f t="shared" si="19"/>
        <v>28.542691798927525</v>
      </c>
      <c r="AH6">
        <f t="shared" si="20"/>
        <v>0.93351070036640305</v>
      </c>
      <c r="AI6" s="22">
        <f t="shared" si="21"/>
        <v>93315.876683236493</v>
      </c>
      <c r="AJ6" s="22">
        <f>SUM(AI6:AI$124)</f>
        <v>2556998.4380358267</v>
      </c>
      <c r="AK6">
        <f t="shared" si="22"/>
        <v>27.401536897259547</v>
      </c>
      <c r="AL6">
        <f t="shared" si="23"/>
        <v>26.943203563926215</v>
      </c>
      <c r="AN6">
        <f t="shared" si="24"/>
        <v>0.9290172739149366</v>
      </c>
      <c r="AO6" s="22">
        <f t="shared" si="25"/>
        <v>92866.703440267069</v>
      </c>
      <c r="AP6" s="22">
        <f>SUM(AO6:AO$124)</f>
        <v>2410092.6336424169</v>
      </c>
      <c r="AQ6">
        <f t="shared" si="26"/>
        <v>25.952171708050521</v>
      </c>
      <c r="AR6">
        <f t="shared" si="27"/>
        <v>25.493838374717189</v>
      </c>
      <c r="AT6">
        <f t="shared" si="28"/>
        <v>0.95647443523173592</v>
      </c>
      <c r="AU6" s="22">
        <f t="shared" si="29"/>
        <v>95611.384436965353</v>
      </c>
      <c r="AV6" s="22">
        <f>SUM(AU6:AU$124)</f>
        <v>3572482.7198147122</v>
      </c>
      <c r="AW6">
        <f t="shared" si="30"/>
        <v>37.36461657628206</v>
      </c>
      <c r="AX6">
        <f t="shared" si="31"/>
        <v>36.906283242948724</v>
      </c>
      <c r="AZ6">
        <f t="shared" si="32"/>
        <v>0.95181439619274244</v>
      </c>
      <c r="BA6" s="22">
        <f t="shared" si="33"/>
        <v>95145.556216537778</v>
      </c>
      <c r="BB6" s="22">
        <f>SUM(BA6:BA$124)</f>
        <v>3322757.4505075314</v>
      </c>
      <c r="BC6">
        <f t="shared" si="34"/>
        <v>34.922886392564749</v>
      </c>
      <c r="BD6">
        <f t="shared" si="35"/>
        <v>34.464553059231413</v>
      </c>
    </row>
    <row r="7" spans="1:56" x14ac:dyDescent="0.2">
      <c r="A7">
        <v>3</v>
      </c>
      <c r="B7" s="12">
        <v>2.10999999999961E-4</v>
      </c>
      <c r="C7" s="5">
        <f t="shared" si="36"/>
        <v>99936.909575800004</v>
      </c>
      <c r="D7">
        <f t="shared" si="0"/>
        <v>0.86383759853147601</v>
      </c>
      <c r="E7" s="22">
        <f t="shared" si="1"/>
        <v>86329.259972616346</v>
      </c>
      <c r="F7" s="22">
        <f>SUM(E7:E$124)</f>
        <v>1760185.3943442062</v>
      </c>
      <c r="G7">
        <f t="shared" si="2"/>
        <v>20.389209810237425</v>
      </c>
      <c r="H7">
        <f t="shared" si="3"/>
        <v>19.930876476904093</v>
      </c>
      <c r="J7">
        <f t="shared" si="4"/>
        <v>0.92859941091974885</v>
      </c>
      <c r="K7" s="22">
        <f t="shared" si="5"/>
        <v>92801.355361228096</v>
      </c>
      <c r="L7" s="22">
        <f>SUM(K7:K$124)</f>
        <v>3227611.8942909939</v>
      </c>
      <c r="M7">
        <f t="shared" si="6"/>
        <v>34.779792619704267</v>
      </c>
      <c r="N7">
        <f t="shared" si="7"/>
        <v>34.321459286370931</v>
      </c>
      <c r="P7">
        <f t="shared" si="8"/>
        <v>0.91514165935315961</v>
      </c>
      <c r="Q7" s="22">
        <f t="shared" si="9"/>
        <v>91456.429259824276</v>
      </c>
      <c r="R7" s="22">
        <f>SUM(Q7:Q$124)</f>
        <v>2805161.6880950299</v>
      </c>
      <c r="S7">
        <f t="shared" si="10"/>
        <v>30.672110323984672</v>
      </c>
      <c r="T7">
        <f t="shared" si="11"/>
        <v>30.21377699065134</v>
      </c>
      <c r="V7">
        <f t="shared" si="12"/>
        <v>0.87003736633762052</v>
      </c>
      <c r="W7" s="22">
        <f t="shared" si="13"/>
        <v>86948.845607249968</v>
      </c>
      <c r="X7" s="22">
        <f>SUM(W7:W$124)</f>
        <v>1852575.456017721</v>
      </c>
      <c r="Y7">
        <f t="shared" si="14"/>
        <v>21.30649858637398</v>
      </c>
      <c r="Z7">
        <f t="shared" si="15"/>
        <v>20.848165253040648</v>
      </c>
      <c r="AB7">
        <f t="shared" si="16"/>
        <v>0.90851022394109848</v>
      </c>
      <c r="AC7" s="22">
        <f t="shared" si="17"/>
        <v>90793.704098691378</v>
      </c>
      <c r="AD7" s="22">
        <f>SUM(AC7:AC$124)</f>
        <v>2625608.9906874984</v>
      </c>
      <c r="AE7">
        <f t="shared" si="18"/>
        <v>28.91840372360512</v>
      </c>
      <c r="AF7">
        <f t="shared" si="19"/>
        <v>28.460070390271788</v>
      </c>
      <c r="AH7">
        <f t="shared" si="20"/>
        <v>0.90194270566802237</v>
      </c>
      <c r="AI7" s="22">
        <f t="shared" si="21"/>
        <v>90137.366618897548</v>
      </c>
      <c r="AJ7" s="22">
        <f>SUM(AI7:AI$124)</f>
        <v>2463682.5613525901</v>
      </c>
      <c r="AK7">
        <f t="shared" si="22"/>
        <v>27.332533152084256</v>
      </c>
      <c r="AL7">
        <f t="shared" si="23"/>
        <v>26.874199818750924</v>
      </c>
      <c r="AN7">
        <f t="shared" si="24"/>
        <v>0.89543833630355341</v>
      </c>
      <c r="AO7" s="22">
        <f t="shared" si="25"/>
        <v>89487.340045873018</v>
      </c>
      <c r="AP7" s="22">
        <f>SUM(AO7:AO$124)</f>
        <v>2317225.9302021512</v>
      </c>
      <c r="AQ7">
        <f t="shared" si="26"/>
        <v>25.894455338758469</v>
      </c>
      <c r="AR7">
        <f t="shared" si="27"/>
        <v>25.436122005425137</v>
      </c>
      <c r="AT7">
        <f t="shared" si="28"/>
        <v>0.93542732052003519</v>
      </c>
      <c r="AU7" s="22">
        <f t="shared" si="29"/>
        <v>93483.715545543644</v>
      </c>
      <c r="AV7" s="22">
        <f>SUM(AU7:AU$124)</f>
        <v>3476871.3353777463</v>
      </c>
      <c r="AW7">
        <f t="shared" si="30"/>
        <v>37.192267285138819</v>
      </c>
      <c r="AX7">
        <f t="shared" si="31"/>
        <v>36.733933951805483</v>
      </c>
      <c r="AZ7">
        <f t="shared" si="32"/>
        <v>0.92859941091974885</v>
      </c>
      <c r="BA7" s="22">
        <f t="shared" si="33"/>
        <v>92801.355361228096</v>
      </c>
      <c r="BB7" s="22">
        <f>SUM(BA7:BA$124)</f>
        <v>3227611.8942909939</v>
      </c>
      <c r="BC7">
        <f t="shared" si="34"/>
        <v>34.779792619704267</v>
      </c>
      <c r="BD7">
        <f t="shared" si="35"/>
        <v>34.321459286370931</v>
      </c>
    </row>
    <row r="8" spans="1:56" x14ac:dyDescent="0.2">
      <c r="A8">
        <v>4</v>
      </c>
      <c r="B8" s="12">
        <v>1.6400000000005302E-4</v>
      </c>
      <c r="C8" s="5">
        <f t="shared" si="36"/>
        <v>99915.82288787952</v>
      </c>
      <c r="D8">
        <f t="shared" si="0"/>
        <v>0.82270247479188197</v>
      </c>
      <c r="E8" s="22">
        <f t="shared" si="1"/>
        <v>82200.994760725851</v>
      </c>
      <c r="F8" s="22">
        <f>SUM(E8:E$124)</f>
        <v>1673856.1343715896</v>
      </c>
      <c r="G8">
        <f t="shared" si="2"/>
        <v>20.362966886762393</v>
      </c>
      <c r="H8">
        <f t="shared" si="3"/>
        <v>19.904633553429061</v>
      </c>
      <c r="J8">
        <f t="shared" si="4"/>
        <v>0.90595064479975507</v>
      </c>
      <c r="K8" s="22">
        <f t="shared" si="5"/>
        <v>90518.80417097258</v>
      </c>
      <c r="L8" s="22">
        <f>SUM(K8:K$124)</f>
        <v>3134810.5389297656</v>
      </c>
      <c r="M8">
        <f t="shared" si="6"/>
        <v>34.631594701678921</v>
      </c>
      <c r="N8">
        <f t="shared" si="7"/>
        <v>34.173261368345585</v>
      </c>
      <c r="P8">
        <f t="shared" si="8"/>
        <v>0.888487047915689</v>
      </c>
      <c r="Q8" s="22">
        <f t="shared" si="9"/>
        <v>88773.914517718906</v>
      </c>
      <c r="R8" s="22">
        <f>SUM(Q8:Q$124)</f>
        <v>2713705.2588352058</v>
      </c>
      <c r="S8">
        <f t="shared" si="10"/>
        <v>30.568723634391063</v>
      </c>
      <c r="T8">
        <f t="shared" si="11"/>
        <v>30.110390301057731</v>
      </c>
      <c r="V8">
        <f t="shared" si="12"/>
        <v>0.83058459793567585</v>
      </c>
      <c r="W8" s="22">
        <f t="shared" si="13"/>
        <v>82988.543580741607</v>
      </c>
      <c r="X8" s="22">
        <f>SUM(W8:W$124)</f>
        <v>1765626.6104104705</v>
      </c>
      <c r="Y8">
        <f t="shared" si="14"/>
        <v>21.275546409519148</v>
      </c>
      <c r="Z8">
        <f t="shared" si="15"/>
        <v>20.817213076185816</v>
      </c>
      <c r="AB8">
        <f t="shared" si="16"/>
        <v>0.87991304982188712</v>
      </c>
      <c r="AC8" s="22">
        <f t="shared" si="17"/>
        <v>87917.236442737587</v>
      </c>
      <c r="AD8" s="22">
        <f>SUM(AC8:AC$124)</f>
        <v>2534815.2865888067</v>
      </c>
      <c r="AE8">
        <f t="shared" si="18"/>
        <v>28.831835361883641</v>
      </c>
      <c r="AF8">
        <f t="shared" si="19"/>
        <v>28.373502028550309</v>
      </c>
      <c r="AH8">
        <f t="shared" si="20"/>
        <v>0.87144222769857238</v>
      </c>
      <c r="AI8" s="22">
        <f t="shared" si="21"/>
        <v>87070.867279749727</v>
      </c>
      <c r="AJ8" s="22">
        <f>SUM(AI8:AI$124)</f>
        <v>2373545.1947336933</v>
      </c>
      <c r="AK8">
        <f t="shared" si="22"/>
        <v>27.259923656298692</v>
      </c>
      <c r="AL8">
        <f t="shared" si="23"/>
        <v>26.80159032296536</v>
      </c>
      <c r="AN8">
        <f t="shared" si="24"/>
        <v>0.86307309523234044</v>
      </c>
      <c r="AO8" s="22">
        <f t="shared" si="25"/>
        <v>86234.658522528494</v>
      </c>
      <c r="AP8" s="22">
        <f>SUM(AO8:AO$124)</f>
        <v>2227738.5901562772</v>
      </c>
      <c r="AQ8">
        <f t="shared" si="26"/>
        <v>25.833448271547205</v>
      </c>
      <c r="AR8">
        <f t="shared" si="27"/>
        <v>25.375114938213873</v>
      </c>
      <c r="AT8">
        <f t="shared" si="28"/>
        <v>0.91484334525186817</v>
      </c>
      <c r="AU8" s="22">
        <f t="shared" si="29"/>
        <v>91407.325654340879</v>
      </c>
      <c r="AV8" s="22">
        <f>SUM(AU8:AU$124)</f>
        <v>3383387.6198322028</v>
      </c>
      <c r="AW8">
        <f t="shared" si="30"/>
        <v>37.014403338158793</v>
      </c>
      <c r="AX8">
        <f t="shared" si="31"/>
        <v>36.556070004825457</v>
      </c>
      <c r="AZ8">
        <f t="shared" si="32"/>
        <v>0.90595064479975507</v>
      </c>
      <c r="BA8" s="22">
        <f t="shared" si="33"/>
        <v>90518.80417097258</v>
      </c>
      <c r="BB8" s="22">
        <f>SUM(BA8:BA$124)</f>
        <v>3134810.5389297656</v>
      </c>
      <c r="BC8">
        <f t="shared" si="34"/>
        <v>34.631594701678921</v>
      </c>
      <c r="BD8">
        <f t="shared" si="35"/>
        <v>34.173261368345585</v>
      </c>
    </row>
    <row r="9" spans="1:56" x14ac:dyDescent="0.2">
      <c r="A9">
        <v>5</v>
      </c>
      <c r="B9" s="12">
        <v>1.5100000000001202E-4</v>
      </c>
      <c r="C9" s="5">
        <f t="shared" si="36"/>
        <v>99899.436692925898</v>
      </c>
      <c r="D9">
        <f t="shared" si="0"/>
        <v>0.78352616646845896</v>
      </c>
      <c r="E9" s="22">
        <f t="shared" si="1"/>
        <v>78273.822664366729</v>
      </c>
      <c r="F9" s="22">
        <f>SUM(E9:E$124)</f>
        <v>1591655.139610864</v>
      </c>
      <c r="G9">
        <f t="shared" si="2"/>
        <v>20.334450080913793</v>
      </c>
      <c r="H9">
        <f t="shared" si="3"/>
        <v>19.876116747580461</v>
      </c>
      <c r="J9">
        <f t="shared" si="4"/>
        <v>0.88385428760951712</v>
      </c>
      <c r="K9" s="22">
        <f t="shared" si="5"/>
        <v>88296.54545081807</v>
      </c>
      <c r="L9" s="22">
        <f>SUM(K9:K$124)</f>
        <v>3044291.7347587934</v>
      </c>
      <c r="M9">
        <f t="shared" si="6"/>
        <v>34.478038967611589</v>
      </c>
      <c r="N9">
        <f t="shared" si="7"/>
        <v>34.019705634278253</v>
      </c>
      <c r="P9">
        <f t="shared" si="8"/>
        <v>0.86260878438416411</v>
      </c>
      <c r="Q9" s="22">
        <f t="shared" si="9"/>
        <v>86174.131646347567</v>
      </c>
      <c r="R9" s="22">
        <f>SUM(Q9:Q$124)</f>
        <v>2624931.3443174874</v>
      </c>
      <c r="S9">
        <f t="shared" si="10"/>
        <v>30.460780911492289</v>
      </c>
      <c r="T9">
        <f t="shared" si="11"/>
        <v>30.002447578158957</v>
      </c>
      <c r="V9">
        <f t="shared" si="12"/>
        <v>0.7929208572178289</v>
      </c>
      <c r="W9" s="22">
        <f t="shared" si="13"/>
        <v>79212.346978133035</v>
      </c>
      <c r="X9" s="22">
        <f>SUM(W9:W$124)</f>
        <v>1682638.0668297289</v>
      </c>
      <c r="Y9">
        <f t="shared" si="14"/>
        <v>21.242118571417024</v>
      </c>
      <c r="Z9">
        <f t="shared" si="15"/>
        <v>20.783785238083691</v>
      </c>
      <c r="AB9">
        <f t="shared" si="16"/>
        <v>0.85221602888318371</v>
      </c>
      <c r="AC9" s="22">
        <f t="shared" si="17"/>
        <v>85135.901226112313</v>
      </c>
      <c r="AD9" s="22">
        <f>SUM(AC9:AC$124)</f>
        <v>2446898.0501460689</v>
      </c>
      <c r="AE9">
        <f t="shared" si="18"/>
        <v>28.741083548846873</v>
      </c>
      <c r="AF9">
        <f t="shared" si="19"/>
        <v>28.282750215513541</v>
      </c>
      <c r="AH9">
        <f t="shared" si="20"/>
        <v>0.84197316685852419</v>
      </c>
      <c r="AI9" s="22">
        <f t="shared" si="21"/>
        <v>84112.645079725466</v>
      </c>
      <c r="AJ9" s="22">
        <f>SUM(AI9:AI$124)</f>
        <v>2286474.3274539434</v>
      </c>
      <c r="AK9">
        <f t="shared" si="22"/>
        <v>27.183479074837415</v>
      </c>
      <c r="AL9">
        <f t="shared" si="23"/>
        <v>26.725145741504083</v>
      </c>
      <c r="AN9">
        <f t="shared" si="24"/>
        <v>0.83187768215165325</v>
      </c>
      <c r="AO9" s="22">
        <f t="shared" si="25"/>
        <v>83104.111844367013</v>
      </c>
      <c r="AP9" s="22">
        <f>SUM(AO9:AO$124)</f>
        <v>2141503.9316337495</v>
      </c>
      <c r="AQ9">
        <f t="shared" si="26"/>
        <v>25.768928686034752</v>
      </c>
      <c r="AR9">
        <f t="shared" si="27"/>
        <v>25.310595352701419</v>
      </c>
      <c r="AT9">
        <f t="shared" si="28"/>
        <v>0.89471231809473661</v>
      </c>
      <c r="AU9" s="22">
        <f t="shared" si="29"/>
        <v>89381.256579886118</v>
      </c>
      <c r="AV9" s="22">
        <f>SUM(AU9:AU$124)</f>
        <v>3291980.2941778623</v>
      </c>
      <c r="AW9">
        <f t="shared" si="30"/>
        <v>36.830767659163477</v>
      </c>
      <c r="AX9">
        <f t="shared" si="31"/>
        <v>36.372434325830142</v>
      </c>
      <c r="AZ9">
        <f t="shared" si="32"/>
        <v>0.88385428760951712</v>
      </c>
      <c r="BA9" s="22">
        <f t="shared" si="33"/>
        <v>88296.54545081807</v>
      </c>
      <c r="BB9" s="22">
        <f>SUM(BA9:BA$124)</f>
        <v>3044291.7347587934</v>
      </c>
      <c r="BC9">
        <f t="shared" si="34"/>
        <v>34.478038967611589</v>
      </c>
      <c r="BD9">
        <f t="shared" si="35"/>
        <v>34.019705634278253</v>
      </c>
    </row>
    <row r="10" spans="1:56" x14ac:dyDescent="0.2">
      <c r="A10">
        <v>6</v>
      </c>
      <c r="B10" s="12">
        <v>1.4400000000003302E-4</v>
      </c>
      <c r="C10" s="5">
        <f t="shared" si="36"/>
        <v>99884.35187798526</v>
      </c>
      <c r="D10">
        <f t="shared" si="0"/>
        <v>0.74621539663662761</v>
      </c>
      <c r="E10" s="22">
        <f t="shared" si="1"/>
        <v>74535.24125442325</v>
      </c>
      <c r="F10" s="22">
        <f>SUM(E10:E$124)</f>
        <v>1513381.3169464974</v>
      </c>
      <c r="G10">
        <f t="shared" si="2"/>
        <v>20.304238524976757</v>
      </c>
      <c r="H10">
        <f t="shared" si="3"/>
        <v>19.845905191643425</v>
      </c>
      <c r="J10">
        <f t="shared" si="4"/>
        <v>0.86229686596050459</v>
      </c>
      <c r="K10" s="22">
        <f t="shared" si="5"/>
        <v>86129.963582882934</v>
      </c>
      <c r="L10" s="22">
        <f>SUM(K10:K$124)</f>
        <v>2955995.1893079756</v>
      </c>
      <c r="M10">
        <f t="shared" si="6"/>
        <v>34.320172287817343</v>
      </c>
      <c r="N10">
        <f t="shared" si="7"/>
        <v>33.861838954484007</v>
      </c>
      <c r="P10">
        <f t="shared" si="8"/>
        <v>0.83748425668365445</v>
      </c>
      <c r="Q10" s="22">
        <f t="shared" si="9"/>
        <v>83651.572186863064</v>
      </c>
      <c r="R10" s="22">
        <f>SUM(Q10:Q$124)</f>
        <v>2538757.2126711402</v>
      </c>
      <c r="S10">
        <f t="shared" si="10"/>
        <v>30.349187066084042</v>
      </c>
      <c r="T10">
        <f t="shared" si="11"/>
        <v>29.89085373275071</v>
      </c>
      <c r="V10">
        <f t="shared" si="12"/>
        <v>0.75696501882370282</v>
      </c>
      <c r="W10" s="22">
        <f t="shared" si="13"/>
        <v>75608.960299512473</v>
      </c>
      <c r="X10" s="22">
        <f>SUM(W10:W$124)</f>
        <v>1603425.7198515963</v>
      </c>
      <c r="Y10">
        <f t="shared" si="14"/>
        <v>21.206821433595817</v>
      </c>
      <c r="Z10">
        <f t="shared" si="15"/>
        <v>20.748488100262485</v>
      </c>
      <c r="AB10">
        <f t="shared" si="16"/>
        <v>0.82539082700550481</v>
      </c>
      <c r="AC10" s="22">
        <f t="shared" si="17"/>
        <v>82443.627801479102</v>
      </c>
      <c r="AD10" s="22">
        <f>SUM(AC10:AC$124)</f>
        <v>2361762.1489199572</v>
      </c>
      <c r="AE10">
        <f t="shared" si="18"/>
        <v>28.646994460347916</v>
      </c>
      <c r="AF10">
        <f t="shared" si="19"/>
        <v>28.188661127014583</v>
      </c>
      <c r="AH10">
        <f t="shared" si="20"/>
        <v>0.81350064430775282</v>
      </c>
      <c r="AI10" s="22">
        <f t="shared" si="21"/>
        <v>81255.98460900331</v>
      </c>
      <c r="AJ10" s="22">
        <f>SUM(AI10:AI$124)</f>
        <v>2202361.6823742175</v>
      </c>
      <c r="AK10">
        <f t="shared" si="22"/>
        <v>27.103993545482087</v>
      </c>
      <c r="AL10">
        <f t="shared" si="23"/>
        <v>26.645660212148755</v>
      </c>
      <c r="AN10">
        <f t="shared" si="24"/>
        <v>0.80180981412207541</v>
      </c>
      <c r="AO10" s="22">
        <f t="shared" si="25"/>
        <v>80088.253612991335</v>
      </c>
      <c r="AP10" s="22">
        <f>SUM(AO10:AO$124)</f>
        <v>2058399.8197893829</v>
      </c>
      <c r="AQ10">
        <f t="shared" si="26"/>
        <v>25.701644460074533</v>
      </c>
      <c r="AR10">
        <f t="shared" si="27"/>
        <v>25.243311126741201</v>
      </c>
      <c r="AT10">
        <f t="shared" si="28"/>
        <v>0.87502427197529253</v>
      </c>
      <c r="AU10" s="22">
        <f t="shared" si="29"/>
        <v>87401.232283758</v>
      </c>
      <c r="AV10" s="22">
        <f>SUM(AU10:AU$124)</f>
        <v>3202599.0375979762</v>
      </c>
      <c r="AW10">
        <f t="shared" si="30"/>
        <v>36.642492947929789</v>
      </c>
      <c r="AX10">
        <f t="shared" si="31"/>
        <v>36.184159614596453</v>
      </c>
      <c r="AZ10">
        <f t="shared" si="32"/>
        <v>0.86229686596050459</v>
      </c>
      <c r="BA10" s="22">
        <f t="shared" si="33"/>
        <v>86129.963582882934</v>
      </c>
      <c r="BB10" s="22">
        <f>SUM(BA10:BA$124)</f>
        <v>2955995.1893079756</v>
      </c>
      <c r="BC10">
        <f t="shared" si="34"/>
        <v>34.320172287817343</v>
      </c>
      <c r="BD10">
        <f t="shared" si="35"/>
        <v>33.861838954484007</v>
      </c>
    </row>
    <row r="11" spans="1:56" x14ac:dyDescent="0.2">
      <c r="A11">
        <v>7</v>
      </c>
      <c r="B11" s="12">
        <v>1.3799999999997102E-4</v>
      </c>
      <c r="C11" s="5">
        <f t="shared" si="36"/>
        <v>99869.968531314822</v>
      </c>
      <c r="D11">
        <f t="shared" si="0"/>
        <v>0.71068133013012147</v>
      </c>
      <c r="E11" s="22">
        <f t="shared" si="1"/>
        <v>70975.722075888189</v>
      </c>
      <c r="F11" s="22">
        <f>SUM(E11:E$124)</f>
        <v>1438846.0756920741</v>
      </c>
      <c r="G11">
        <f t="shared" si="2"/>
        <v>20.272369672458431</v>
      </c>
      <c r="H11">
        <f t="shared" si="3"/>
        <v>19.814036339125099</v>
      </c>
      <c r="J11">
        <f t="shared" si="4"/>
        <v>0.84126523508341911</v>
      </c>
      <c r="K11" s="22">
        <f t="shared" si="5"/>
        <v>84017.132554270225</v>
      </c>
      <c r="L11" s="22">
        <f>SUM(K11:K$124)</f>
        <v>2869865.2257250929</v>
      </c>
      <c r="M11">
        <f t="shared" si="6"/>
        <v>34.158095360744731</v>
      </c>
      <c r="N11">
        <f t="shared" si="7"/>
        <v>33.699762027411396</v>
      </c>
      <c r="P11">
        <f t="shared" si="8"/>
        <v>0.81309151134335378</v>
      </c>
      <c r="Q11" s="22">
        <f t="shared" si="9"/>
        <v>81203.423650939949</v>
      </c>
      <c r="R11" s="22">
        <f>SUM(Q11:Q$124)</f>
        <v>2455105.6404842767</v>
      </c>
      <c r="S11">
        <f t="shared" si="10"/>
        <v>30.234016376424769</v>
      </c>
      <c r="T11">
        <f t="shared" si="11"/>
        <v>29.775683043091437</v>
      </c>
      <c r="V11">
        <f t="shared" si="12"/>
        <v>0.72263963610854687</v>
      </c>
      <c r="W11" s="22">
        <f t="shared" si="13"/>
        <v>72169.997717641367</v>
      </c>
      <c r="X11" s="22">
        <f>SUM(W11:W$124)</f>
        <v>1527816.7595520834</v>
      </c>
      <c r="Y11">
        <f t="shared" si="14"/>
        <v>21.169693887611434</v>
      </c>
      <c r="Z11">
        <f t="shared" si="15"/>
        <v>20.711360554278102</v>
      </c>
      <c r="AB11">
        <f t="shared" si="16"/>
        <v>0.79941000194237755</v>
      </c>
      <c r="AC11" s="22">
        <f t="shared" si="17"/>
        <v>79837.051737603571</v>
      </c>
      <c r="AD11" s="22">
        <f>SUM(AC11:AC$124)</f>
        <v>2279318.5211184775</v>
      </c>
      <c r="AE11">
        <f t="shared" si="18"/>
        <v>28.549632927450769</v>
      </c>
      <c r="AF11">
        <f t="shared" si="19"/>
        <v>28.091299594117437</v>
      </c>
      <c r="AH11">
        <f t="shared" si="20"/>
        <v>0.78599096068381913</v>
      </c>
      <c r="AI11" s="22">
        <f t="shared" si="21"/>
        <v>78496.89250939092</v>
      </c>
      <c r="AJ11" s="22">
        <f>SUM(AI11:AI$124)</f>
        <v>2121105.6977652139</v>
      </c>
      <c r="AK11">
        <f t="shared" si="22"/>
        <v>27.021524419090309</v>
      </c>
      <c r="AL11">
        <f t="shared" si="23"/>
        <v>26.563191085756976</v>
      </c>
      <c r="AN11">
        <f t="shared" si="24"/>
        <v>0.77282873650320516</v>
      </c>
      <c r="AO11" s="22">
        <f t="shared" si="25"/>
        <v>77182.381594670893</v>
      </c>
      <c r="AP11" s="22">
        <f>SUM(AO11:AO$124)</f>
        <v>1978311.5661763914</v>
      </c>
      <c r="AQ11">
        <f t="shared" si="26"/>
        <v>25.631647084507499</v>
      </c>
      <c r="AR11">
        <f t="shared" si="27"/>
        <v>25.173313751174167</v>
      </c>
      <c r="AT11">
        <f t="shared" si="28"/>
        <v>0.8557694591445405</v>
      </c>
      <c r="AU11" s="22">
        <f t="shared" si="29"/>
        <v>85465.668954825567</v>
      </c>
      <c r="AV11" s="22">
        <f>SUM(AU11:AU$124)</f>
        <v>3115197.8053142186</v>
      </c>
      <c r="AW11">
        <f t="shared" si="30"/>
        <v>36.449697795740803</v>
      </c>
      <c r="AX11">
        <f t="shared" si="31"/>
        <v>35.991364462407468</v>
      </c>
      <c r="AZ11">
        <f t="shared" si="32"/>
        <v>0.84126523508341911</v>
      </c>
      <c r="BA11" s="22">
        <f t="shared" si="33"/>
        <v>84017.132554270225</v>
      </c>
      <c r="BB11" s="22">
        <f>SUM(BA11:BA$124)</f>
        <v>2869865.2257250929</v>
      </c>
      <c r="BC11">
        <f t="shared" si="34"/>
        <v>34.158095360744731</v>
      </c>
      <c r="BD11">
        <f t="shared" si="35"/>
        <v>33.699762027411396</v>
      </c>
    </row>
    <row r="12" spans="1:56" x14ac:dyDescent="0.2">
      <c r="A12">
        <v>8</v>
      </c>
      <c r="B12" s="12">
        <v>1.2800000000001702E-4</v>
      </c>
      <c r="C12" s="5">
        <f t="shared" si="36"/>
        <v>99856.186475657509</v>
      </c>
      <c r="D12">
        <f t="shared" si="0"/>
        <v>0.67683936202868722</v>
      </c>
      <c r="E12" s="22">
        <f t="shared" si="1"/>
        <v>67586.597548801656</v>
      </c>
      <c r="F12" s="22">
        <f>SUM(E12:E$124)</f>
        <v>1367870.3536161862</v>
      </c>
      <c r="G12">
        <f t="shared" si="2"/>
        <v>20.238781107874239</v>
      </c>
      <c r="H12">
        <f t="shared" si="3"/>
        <v>19.780447774540907</v>
      </c>
      <c r="J12">
        <f t="shared" si="4"/>
        <v>0.82074657081309188</v>
      </c>
      <c r="K12" s="22">
        <f t="shared" si="5"/>
        <v>81956.622624368538</v>
      </c>
      <c r="L12" s="22">
        <f>SUM(K12:K$124)</f>
        <v>2785848.0931708221</v>
      </c>
      <c r="M12">
        <f t="shared" si="6"/>
        <v>33.991738604690781</v>
      </c>
      <c r="N12">
        <f t="shared" si="7"/>
        <v>33.533405271357445</v>
      </c>
      <c r="P12">
        <f t="shared" si="8"/>
        <v>0.78940923431393573</v>
      </c>
      <c r="Q12" s="22">
        <f t="shared" si="9"/>
        <v>78827.395707258373</v>
      </c>
      <c r="R12" s="22">
        <f>SUM(Q12:Q$124)</f>
        <v>2373902.2168333377</v>
      </c>
      <c r="S12">
        <f t="shared" si="10"/>
        <v>30.115192764318998</v>
      </c>
      <c r="T12">
        <f t="shared" si="11"/>
        <v>29.656859430985666</v>
      </c>
      <c r="V12">
        <f t="shared" si="12"/>
        <v>0.68987077432796828</v>
      </c>
      <c r="W12" s="22">
        <f t="shared" si="13"/>
        <v>68887.864685399836</v>
      </c>
      <c r="X12" s="22">
        <f>SUM(W12:W$124)</f>
        <v>1455646.7618344421</v>
      </c>
      <c r="Y12">
        <f t="shared" si="14"/>
        <v>21.130670379785389</v>
      </c>
      <c r="Z12">
        <f t="shared" si="15"/>
        <v>20.672337046452057</v>
      </c>
      <c r="AB12">
        <f t="shared" si="16"/>
        <v>0.77424697524685471</v>
      </c>
      <c r="AC12" s="22">
        <f t="shared" si="17"/>
        <v>77313.350338463701</v>
      </c>
      <c r="AD12" s="22">
        <f>SUM(AC12:AC$124)</f>
        <v>2199481.4693808747</v>
      </c>
      <c r="AE12">
        <f t="shared" si="18"/>
        <v>28.448921948821869</v>
      </c>
      <c r="AF12">
        <f t="shared" si="19"/>
        <v>27.990588615488537</v>
      </c>
      <c r="AH12">
        <f t="shared" si="20"/>
        <v>0.75941155621625056</v>
      </c>
      <c r="AI12" s="22">
        <f t="shared" si="21"/>
        <v>75831.94196929918</v>
      </c>
      <c r="AJ12" s="22">
        <f>SUM(AI12:AI$124)</f>
        <v>2042608.8052558235</v>
      </c>
      <c r="AK12">
        <f t="shared" si="22"/>
        <v>26.935994941060333</v>
      </c>
      <c r="AL12">
        <f t="shared" si="23"/>
        <v>26.477661607727001</v>
      </c>
      <c r="AN12">
        <f t="shared" si="24"/>
        <v>0.74489516771393249</v>
      </c>
      <c r="AO12" s="22">
        <f t="shared" si="25"/>
        <v>74382.390772058614</v>
      </c>
      <c r="AP12" s="22">
        <f>SUM(AO12:AO$124)</f>
        <v>1901129.1845817205</v>
      </c>
      <c r="AQ12">
        <f t="shared" si="26"/>
        <v>25.558860972990807</v>
      </c>
      <c r="AR12">
        <f t="shared" si="27"/>
        <v>25.100527639657475</v>
      </c>
      <c r="AT12">
        <f t="shared" si="28"/>
        <v>0.836938346351629</v>
      </c>
      <c r="AU12" s="22">
        <f t="shared" si="29"/>
        <v>83573.471581916703</v>
      </c>
      <c r="AV12" s="22">
        <f>SUM(AU12:AU$124)</f>
        <v>3029732.1363593927</v>
      </c>
      <c r="AW12">
        <f t="shared" si="30"/>
        <v>36.252318816141582</v>
      </c>
      <c r="AX12">
        <f t="shared" si="31"/>
        <v>35.793985482808246</v>
      </c>
      <c r="AZ12">
        <f t="shared" si="32"/>
        <v>0.82074657081309188</v>
      </c>
      <c r="BA12" s="22">
        <f t="shared" si="33"/>
        <v>81956.622624368538</v>
      </c>
      <c r="BB12" s="22">
        <f>SUM(BA12:BA$124)</f>
        <v>2785848.0931708221</v>
      </c>
      <c r="BC12">
        <f t="shared" si="34"/>
        <v>33.991738604690781</v>
      </c>
      <c r="BD12">
        <f t="shared" si="35"/>
        <v>33.533405271357445</v>
      </c>
    </row>
    <row r="13" spans="1:56" x14ac:dyDescent="0.2">
      <c r="A13">
        <v>9</v>
      </c>
      <c r="B13" s="12">
        <v>1.2400000000001302E-4</v>
      </c>
      <c r="C13" s="5">
        <f t="shared" si="36"/>
        <v>99843.404883788622</v>
      </c>
      <c r="D13">
        <f t="shared" si="0"/>
        <v>0.64460891621779726</v>
      </c>
      <c r="E13" s="22">
        <f t="shared" si="1"/>
        <v>64359.949013633712</v>
      </c>
      <c r="F13" s="22">
        <f>SUM(E13:E$124)</f>
        <v>1300283.7560673843</v>
      </c>
      <c r="G13">
        <f t="shared" si="2"/>
        <v>20.203306186459816</v>
      </c>
      <c r="H13">
        <f t="shared" si="3"/>
        <v>19.744972853126484</v>
      </c>
      <c r="J13">
        <f t="shared" si="4"/>
        <v>0.8007283617688703</v>
      </c>
      <c r="K13" s="22">
        <f t="shared" si="5"/>
        <v>79947.44602602208</v>
      </c>
      <c r="L13" s="22">
        <f>SUM(K13:K$124)</f>
        <v>2703891.4705464542</v>
      </c>
      <c r="M13">
        <f t="shared" si="6"/>
        <v>33.820861140033976</v>
      </c>
      <c r="N13">
        <f t="shared" si="7"/>
        <v>33.362527806700641</v>
      </c>
      <c r="P13">
        <f t="shared" si="8"/>
        <v>0.76641673234362695</v>
      </c>
      <c r="Q13" s="22">
        <f t="shared" si="9"/>
        <v>76521.656117095001</v>
      </c>
      <c r="R13" s="22">
        <f>SUM(Q13:Q$124)</f>
        <v>2295074.8211260792</v>
      </c>
      <c r="S13">
        <f t="shared" si="10"/>
        <v>29.992487585659525</v>
      </c>
      <c r="T13">
        <f t="shared" si="11"/>
        <v>29.534154252326193</v>
      </c>
      <c r="V13">
        <f t="shared" si="12"/>
        <v>0.65858785138708187</v>
      </c>
      <c r="W13" s="22">
        <f t="shared" si="13"/>
        <v>65755.653497584819</v>
      </c>
      <c r="X13" s="22">
        <f>SUM(W13:W$124)</f>
        <v>1386758.8971490422</v>
      </c>
      <c r="Y13">
        <f t="shared" si="14"/>
        <v>21.08957668864134</v>
      </c>
      <c r="Z13">
        <f t="shared" si="15"/>
        <v>20.631243355308008</v>
      </c>
      <c r="AB13">
        <f t="shared" si="16"/>
        <v>0.74987600508169938</v>
      </c>
      <c r="AC13" s="22">
        <f t="shared" si="17"/>
        <v>74870.173588010046</v>
      </c>
      <c r="AD13" s="22">
        <f>SUM(AC13:AC$124)</f>
        <v>2122168.11904241</v>
      </c>
      <c r="AE13">
        <f t="shared" si="18"/>
        <v>28.344640026081908</v>
      </c>
      <c r="AF13">
        <f t="shared" si="19"/>
        <v>27.886306692748576</v>
      </c>
      <c r="AH13">
        <f t="shared" si="20"/>
        <v>0.73373097218961414</v>
      </c>
      <c r="AI13" s="22">
        <f t="shared" si="21"/>
        <v>73258.198532103488</v>
      </c>
      <c r="AJ13" s="22">
        <f>SUM(AI13:AI$124)</f>
        <v>1966776.8632865241</v>
      </c>
      <c r="AK13">
        <f t="shared" si="22"/>
        <v>26.847191204471613</v>
      </c>
      <c r="AL13">
        <f t="shared" si="23"/>
        <v>26.388857871138281</v>
      </c>
      <c r="AN13">
        <f t="shared" si="24"/>
        <v>0.71797124598933248</v>
      </c>
      <c r="AO13" s="22">
        <f t="shared" si="25"/>
        <v>71684.693808231124</v>
      </c>
      <c r="AP13" s="22">
        <f>SUM(AO13:AO$124)</f>
        <v>1826746.7938096619</v>
      </c>
      <c r="AQ13">
        <f t="shared" si="26"/>
        <v>25.48308009372996</v>
      </c>
      <c r="AR13">
        <f t="shared" si="27"/>
        <v>25.024746760396628</v>
      </c>
      <c r="AT13">
        <f t="shared" si="28"/>
        <v>0.81852161012384261</v>
      </c>
      <c r="AU13" s="22">
        <f t="shared" si="29"/>
        <v>81723.984525725391</v>
      </c>
      <c r="AV13" s="22">
        <f>SUM(AU13:AU$124)</f>
        <v>2946158.6647774759</v>
      </c>
      <c r="AW13">
        <f t="shared" si="30"/>
        <v>36.050110403636431</v>
      </c>
      <c r="AX13">
        <f t="shared" si="31"/>
        <v>35.591777070303095</v>
      </c>
      <c r="AZ13">
        <f t="shared" si="32"/>
        <v>0.8007283617688703</v>
      </c>
      <c r="BA13" s="22">
        <f t="shared" si="33"/>
        <v>79947.44602602208</v>
      </c>
      <c r="BB13" s="22">
        <f>SUM(BA13:BA$124)</f>
        <v>2703891.4705464542</v>
      </c>
      <c r="BC13">
        <f t="shared" si="34"/>
        <v>33.820861140033976</v>
      </c>
      <c r="BD13">
        <f t="shared" si="35"/>
        <v>33.362527806700641</v>
      </c>
    </row>
    <row r="14" spans="1:56" x14ac:dyDescent="0.2">
      <c r="A14">
        <v>10</v>
      </c>
      <c r="B14" s="12">
        <v>1.2500000000004202E-4</v>
      </c>
      <c r="C14" s="5">
        <f t="shared" si="36"/>
        <v>99831.024301583035</v>
      </c>
      <c r="D14">
        <f t="shared" si="0"/>
        <v>0.61391325354075932</v>
      </c>
      <c r="E14" s="22">
        <f t="shared" si="1"/>
        <v>61287.588933291452</v>
      </c>
      <c r="F14" s="22">
        <f>SUM(E14:E$124)</f>
        <v>1235923.8070537501</v>
      </c>
      <c r="G14">
        <f t="shared" si="2"/>
        <v>20.165972076320262</v>
      </c>
      <c r="H14">
        <f t="shared" si="3"/>
        <v>19.70763874298693</v>
      </c>
      <c r="J14">
        <f t="shared" si="4"/>
        <v>0.78119840172572708</v>
      </c>
      <c r="K14" s="22">
        <f t="shared" si="5"/>
        <v>77987.83662703888</v>
      </c>
      <c r="L14" s="22">
        <f>SUM(K14:K$124)</f>
        <v>2623944.0245204326</v>
      </c>
      <c r="M14">
        <f t="shared" si="6"/>
        <v>33.645554717319783</v>
      </c>
      <c r="N14">
        <f t="shared" si="7"/>
        <v>33.187221383986447</v>
      </c>
      <c r="P14">
        <f t="shared" si="8"/>
        <v>0.74409391489672516</v>
      </c>
      <c r="Q14" s="22">
        <f t="shared" si="9"/>
        <v>74283.657700715034</v>
      </c>
      <c r="R14" s="22">
        <f>SUM(Q14:Q$124)</f>
        <v>2218553.165008984</v>
      </c>
      <c r="S14">
        <f t="shared" si="10"/>
        <v>29.865965592962837</v>
      </c>
      <c r="T14">
        <f t="shared" si="11"/>
        <v>29.407632259629505</v>
      </c>
      <c r="V14">
        <f t="shared" si="12"/>
        <v>0.62872348581105664</v>
      </c>
      <c r="W14" s="22">
        <f t="shared" si="13"/>
        <v>62766.109590979591</v>
      </c>
      <c r="X14" s="22">
        <f>SUM(W14:W$124)</f>
        <v>1321003.2436514571</v>
      </c>
      <c r="Y14">
        <f t="shared" si="14"/>
        <v>21.046441340077969</v>
      </c>
      <c r="Z14">
        <f t="shared" si="15"/>
        <v>20.588108006744637</v>
      </c>
      <c r="AB14">
        <f t="shared" si="16"/>
        <v>0.72627215988542326</v>
      </c>
      <c r="AC14" s="22">
        <f t="shared" si="17"/>
        <v>72504.49364308489</v>
      </c>
      <c r="AD14" s="22">
        <f>SUM(AC14:AC$124)</f>
        <v>2047297.9454543993</v>
      </c>
      <c r="AE14">
        <f t="shared" si="18"/>
        <v>28.236842195361781</v>
      </c>
      <c r="AF14">
        <f t="shared" si="19"/>
        <v>27.778508862028449</v>
      </c>
      <c r="AH14">
        <f t="shared" si="20"/>
        <v>0.70891881370977217</v>
      </c>
      <c r="AI14" s="22">
        <f t="shared" si="21"/>
        <v>70772.091319309679</v>
      </c>
      <c r="AJ14" s="22">
        <f>SUM(AI14:AI$124)</f>
        <v>1893518.6647544205</v>
      </c>
      <c r="AK14">
        <f t="shared" si="22"/>
        <v>26.755160536534646</v>
      </c>
      <c r="AL14">
        <f t="shared" si="23"/>
        <v>26.296827203201314</v>
      </c>
      <c r="AN14">
        <f t="shared" si="24"/>
        <v>0.69202047806200706</v>
      </c>
      <c r="AO14" s="22">
        <f t="shared" si="25"/>
        <v>69085.113162601338</v>
      </c>
      <c r="AP14" s="22">
        <f>SUM(AO14:AO$124)</f>
        <v>1755062.1000014306</v>
      </c>
      <c r="AQ14">
        <f t="shared" si="26"/>
        <v>25.404345736116117</v>
      </c>
      <c r="AR14">
        <f t="shared" si="27"/>
        <v>24.946012402782785</v>
      </c>
      <c r="AT14">
        <f t="shared" si="28"/>
        <v>0.8005101321504573</v>
      </c>
      <c r="AU14" s="22">
        <f t="shared" si="29"/>
        <v>79915.746456375753</v>
      </c>
      <c r="AV14" s="22">
        <f>SUM(AU14:AU$124)</f>
        <v>2864434.6802517506</v>
      </c>
      <c r="AW14">
        <f t="shared" si="30"/>
        <v>35.843182442341103</v>
      </c>
      <c r="AX14">
        <f t="shared" si="31"/>
        <v>35.384849109007767</v>
      </c>
      <c r="AZ14">
        <f t="shared" si="32"/>
        <v>0.78119840172572708</v>
      </c>
      <c r="BA14" s="22">
        <f t="shared" si="33"/>
        <v>77987.83662703888</v>
      </c>
      <c r="BB14" s="22">
        <f>SUM(BA14:BA$124)</f>
        <v>2623944.0245204326</v>
      </c>
      <c r="BC14">
        <f t="shared" si="34"/>
        <v>33.645554717319783</v>
      </c>
      <c r="BD14">
        <f t="shared" si="35"/>
        <v>33.187221383986447</v>
      </c>
    </row>
    <row r="15" spans="1:56" x14ac:dyDescent="0.2">
      <c r="A15">
        <v>11</v>
      </c>
      <c r="B15" s="12">
        <v>1.3200000000002102E-4</v>
      </c>
      <c r="C15" s="5">
        <f t="shared" si="36"/>
        <v>99818.545423545336</v>
      </c>
      <c r="D15">
        <f t="shared" si="0"/>
        <v>0.5846792890864374</v>
      </c>
      <c r="E15" s="22">
        <f t="shared" si="1"/>
        <v>58361.836175880744</v>
      </c>
      <c r="F15" s="22">
        <f>SUM(E15:E$124)</f>
        <v>1174636.2181204588</v>
      </c>
      <c r="G15">
        <f t="shared" si="2"/>
        <v>20.126786528452335</v>
      </c>
      <c r="H15">
        <f t="shared" si="3"/>
        <v>19.668453195119003</v>
      </c>
      <c r="J15">
        <f t="shared" si="4"/>
        <v>0.7621447821714411</v>
      </c>
      <c r="K15" s="22">
        <f t="shared" si="5"/>
        <v>76076.183558498058</v>
      </c>
      <c r="L15" s="22">
        <f>SUM(K15:K$124)</f>
        <v>2545956.187893393</v>
      </c>
      <c r="M15">
        <f t="shared" si="6"/>
        <v>33.465876819855247</v>
      </c>
      <c r="N15">
        <f t="shared" si="7"/>
        <v>33.007543486521911</v>
      </c>
      <c r="P15">
        <f t="shared" si="8"/>
        <v>0.72242127659876232</v>
      </c>
      <c r="Q15" s="22">
        <f t="shared" si="9"/>
        <v>72111.041013109163</v>
      </c>
      <c r="R15" s="22">
        <f>SUM(Q15:Q$124)</f>
        <v>2144269.5073082703</v>
      </c>
      <c r="S15">
        <f t="shared" si="10"/>
        <v>29.735661518441546</v>
      </c>
      <c r="T15">
        <f t="shared" si="11"/>
        <v>29.277328185108214</v>
      </c>
      <c r="V15">
        <f t="shared" si="12"/>
        <v>0.60021335160960043</v>
      </c>
      <c r="W15" s="22">
        <f t="shared" si="13"/>
        <v>59912.423701461288</v>
      </c>
      <c r="X15" s="22">
        <f>SUM(W15:W$124)</f>
        <v>1258237.1340604778</v>
      </c>
      <c r="Y15">
        <f t="shared" si="14"/>
        <v>21.001272462789533</v>
      </c>
      <c r="Z15">
        <f t="shared" si="15"/>
        <v>20.542939129456201</v>
      </c>
      <c r="AB15">
        <f t="shared" si="16"/>
        <v>0.70341129286723802</v>
      </c>
      <c r="AC15" s="22">
        <f t="shared" si="17"/>
        <v>70213.492088503146</v>
      </c>
      <c r="AD15" s="22">
        <f>SUM(AC15:AC$124)</f>
        <v>1974793.4518113143</v>
      </c>
      <c r="AE15">
        <f t="shared" si="18"/>
        <v>28.125555261118677</v>
      </c>
      <c r="AF15">
        <f t="shared" si="19"/>
        <v>27.667221927785345</v>
      </c>
      <c r="AH15">
        <f t="shared" si="20"/>
        <v>0.68494571372924851</v>
      </c>
      <c r="AI15" s="22">
        <f t="shared" si="21"/>
        <v>68370.284838545675</v>
      </c>
      <c r="AJ15" s="22">
        <f>SUM(AI15:AI$124)</f>
        <v>1822746.573435111</v>
      </c>
      <c r="AK15">
        <f t="shared" si="22"/>
        <v>26.65992364576908</v>
      </c>
      <c r="AL15">
        <f t="shared" si="23"/>
        <v>26.201590312435748</v>
      </c>
      <c r="AN15">
        <f t="shared" si="24"/>
        <v>0.66700768969832003</v>
      </c>
      <c r="AO15" s="22">
        <f t="shared" si="25"/>
        <v>66579.737372005795</v>
      </c>
      <c r="AP15" s="22">
        <f>SUM(AO15:AO$124)</f>
        <v>1685976.986838829</v>
      </c>
      <c r="AQ15">
        <f t="shared" si="26"/>
        <v>25.3226740354749</v>
      </c>
      <c r="AR15">
        <f t="shared" si="27"/>
        <v>24.864340702141568</v>
      </c>
      <c r="AT15">
        <f t="shared" si="28"/>
        <v>0.78289499476817348</v>
      </c>
      <c r="AU15" s="22">
        <f t="shared" si="29"/>
        <v>78147.439597133212</v>
      </c>
      <c r="AV15" s="22">
        <f>SUM(AU15:AU$124)</f>
        <v>2784518.9337953748</v>
      </c>
      <c r="AW15">
        <f t="shared" si="30"/>
        <v>35.631607998293561</v>
      </c>
      <c r="AX15">
        <f t="shared" si="31"/>
        <v>35.173274664960225</v>
      </c>
      <c r="AZ15">
        <f t="shared" si="32"/>
        <v>0.7621447821714411</v>
      </c>
      <c r="BA15" s="22">
        <f t="shared" si="33"/>
        <v>76076.183558498058</v>
      </c>
      <c r="BB15" s="22">
        <f>SUM(BA15:BA$124)</f>
        <v>2545956.187893393</v>
      </c>
      <c r="BC15">
        <f t="shared" si="34"/>
        <v>33.465876819855247</v>
      </c>
      <c r="BD15">
        <f t="shared" si="35"/>
        <v>33.007543486521911</v>
      </c>
    </row>
    <row r="16" spans="1:56" x14ac:dyDescent="0.2">
      <c r="A16">
        <v>12</v>
      </c>
      <c r="B16" s="12">
        <v>1.4400000000003302E-4</v>
      </c>
      <c r="C16" s="5">
        <f t="shared" si="36"/>
        <v>99805.369375549431</v>
      </c>
      <c r="D16">
        <f t="shared" si="0"/>
        <v>0.5568374181775595</v>
      </c>
      <c r="E16" s="22">
        <f t="shared" si="1"/>
        <v>55575.364203338606</v>
      </c>
      <c r="F16" s="22">
        <f>SUM(E16:E$124)</f>
        <v>1116274.3819445784</v>
      </c>
      <c r="G16">
        <f t="shared" si="2"/>
        <v>20.085777177462383</v>
      </c>
      <c r="H16">
        <f t="shared" si="3"/>
        <v>19.627443844129051</v>
      </c>
      <c r="J16">
        <f t="shared" si="4"/>
        <v>0.74355588504530845</v>
      </c>
      <c r="K16" s="22">
        <f t="shared" si="5"/>
        <v>74210.869758310582</v>
      </c>
      <c r="L16" s="22">
        <f>SUM(K16:K$124)</f>
        <v>2469880.0043348949</v>
      </c>
      <c r="M16">
        <f t="shared" si="6"/>
        <v>33.281916953389469</v>
      </c>
      <c r="N16">
        <f t="shared" si="7"/>
        <v>32.823583620056134</v>
      </c>
      <c r="P16">
        <f t="shared" si="8"/>
        <v>0.70137988019297326</v>
      </c>
      <c r="Q16" s="22">
        <f t="shared" si="9"/>
        <v>70001.478015238303</v>
      </c>
      <c r="R16" s="22">
        <f>SUM(Q16:Q$124)</f>
        <v>2072158.4662951624</v>
      </c>
      <c r="S16">
        <f t="shared" si="10"/>
        <v>29.601638780313806</v>
      </c>
      <c r="T16">
        <f t="shared" si="11"/>
        <v>29.143305446980474</v>
      </c>
      <c r="V16">
        <f t="shared" si="12"/>
        <v>0.57299603972276891</v>
      </c>
      <c r="W16" s="22">
        <f t="shared" si="13"/>
        <v>57188.081395257948</v>
      </c>
      <c r="X16" s="22">
        <f>SUM(W16:W$124)</f>
        <v>1198324.7103590164</v>
      </c>
      <c r="Y16">
        <f t="shared" si="14"/>
        <v>20.954098845819679</v>
      </c>
      <c r="Z16">
        <f t="shared" si="15"/>
        <v>20.495765512486347</v>
      </c>
      <c r="AB16">
        <f t="shared" si="16"/>
        <v>0.68127001730483105</v>
      </c>
      <c r="AC16" s="22">
        <f t="shared" si="17"/>
        <v>67994.405721595613</v>
      </c>
      <c r="AD16" s="22">
        <f>SUM(AC16:AC$124)</f>
        <v>1904579.9597228111</v>
      </c>
      <c r="AE16">
        <f t="shared" si="18"/>
        <v>28.010833237092328</v>
      </c>
      <c r="AF16">
        <f t="shared" si="19"/>
        <v>27.552499903758996</v>
      </c>
      <c r="AH16">
        <f t="shared" si="20"/>
        <v>0.66178329828912896</v>
      </c>
      <c r="AI16" s="22">
        <f t="shared" si="21"/>
        <v>66049.526532315926</v>
      </c>
      <c r="AJ16" s="22">
        <f>SUM(AI16:AI$124)</f>
        <v>1754376.2885965654</v>
      </c>
      <c r="AK16">
        <f t="shared" si="22"/>
        <v>26.561527094947532</v>
      </c>
      <c r="AL16">
        <f t="shared" si="23"/>
        <v>26.1031937616142</v>
      </c>
      <c r="AN16">
        <f t="shared" si="24"/>
        <v>0.64289897802247697</v>
      </c>
      <c r="AO16" s="22">
        <f t="shared" si="25"/>
        <v>64164.769972696551</v>
      </c>
      <c r="AP16" s="22">
        <f>SUM(AO16:AO$124)</f>
        <v>1619397.2494668234</v>
      </c>
      <c r="AQ16">
        <f t="shared" si="26"/>
        <v>25.238105741763132</v>
      </c>
      <c r="AR16">
        <f t="shared" si="27"/>
        <v>24.7797724084298</v>
      </c>
      <c r="AT16">
        <f t="shared" si="28"/>
        <v>0.76566747654589096</v>
      </c>
      <c r="AU16" s="22">
        <f t="shared" si="29"/>
        <v>76417.725315507472</v>
      </c>
      <c r="AV16" s="22">
        <f>SUM(AU16:AU$124)</f>
        <v>2706371.4941982413</v>
      </c>
      <c r="AW16">
        <f t="shared" si="30"/>
        <v>35.415494023466259</v>
      </c>
      <c r="AX16">
        <f t="shared" si="31"/>
        <v>34.957160690132923</v>
      </c>
      <c r="AZ16">
        <f t="shared" si="32"/>
        <v>0.74355588504530845</v>
      </c>
      <c r="BA16" s="22">
        <f t="shared" si="33"/>
        <v>74210.869758310582</v>
      </c>
      <c r="BB16" s="22">
        <f>SUM(BA16:BA$124)</f>
        <v>2469880.0043348949</v>
      </c>
      <c r="BC16">
        <f t="shared" si="34"/>
        <v>33.281916953389469</v>
      </c>
      <c r="BD16">
        <f t="shared" si="35"/>
        <v>32.823583620056134</v>
      </c>
    </row>
    <row r="17" spans="1:56" x14ac:dyDescent="0.2">
      <c r="A17">
        <v>13</v>
      </c>
      <c r="B17" s="12">
        <v>1.6300000000002402E-4</v>
      </c>
      <c r="C17" s="5">
        <f t="shared" si="36"/>
        <v>99790.997402359353</v>
      </c>
      <c r="D17">
        <f t="shared" si="0"/>
        <v>0.53032135064529462</v>
      </c>
      <c r="E17" s="22">
        <f t="shared" si="1"/>
        <v>52921.296524660298</v>
      </c>
      <c r="F17" s="22">
        <f>SUM(E17:E$124)</f>
        <v>1060699.0177412392</v>
      </c>
      <c r="G17">
        <f t="shared" si="2"/>
        <v>20.042952221455383</v>
      </c>
      <c r="H17">
        <f t="shared" si="3"/>
        <v>19.584618888122051</v>
      </c>
      <c r="J17">
        <f t="shared" si="4"/>
        <v>0.72542037565395945</v>
      </c>
      <c r="K17" s="22">
        <f t="shared" si="5"/>
        <v>72390.42282250282</v>
      </c>
      <c r="L17" s="22">
        <f>SUM(K17:K$124)</f>
        <v>2395669.1345765847</v>
      </c>
      <c r="M17">
        <f t="shared" si="6"/>
        <v>33.09373037439812</v>
      </c>
      <c r="N17">
        <f t="shared" si="7"/>
        <v>32.635397041064785</v>
      </c>
      <c r="P17">
        <f t="shared" si="8"/>
        <v>0.68095133999317792</v>
      </c>
      <c r="Q17" s="22">
        <f t="shared" si="9"/>
        <v>67952.813400392333</v>
      </c>
      <c r="R17" s="22">
        <f>SUM(Q17:Q$124)</f>
        <v>2002156.988279924</v>
      </c>
      <c r="S17">
        <f t="shared" si="10"/>
        <v>29.463930749751185</v>
      </c>
      <c r="T17">
        <f t="shared" si="11"/>
        <v>29.005597416417853</v>
      </c>
      <c r="V17">
        <f t="shared" si="12"/>
        <v>0.54701292574965998</v>
      </c>
      <c r="W17" s="22">
        <f t="shared" si="13"/>
        <v>54586.965452541306</v>
      </c>
      <c r="X17" s="22">
        <f>SUM(W17:W$124)</f>
        <v>1141136.6289637582</v>
      </c>
      <c r="Y17">
        <f t="shared" si="14"/>
        <v>20.904928850750622</v>
      </c>
      <c r="Z17">
        <f t="shared" si="15"/>
        <v>20.44659551741729</v>
      </c>
      <c r="AB17">
        <f t="shared" si="16"/>
        <v>0.6598256826196911</v>
      </c>
      <c r="AC17" s="22">
        <f t="shared" si="17"/>
        <v>65844.662980311579</v>
      </c>
      <c r="AD17" s="22">
        <f>SUM(AC17:AC$124)</f>
        <v>1836585.5540012156</v>
      </c>
      <c r="AE17">
        <f t="shared" si="18"/>
        <v>27.892701866366586</v>
      </c>
      <c r="AF17">
        <f t="shared" si="19"/>
        <v>27.434368533033254</v>
      </c>
      <c r="AH17">
        <f t="shared" si="20"/>
        <v>0.63940415293635666</v>
      </c>
      <c r="AI17" s="22">
        <f t="shared" si="21"/>
        <v>63806.778164729752</v>
      </c>
      <c r="AJ17" s="22">
        <f>SUM(AI17:AI$124)</f>
        <v>1688326.7620642495</v>
      </c>
      <c r="AK17">
        <f t="shared" si="22"/>
        <v>26.459990781943286</v>
      </c>
      <c r="AL17">
        <f t="shared" si="23"/>
        <v>26.001657448609954</v>
      </c>
      <c r="AN17">
        <f t="shared" si="24"/>
        <v>0.61966166556383329</v>
      </c>
      <c r="AO17" s="22">
        <f t="shared" si="25"/>
        <v>61836.655658622156</v>
      </c>
      <c r="AP17" s="22">
        <f>SUM(AO17:AO$124)</f>
        <v>1555232.4794941265</v>
      </c>
      <c r="AQ17">
        <f t="shared" si="26"/>
        <v>25.150656401601072</v>
      </c>
      <c r="AR17">
        <f t="shared" si="27"/>
        <v>24.69232306826774</v>
      </c>
      <c r="AT17">
        <f t="shared" si="28"/>
        <v>0.74881904796664145</v>
      </c>
      <c r="AU17" s="22">
        <f t="shared" si="29"/>
        <v>74725.399670476327</v>
      </c>
      <c r="AV17" s="22">
        <f>SUM(AU17:AU$124)</f>
        <v>2629953.7688827338</v>
      </c>
      <c r="AW17">
        <f t="shared" si="30"/>
        <v>35.194910706135936</v>
      </c>
      <c r="AX17">
        <f t="shared" si="31"/>
        <v>34.7365773728026</v>
      </c>
      <c r="AZ17">
        <f t="shared" si="32"/>
        <v>0.72542037565395945</v>
      </c>
      <c r="BA17" s="22">
        <f t="shared" si="33"/>
        <v>72390.42282250282</v>
      </c>
      <c r="BB17" s="22">
        <f>SUM(BA17:BA$124)</f>
        <v>2395669.1345765847</v>
      </c>
      <c r="BC17">
        <f t="shared" si="34"/>
        <v>33.09373037439812</v>
      </c>
      <c r="BD17">
        <f t="shared" si="35"/>
        <v>32.635397041064785</v>
      </c>
    </row>
    <row r="18" spans="1:56" x14ac:dyDescent="0.2">
      <c r="A18">
        <v>14</v>
      </c>
      <c r="B18" s="12">
        <v>1.9400000000002702E-4</v>
      </c>
      <c r="C18" s="5">
        <f t="shared" si="36"/>
        <v>99774.731469782768</v>
      </c>
      <c r="D18">
        <f t="shared" si="0"/>
        <v>0.50506795299551888</v>
      </c>
      <c r="E18" s="22">
        <f t="shared" si="1"/>
        <v>50393.019384120758</v>
      </c>
      <c r="F18" s="22">
        <f>SUM(E18:E$124)</f>
        <v>1007777.7212165779</v>
      </c>
      <c r="G18">
        <f t="shared" si="2"/>
        <v>19.998359565137243</v>
      </c>
      <c r="H18">
        <f t="shared" si="3"/>
        <v>19.54002623180391</v>
      </c>
      <c r="J18">
        <f t="shared" si="4"/>
        <v>0.70772719575996057</v>
      </c>
      <c r="K18" s="22">
        <f t="shared" si="5"/>
        <v>70613.290910812444</v>
      </c>
      <c r="L18" s="22">
        <f>SUM(K18:K$124)</f>
        <v>2323278.7117540818</v>
      </c>
      <c r="M18">
        <f t="shared" si="6"/>
        <v>32.901436567918644</v>
      </c>
      <c r="N18">
        <f t="shared" si="7"/>
        <v>32.443103234585308</v>
      </c>
      <c r="P18">
        <f t="shared" si="8"/>
        <v>0.66111780581861923</v>
      </c>
      <c r="Q18" s="22">
        <f t="shared" si="9"/>
        <v>65962.851545444719</v>
      </c>
      <c r="R18" s="22">
        <f>SUM(Q18:Q$124)</f>
        <v>1934204.1748795316</v>
      </c>
      <c r="S18">
        <f t="shared" si="10"/>
        <v>29.322628260650209</v>
      </c>
      <c r="T18">
        <f t="shared" si="11"/>
        <v>28.864294927316877</v>
      </c>
      <c r="V18">
        <f t="shared" si="12"/>
        <v>0.52220804367509299</v>
      </c>
      <c r="W18" s="22">
        <f t="shared" si="13"/>
        <v>52103.167329042997</v>
      </c>
      <c r="X18" s="22">
        <f>SUM(W18:W$124)</f>
        <v>1086549.6635112169</v>
      </c>
      <c r="Y18">
        <f t="shared" si="14"/>
        <v>20.853812142540509</v>
      </c>
      <c r="Z18">
        <f t="shared" si="15"/>
        <v>20.395478809207177</v>
      </c>
      <c r="AB18">
        <f t="shared" si="16"/>
        <v>0.63905635120551207</v>
      </c>
      <c r="AC18" s="22">
        <f t="shared" si="17"/>
        <v>63761.675835589158</v>
      </c>
      <c r="AD18" s="22">
        <f>SUM(AC18:AC$124)</f>
        <v>1770740.8910209045</v>
      </c>
      <c r="AE18">
        <f t="shared" si="18"/>
        <v>27.771241389369969</v>
      </c>
      <c r="AF18">
        <f t="shared" si="19"/>
        <v>27.312908056036637</v>
      </c>
      <c r="AH18">
        <f t="shared" si="20"/>
        <v>0.61778179027667302</v>
      </c>
      <c r="AI18" s="22">
        <f t="shared" si="21"/>
        <v>61639.012231776702</v>
      </c>
      <c r="AJ18" s="22">
        <f>SUM(AI18:AI$124)</f>
        <v>1624519.9838995198</v>
      </c>
      <c r="AK18">
        <f t="shared" si="22"/>
        <v>26.355386387292437</v>
      </c>
      <c r="AL18">
        <f t="shared" si="23"/>
        <v>25.897053053959105</v>
      </c>
      <c r="AN18">
        <f t="shared" si="24"/>
        <v>0.59726425596514043</v>
      </c>
      <c r="AO18" s="22">
        <f t="shared" si="25"/>
        <v>59591.880755421487</v>
      </c>
      <c r="AP18" s="22">
        <f>SUM(AO18:AO$124)</f>
        <v>1493395.8238355047</v>
      </c>
      <c r="AQ18">
        <f t="shared" si="26"/>
        <v>25.060390860371363</v>
      </c>
      <c r="AR18">
        <f t="shared" si="27"/>
        <v>24.602057527038031</v>
      </c>
      <c r="AT18">
        <f t="shared" si="28"/>
        <v>0.73234136720453935</v>
      </c>
      <c r="AU18" s="22">
        <f t="shared" si="29"/>
        <v>73069.163257046486</v>
      </c>
      <c r="AV18" s="22">
        <f>SUM(AU18:AU$124)</f>
        <v>2555228.3692122572</v>
      </c>
      <c r="AW18">
        <f t="shared" si="30"/>
        <v>34.96999630642194</v>
      </c>
      <c r="AX18">
        <f t="shared" si="31"/>
        <v>34.511662973088605</v>
      </c>
      <c r="AZ18">
        <f t="shared" si="32"/>
        <v>0.70772719575996057</v>
      </c>
      <c r="BA18" s="22">
        <f t="shared" si="33"/>
        <v>70613.290910812444</v>
      </c>
      <c r="BB18" s="22">
        <f>SUM(BA18:BA$124)</f>
        <v>2323278.7117540818</v>
      </c>
      <c r="BC18">
        <f t="shared" si="34"/>
        <v>32.901436567918644</v>
      </c>
      <c r="BD18">
        <f t="shared" si="35"/>
        <v>32.443103234585308</v>
      </c>
    </row>
    <row r="19" spans="1:56" x14ac:dyDescent="0.2">
      <c r="A19">
        <v>15</v>
      </c>
      <c r="B19" s="12">
        <v>2.2500000000003103E-4</v>
      </c>
      <c r="C19" s="5">
        <f t="shared" si="36"/>
        <v>99755.375171877633</v>
      </c>
      <c r="D19">
        <f t="shared" si="0"/>
        <v>0.48101709809097021</v>
      </c>
      <c r="E19" s="22">
        <f t="shared" si="1"/>
        <v>47984.041084152595</v>
      </c>
      <c r="F19" s="22">
        <f>SUM(E19:E$124)</f>
        <v>957384.7018324571</v>
      </c>
      <c r="G19">
        <f t="shared" si="2"/>
        <v>19.95214826015658</v>
      </c>
      <c r="H19">
        <f t="shared" si="3"/>
        <v>19.493814926823248</v>
      </c>
      <c r="J19">
        <f t="shared" si="4"/>
        <v>0.69046555683898581</v>
      </c>
      <c r="K19" s="22">
        <f t="shared" si="5"/>
        <v>68877.650665732435</v>
      </c>
      <c r="L19" s="22">
        <f>SUM(K19:K$124)</f>
        <v>2252665.4208432692</v>
      </c>
      <c r="M19">
        <f t="shared" si="6"/>
        <v>32.705317313675465</v>
      </c>
      <c r="N19">
        <f t="shared" si="7"/>
        <v>32.246983980342129</v>
      </c>
      <c r="P19">
        <f t="shared" si="8"/>
        <v>0.64186194739671765</v>
      </c>
      <c r="Q19" s="22">
        <f t="shared" si="9"/>
        <v>64029.179371111553</v>
      </c>
      <c r="R19" s="22">
        <f>SUM(Q19:Q$124)</f>
        <v>1868241.3233340869</v>
      </c>
      <c r="S19">
        <f t="shared" si="10"/>
        <v>29.17796763419075</v>
      </c>
      <c r="T19">
        <f t="shared" si="11"/>
        <v>28.719634300857418</v>
      </c>
      <c r="V19">
        <f t="shared" si="12"/>
        <v>0.49852796532228444</v>
      </c>
      <c r="W19" s="22">
        <f t="shared" si="13"/>
        <v>49730.844214397286</v>
      </c>
      <c r="X19" s="22">
        <f>SUM(W19:W$124)</f>
        <v>1034446.4961821736</v>
      </c>
      <c r="Y19">
        <f t="shared" si="14"/>
        <v>20.800903594608535</v>
      </c>
      <c r="Z19">
        <f t="shared" si="15"/>
        <v>20.342570261275203</v>
      </c>
      <c r="AB19">
        <f t="shared" si="16"/>
        <v>0.61894077598596808</v>
      </c>
      <c r="AC19" s="22">
        <f t="shared" si="17"/>
        <v>61742.669317653315</v>
      </c>
      <c r="AD19" s="22">
        <f>SUM(AC19:AC$124)</f>
        <v>1706979.2151853151</v>
      </c>
      <c r="AE19">
        <f t="shared" si="18"/>
        <v>27.646670188541066</v>
      </c>
      <c r="AF19">
        <f t="shared" si="19"/>
        <v>27.188336855207734</v>
      </c>
      <c r="AH19">
        <f t="shared" si="20"/>
        <v>0.59689061862480497</v>
      </c>
      <c r="AI19" s="22">
        <f t="shared" si="21"/>
        <v>59543.047597491553</v>
      </c>
      <c r="AJ19" s="22">
        <f>SUM(AI19:AI$124)</f>
        <v>1562880.9716677428</v>
      </c>
      <c r="AK19">
        <f t="shared" si="22"/>
        <v>26.24791700674697</v>
      </c>
      <c r="AL19">
        <f t="shared" si="23"/>
        <v>25.789583673413638</v>
      </c>
      <c r="AN19">
        <f t="shared" si="24"/>
        <v>0.57567639129170156</v>
      </c>
      <c r="AO19" s="22">
        <f t="shared" si="25"/>
        <v>57426.814390896317</v>
      </c>
      <c r="AP19" s="22">
        <f>SUM(AO19:AO$124)</f>
        <v>1433803.943080083</v>
      </c>
      <c r="AQ19">
        <f t="shared" si="26"/>
        <v>24.967499212482508</v>
      </c>
      <c r="AR19">
        <f t="shared" si="27"/>
        <v>24.509165879149176</v>
      </c>
      <c r="AT19">
        <f t="shared" si="28"/>
        <v>0.7162262759946596</v>
      </c>
      <c r="AU19" s="22">
        <f t="shared" si="29"/>
        <v>71447.420869804046</v>
      </c>
      <c r="AV19" s="22">
        <f>SUM(AU19:AU$124)</f>
        <v>2482159.2059552111</v>
      </c>
      <c r="AW19">
        <f t="shared" si="30"/>
        <v>34.741060989148323</v>
      </c>
      <c r="AX19">
        <f t="shared" si="31"/>
        <v>34.282727655814988</v>
      </c>
      <c r="AZ19">
        <f t="shared" si="32"/>
        <v>0.69046555683898581</v>
      </c>
      <c r="BA19" s="22">
        <f t="shared" si="33"/>
        <v>68877.650665732435</v>
      </c>
      <c r="BB19" s="22">
        <f>SUM(BA19:BA$124)</f>
        <v>2252665.4208432692</v>
      </c>
      <c r="BC19">
        <f t="shared" si="34"/>
        <v>32.705317313675465</v>
      </c>
      <c r="BD19">
        <f t="shared" si="35"/>
        <v>32.246983980342129</v>
      </c>
    </row>
    <row r="20" spans="1:56" x14ac:dyDescent="0.2">
      <c r="A20">
        <v>16</v>
      </c>
      <c r="B20" s="12">
        <v>2.5600000000003403E-4</v>
      </c>
      <c r="C20" s="5">
        <f t="shared" si="36"/>
        <v>99732.930212463951</v>
      </c>
      <c r="D20">
        <f t="shared" si="0"/>
        <v>0.45811152199140021</v>
      </c>
      <c r="E20" s="22">
        <f t="shared" si="1"/>
        <v>45688.80445229396</v>
      </c>
      <c r="F20" s="22">
        <f>SUM(E20:E$124)</f>
        <v>909400.66074830468</v>
      </c>
      <c r="G20">
        <f t="shared" si="2"/>
        <v>19.904234125842731</v>
      </c>
      <c r="H20">
        <f t="shared" si="3"/>
        <v>19.445900792509399</v>
      </c>
      <c r="J20">
        <f t="shared" si="4"/>
        <v>0.67362493350144959</v>
      </c>
      <c r="K20" s="22">
        <f t="shared" si="5"/>
        <v>67182.588482275736</v>
      </c>
      <c r="L20" s="22">
        <f>SUM(K20:K$124)</f>
        <v>2183787.7701775357</v>
      </c>
      <c r="M20">
        <f t="shared" si="6"/>
        <v>32.505263930901791</v>
      </c>
      <c r="N20">
        <f t="shared" si="7"/>
        <v>32.046930597568455</v>
      </c>
      <c r="P20">
        <f t="shared" si="8"/>
        <v>0.62316693922011435</v>
      </c>
      <c r="Q20" s="22">
        <f t="shared" si="9"/>
        <v>62150.264859954426</v>
      </c>
      <c r="R20" s="22">
        <f>SUM(Q20:Q$124)</f>
        <v>1804212.1439629754</v>
      </c>
      <c r="S20">
        <f t="shared" si="10"/>
        <v>29.029838376851259</v>
      </c>
      <c r="T20">
        <f t="shared" si="11"/>
        <v>28.571505043517927</v>
      </c>
      <c r="V20">
        <f t="shared" si="12"/>
        <v>0.47592168527187051</v>
      </c>
      <c r="W20" s="22">
        <f t="shared" si="13"/>
        <v>47465.064223817695</v>
      </c>
      <c r="X20" s="22">
        <f>SUM(W20:W$124)</f>
        <v>984715.65196777647</v>
      </c>
      <c r="Y20">
        <f t="shared" si="14"/>
        <v>20.746114391090444</v>
      </c>
      <c r="Z20">
        <f t="shared" si="15"/>
        <v>20.287781057757112</v>
      </c>
      <c r="AB20">
        <f t="shared" si="16"/>
        <v>0.59945837867890361</v>
      </c>
      <c r="AC20" s="22">
        <f t="shared" si="17"/>
        <v>59785.74064605988</v>
      </c>
      <c r="AD20" s="22">
        <f>SUM(AC20:AC$124)</f>
        <v>1645236.5458676617</v>
      </c>
      <c r="AE20">
        <f t="shared" si="18"/>
        <v>27.518878717380069</v>
      </c>
      <c r="AF20">
        <f t="shared" si="19"/>
        <v>27.060545384046737</v>
      </c>
      <c r="AH20">
        <f t="shared" si="20"/>
        <v>0.57670591171478747</v>
      </c>
      <c r="AI20" s="22">
        <f t="shared" si="21"/>
        <v>57516.570446166297</v>
      </c>
      <c r="AJ20" s="22">
        <f>SUM(AI20:AI$124)</f>
        <v>1503337.9240702514</v>
      </c>
      <c r="AK20">
        <f t="shared" si="22"/>
        <v>26.137475033865737</v>
      </c>
      <c r="AL20">
        <f t="shared" si="23"/>
        <v>25.679141700532405</v>
      </c>
      <c r="AN20">
        <f t="shared" si="24"/>
        <v>0.55486881088356765</v>
      </c>
      <c r="AO20" s="22">
        <f t="shared" si="25"/>
        <v>55338.692392923709</v>
      </c>
      <c r="AP20" s="22">
        <f>SUM(AO20:AO$124)</f>
        <v>1376377.1286891869</v>
      </c>
      <c r="AQ20">
        <f t="shared" si="26"/>
        <v>24.871876605186781</v>
      </c>
      <c r="AR20">
        <f t="shared" si="27"/>
        <v>24.413543271853449</v>
      </c>
      <c r="AT20">
        <f t="shared" si="28"/>
        <v>0.70046579559379929</v>
      </c>
      <c r="AU20" s="22">
        <f t="shared" si="29"/>
        <v>69859.50630817443</v>
      </c>
      <c r="AV20" s="22">
        <f>SUM(AU20:AU$124)</f>
        <v>2410711.7850854076</v>
      </c>
      <c r="AW20">
        <f t="shared" si="30"/>
        <v>34.507999161215437</v>
      </c>
      <c r="AX20">
        <f t="shared" si="31"/>
        <v>34.049665827882102</v>
      </c>
      <c r="AZ20">
        <f t="shared" si="32"/>
        <v>0.67362493350144959</v>
      </c>
      <c r="BA20" s="22">
        <f t="shared" si="33"/>
        <v>67182.588482275736</v>
      </c>
      <c r="BB20" s="22">
        <f>SUM(BA20:BA$124)</f>
        <v>2183787.7701775357</v>
      </c>
      <c r="BC20">
        <f t="shared" si="34"/>
        <v>32.505263930901791</v>
      </c>
      <c r="BD20">
        <f t="shared" si="35"/>
        <v>32.046930597568455</v>
      </c>
    </row>
    <row r="21" spans="1:56" x14ac:dyDescent="0.2">
      <c r="A21">
        <v>17</v>
      </c>
      <c r="B21" s="12">
        <v>2.8099999999997604E-4</v>
      </c>
      <c r="C21" s="5">
        <f t="shared" si="36"/>
        <v>99707.398582329552</v>
      </c>
      <c r="D21">
        <f t="shared" si="0"/>
        <v>0.43629668761085727</v>
      </c>
      <c r="E21" s="22">
        <f t="shared" si="1"/>
        <v>43502.007731765872</v>
      </c>
      <c r="F21" s="22">
        <f>SUM(E21:E$124)</f>
        <v>863711.85629601066</v>
      </c>
      <c r="G21">
        <f t="shared" si="2"/>
        <v>19.85452859145428</v>
      </c>
      <c r="H21">
        <f t="shared" si="3"/>
        <v>19.396195258120947</v>
      </c>
      <c r="J21">
        <f t="shared" si="4"/>
        <v>0.65719505707458503</v>
      </c>
      <c r="K21" s="22">
        <f t="shared" si="5"/>
        <v>65527.209502072466</v>
      </c>
      <c r="L21" s="22">
        <f>SUM(K21:K$124)</f>
        <v>2116605.1816952601</v>
      </c>
      <c r="M21">
        <f t="shared" si="6"/>
        <v>32.301164627318933</v>
      </c>
      <c r="N21">
        <f t="shared" si="7"/>
        <v>31.842831293985601</v>
      </c>
      <c r="P21">
        <f t="shared" si="8"/>
        <v>0.60501644584477121</v>
      </c>
      <c r="Q21" s="22">
        <f t="shared" si="9"/>
        <v>60324.615914709007</v>
      </c>
      <c r="R21" s="22">
        <f>SUM(Q21:Q$124)</f>
        <v>1742061.879103021</v>
      </c>
      <c r="S21">
        <f t="shared" si="10"/>
        <v>28.878126328496894</v>
      </c>
      <c r="T21">
        <f t="shared" si="11"/>
        <v>28.419792995163561</v>
      </c>
      <c r="V21">
        <f t="shared" si="12"/>
        <v>0.45434051099939904</v>
      </c>
      <c r="W21" s="22">
        <f t="shared" si="13"/>
        <v>45301.110422316364</v>
      </c>
      <c r="X21" s="22">
        <f>SUM(W21:W$124)</f>
        <v>937250.58774395881</v>
      </c>
      <c r="Y21">
        <f t="shared" si="14"/>
        <v>20.689351298599686</v>
      </c>
      <c r="Z21">
        <f t="shared" si="15"/>
        <v>20.231017965266354</v>
      </c>
      <c r="AB21">
        <f t="shared" si="16"/>
        <v>0.58058922874470087</v>
      </c>
      <c r="AC21" s="22">
        <f t="shared" si="17"/>
        <v>57889.041643055192</v>
      </c>
      <c r="AD21" s="22">
        <f>SUM(AC21:AC$124)</f>
        <v>1585450.8052216021</v>
      </c>
      <c r="AE21">
        <f t="shared" si="18"/>
        <v>27.38775354060132</v>
      </c>
      <c r="AF21">
        <f t="shared" si="19"/>
        <v>26.929420207267988</v>
      </c>
      <c r="AH21">
        <f t="shared" si="20"/>
        <v>0.55720377943457733</v>
      </c>
      <c r="AI21" s="22">
        <f t="shared" si="21"/>
        <v>55557.339327663845</v>
      </c>
      <c r="AJ21" s="22">
        <f>SUM(AI21:AI$124)</f>
        <v>1445821.3536240852</v>
      </c>
      <c r="AK21">
        <f t="shared" si="22"/>
        <v>26.023948790941517</v>
      </c>
      <c r="AL21">
        <f t="shared" si="23"/>
        <v>25.565615457608185</v>
      </c>
      <c r="AN21">
        <f t="shared" si="24"/>
        <v>0.53481331169500501</v>
      </c>
      <c r="AO21" s="22">
        <f t="shared" si="25"/>
        <v>53324.844036309514</v>
      </c>
      <c r="AP21" s="22">
        <f>SUM(AO21:AO$124)</f>
        <v>1321038.436296263</v>
      </c>
      <c r="AQ21">
        <f t="shared" si="26"/>
        <v>24.773413971858076</v>
      </c>
      <c r="AR21">
        <f t="shared" si="27"/>
        <v>24.315080638524744</v>
      </c>
      <c r="AT21">
        <f t="shared" si="28"/>
        <v>0.68505212283012151</v>
      </c>
      <c r="AU21" s="22">
        <f t="shared" si="29"/>
        <v>68304.765060693913</v>
      </c>
      <c r="AV21" s="22">
        <f>SUM(AU21:AU$124)</f>
        <v>2340852.2787772329</v>
      </c>
      <c r="AW21">
        <f t="shared" si="30"/>
        <v>34.27070244216798</v>
      </c>
      <c r="AX21">
        <f t="shared" si="31"/>
        <v>33.812369108834645</v>
      </c>
      <c r="AZ21">
        <f t="shared" si="32"/>
        <v>0.65719505707458503</v>
      </c>
      <c r="BA21" s="22">
        <f t="shared" si="33"/>
        <v>65527.209502072466</v>
      </c>
      <c r="BB21" s="22">
        <f>SUM(BA21:BA$124)</f>
        <v>2116605.1816952601</v>
      </c>
      <c r="BC21">
        <f t="shared" si="34"/>
        <v>32.301164627318933</v>
      </c>
      <c r="BD21">
        <f t="shared" si="35"/>
        <v>31.842831293985601</v>
      </c>
    </row>
    <row r="22" spans="1:56" x14ac:dyDescent="0.2">
      <c r="A22">
        <v>18</v>
      </c>
      <c r="B22" s="12">
        <v>3.0099999999999604E-4</v>
      </c>
      <c r="C22" s="5">
        <f t="shared" si="36"/>
        <v>99679.38080332792</v>
      </c>
      <c r="D22">
        <f t="shared" si="0"/>
        <v>0.41552065486748313</v>
      </c>
      <c r="E22" s="22">
        <f t="shared" si="1"/>
        <v>41418.841588184041</v>
      </c>
      <c r="F22" s="22">
        <f>SUM(E22:E$124)</f>
        <v>820209.84856424492</v>
      </c>
      <c r="G22">
        <f t="shared" si="2"/>
        <v>19.802819613338347</v>
      </c>
      <c r="H22">
        <f t="shared" si="3"/>
        <v>19.344486280005015</v>
      </c>
      <c r="J22">
        <f t="shared" si="4"/>
        <v>0.64116590934105855</v>
      </c>
      <c r="K22" s="22">
        <f t="shared" si="5"/>
        <v>63911.020835319403</v>
      </c>
      <c r="L22" s="22">
        <f>SUM(K22:K$124)</f>
        <v>2051077.972193188</v>
      </c>
      <c r="M22">
        <f t="shared" si="6"/>
        <v>32.092711795016307</v>
      </c>
      <c r="N22">
        <f t="shared" si="7"/>
        <v>31.634378461682974</v>
      </c>
      <c r="P22">
        <f t="shared" si="8"/>
        <v>0.5873946076162827</v>
      </c>
      <c r="Q22" s="22">
        <f t="shared" si="9"/>
        <v>58551.130774404824</v>
      </c>
      <c r="R22" s="22">
        <f>SUM(Q22:Q$124)</f>
        <v>1681737.2631883121</v>
      </c>
      <c r="S22">
        <f t="shared" si="10"/>
        <v>28.722541152415634</v>
      </c>
      <c r="T22">
        <f t="shared" si="11"/>
        <v>28.264207819082301</v>
      </c>
      <c r="V22">
        <f t="shared" si="12"/>
        <v>0.43373795799465292</v>
      </c>
      <c r="W22" s="22">
        <f t="shared" si="13"/>
        <v>43234.731083806859</v>
      </c>
      <c r="X22" s="22">
        <f>SUM(W22:W$124)</f>
        <v>891949.47732164245</v>
      </c>
      <c r="Y22">
        <f t="shared" si="14"/>
        <v>20.63039262561097</v>
      </c>
      <c r="Z22">
        <f t="shared" si="15"/>
        <v>20.172059292277638</v>
      </c>
      <c r="AB22">
        <f t="shared" si="16"/>
        <v>0.56231402299728894</v>
      </c>
      <c r="AC22" s="22">
        <f t="shared" si="17"/>
        <v>56051.11362939806</v>
      </c>
      <c r="AD22" s="22">
        <f>SUM(AC22:AC$124)</f>
        <v>1527561.7635785469</v>
      </c>
      <c r="AE22">
        <f t="shared" si="18"/>
        <v>27.253013627500188</v>
      </c>
      <c r="AF22">
        <f t="shared" si="19"/>
        <v>26.794680294166856</v>
      </c>
      <c r="AH22">
        <f t="shared" si="20"/>
        <v>0.53836113955031628</v>
      </c>
      <c r="AI22" s="22">
        <f t="shared" si="21"/>
        <v>53663.505038949537</v>
      </c>
      <c r="AJ22" s="22">
        <f>SUM(AI22:AI$124)</f>
        <v>1390264.0142964213</v>
      </c>
      <c r="AK22">
        <f t="shared" si="22"/>
        <v>25.907066884418992</v>
      </c>
      <c r="AL22">
        <f t="shared" si="23"/>
        <v>25.44873355108566</v>
      </c>
      <c r="AN22">
        <f t="shared" si="24"/>
        <v>0.51548271006747459</v>
      </c>
      <c r="AO22" s="22">
        <f t="shared" si="25"/>
        <v>51382.997354347281</v>
      </c>
      <c r="AP22" s="22">
        <f>SUM(AO22:AO$124)</f>
        <v>1267713.5922599535</v>
      </c>
      <c r="AQ22">
        <f t="shared" si="26"/>
        <v>24.67184978559251</v>
      </c>
      <c r="AR22">
        <f t="shared" si="27"/>
        <v>24.213516452259178</v>
      </c>
      <c r="AT22">
        <f t="shared" si="28"/>
        <v>0.66997762623972779</v>
      </c>
      <c r="AU22" s="22">
        <f t="shared" si="29"/>
        <v>66782.954935659523</v>
      </c>
      <c r="AV22" s="22">
        <f>SUM(AU22:AU$124)</f>
        <v>2272547.5137165389</v>
      </c>
      <c r="AW22">
        <f t="shared" si="30"/>
        <v>34.028855355471642</v>
      </c>
      <c r="AX22">
        <f t="shared" si="31"/>
        <v>33.570522022138306</v>
      </c>
      <c r="AZ22">
        <f t="shared" si="32"/>
        <v>0.64116590934105855</v>
      </c>
      <c r="BA22" s="22">
        <f t="shared" si="33"/>
        <v>63911.020835319403</v>
      </c>
      <c r="BB22" s="22">
        <f>SUM(BA22:BA$124)</f>
        <v>2051077.972193188</v>
      </c>
      <c r="BC22">
        <f t="shared" si="34"/>
        <v>32.092711795016307</v>
      </c>
      <c r="BD22">
        <f t="shared" si="35"/>
        <v>31.634378461682974</v>
      </c>
    </row>
    <row r="23" spans="1:56" x14ac:dyDescent="0.2">
      <c r="A23">
        <v>19</v>
      </c>
      <c r="B23" s="12">
        <v>3.1599999999998302E-4</v>
      </c>
      <c r="C23" s="5">
        <f t="shared" si="36"/>
        <v>99649.37730970612</v>
      </c>
      <c r="D23">
        <f t="shared" si="0"/>
        <v>0.39573395701665059</v>
      </c>
      <c r="E23" s="22">
        <f t="shared" si="1"/>
        <v>39434.642397015239</v>
      </c>
      <c r="F23" s="22">
        <f>SUM(E23:E$124)</f>
        <v>778791.00697606092</v>
      </c>
      <c r="G23">
        <f t="shared" si="2"/>
        <v>19.748905014414603</v>
      </c>
      <c r="H23">
        <f t="shared" si="3"/>
        <v>19.290571681081271</v>
      </c>
      <c r="J23">
        <f t="shared" si="4"/>
        <v>0.62552771643030103</v>
      </c>
      <c r="K23" s="22">
        <f t="shared" si="5"/>
        <v>62333.447432241926</v>
      </c>
      <c r="L23" s="22">
        <f>SUM(K23:K$124)</f>
        <v>1987166.9513578685</v>
      </c>
      <c r="M23">
        <f t="shared" si="6"/>
        <v>31.879625357124208</v>
      </c>
      <c r="N23">
        <f t="shared" si="7"/>
        <v>31.421292023790876</v>
      </c>
      <c r="P23">
        <f t="shared" si="8"/>
        <v>0.57028602681192497</v>
      </c>
      <c r="Q23" s="22">
        <f t="shared" si="9"/>
        <v>56828.647460234693</v>
      </c>
      <c r="R23" s="22">
        <f>SUM(Q23:Q$124)</f>
        <v>1623186.1324139072</v>
      </c>
      <c r="S23">
        <f t="shared" si="10"/>
        <v>28.562814794241167</v>
      </c>
      <c r="T23">
        <f t="shared" si="11"/>
        <v>28.104481460907834</v>
      </c>
      <c r="V23">
        <f t="shared" si="12"/>
        <v>0.41406964963690013</v>
      </c>
      <c r="W23" s="22">
        <f t="shared" si="13"/>
        <v>41261.782749165279</v>
      </c>
      <c r="X23" s="22">
        <f>SUM(W23:W$124)</f>
        <v>848714.7462378355</v>
      </c>
      <c r="Y23">
        <f t="shared" si="14"/>
        <v>20.569027552620831</v>
      </c>
      <c r="Z23">
        <f t="shared" si="15"/>
        <v>20.110694219287499</v>
      </c>
      <c r="AB23">
        <f t="shared" si="16"/>
        <v>0.5446140658569385</v>
      </c>
      <c r="AC23" s="22">
        <f t="shared" si="17"/>
        <v>54270.452536751203</v>
      </c>
      <c r="AD23" s="22">
        <f>SUM(AC23:AC$124)</f>
        <v>1471510.6499491485</v>
      </c>
      <c r="AE23">
        <f t="shared" si="18"/>
        <v>27.114398004193198</v>
      </c>
      <c r="AF23">
        <f t="shared" si="19"/>
        <v>26.656064670859866</v>
      </c>
      <c r="AH23">
        <f t="shared" si="20"/>
        <v>0.52015569038677911</v>
      </c>
      <c r="AI23" s="22">
        <f t="shared" si="21"/>
        <v>51833.190651142831</v>
      </c>
      <c r="AJ23" s="22">
        <f>SUM(AI23:AI$124)</f>
        <v>1336600.5092574719</v>
      </c>
      <c r="AK23">
        <f t="shared" si="22"/>
        <v>25.78657598474506</v>
      </c>
      <c r="AL23">
        <f t="shared" si="23"/>
        <v>25.328242651411728</v>
      </c>
      <c r="AN23">
        <f t="shared" si="24"/>
        <v>0.49685080488431282</v>
      </c>
      <c r="AO23" s="22">
        <f t="shared" si="25"/>
        <v>49510.873322548068</v>
      </c>
      <c r="AP23" s="22">
        <f>SUM(AO23:AO$124)</f>
        <v>1216330.5949056062</v>
      </c>
      <c r="AQ23">
        <f t="shared" si="26"/>
        <v>24.566938801131371</v>
      </c>
      <c r="AR23">
        <f t="shared" si="27"/>
        <v>24.108605467798039</v>
      </c>
      <c r="AT23">
        <f t="shared" si="28"/>
        <v>0.65523484228824225</v>
      </c>
      <c r="AU23" s="22">
        <f t="shared" si="29"/>
        <v>65293.744025646833</v>
      </c>
      <c r="AV23" s="22">
        <f>SUM(AU23:AU$124)</f>
        <v>2205764.5587808802</v>
      </c>
      <c r="AW23">
        <f t="shared" si="30"/>
        <v>33.782173035053319</v>
      </c>
      <c r="AX23">
        <f t="shared" si="31"/>
        <v>33.323839701719983</v>
      </c>
      <c r="AZ23">
        <f t="shared" si="32"/>
        <v>0.62552771643030103</v>
      </c>
      <c r="BA23" s="22">
        <f t="shared" si="33"/>
        <v>62333.447432241926</v>
      </c>
      <c r="BB23" s="22">
        <f>SUM(BA23:BA$124)</f>
        <v>1987166.9513578685</v>
      </c>
      <c r="BC23">
        <f t="shared" si="34"/>
        <v>31.879625357124208</v>
      </c>
      <c r="BD23">
        <f t="shared" si="35"/>
        <v>31.421292023790876</v>
      </c>
    </row>
    <row r="24" spans="1:56" x14ac:dyDescent="0.2">
      <c r="A24">
        <v>20</v>
      </c>
      <c r="B24" s="12">
        <v>3.3099999999997004E-4</v>
      </c>
      <c r="C24" s="5">
        <f t="shared" si="36"/>
        <v>99617.888106476254</v>
      </c>
      <c r="D24">
        <f t="shared" si="0"/>
        <v>0.37688948287300061</v>
      </c>
      <c r="E24" s="22">
        <f t="shared" si="1"/>
        <v>37544.934333350277</v>
      </c>
      <c r="F24" s="22">
        <f>SUM(E24:E$124)</f>
        <v>739356.36457904556</v>
      </c>
      <c r="G24">
        <f t="shared" si="2"/>
        <v>19.692573118240688</v>
      </c>
      <c r="H24">
        <f t="shared" si="3"/>
        <v>19.234239784907356</v>
      </c>
      <c r="J24">
        <f t="shared" si="4"/>
        <v>0.61027094285883032</v>
      </c>
      <c r="K24" s="22">
        <f t="shared" si="5"/>
        <v>60793.902500344724</v>
      </c>
      <c r="L24" s="22">
        <f>SUM(K24:K$124)</f>
        <v>1924833.5039256266</v>
      </c>
      <c r="M24">
        <f t="shared" si="6"/>
        <v>31.661621063308317</v>
      </c>
      <c r="N24">
        <f t="shared" si="7"/>
        <v>31.203287729974985</v>
      </c>
      <c r="P24">
        <f t="shared" si="8"/>
        <v>0.55367575418633497</v>
      </c>
      <c r="Q24" s="22">
        <f t="shared" si="9"/>
        <v>55156.009327803171</v>
      </c>
      <c r="R24" s="22">
        <f>SUM(Q24:Q$124)</f>
        <v>1566357.4849536726</v>
      </c>
      <c r="S24">
        <f t="shared" si="10"/>
        <v>28.398673218805541</v>
      </c>
      <c r="T24">
        <f t="shared" si="11"/>
        <v>27.940339885472209</v>
      </c>
      <c r="V24">
        <f t="shared" si="12"/>
        <v>0.39529322161040581</v>
      </c>
      <c r="W24" s="22">
        <f t="shared" si="13"/>
        <v>39378.275919633925</v>
      </c>
      <c r="X24" s="22">
        <f>SUM(W24:W$124)</f>
        <v>807452.9634886703</v>
      </c>
      <c r="Y24">
        <f t="shared" si="14"/>
        <v>20.505035952731387</v>
      </c>
      <c r="Z24">
        <f t="shared" si="15"/>
        <v>20.046702619398054</v>
      </c>
      <c r="AB24">
        <f t="shared" si="16"/>
        <v>0.5274712502246377</v>
      </c>
      <c r="AC24" s="22">
        <f t="shared" si="17"/>
        <v>52545.571984261092</v>
      </c>
      <c r="AD24" s="22">
        <f>SUM(AC24:AC$124)</f>
        <v>1417240.1974123975</v>
      </c>
      <c r="AE24">
        <f t="shared" si="18"/>
        <v>26.971638977246297</v>
      </c>
      <c r="AF24">
        <f t="shared" si="19"/>
        <v>26.513305643912965</v>
      </c>
      <c r="AH24">
        <f t="shared" si="20"/>
        <v>0.50256588443167061</v>
      </c>
      <c r="AI24" s="22">
        <f t="shared" si="21"/>
        <v>50064.552041446441</v>
      </c>
      <c r="AJ24" s="22">
        <f>SUM(AI24:AI$124)</f>
        <v>1284767.3186063294</v>
      </c>
      <c r="AK24">
        <f t="shared" si="22"/>
        <v>25.662215404278896</v>
      </c>
      <c r="AL24">
        <f t="shared" si="23"/>
        <v>25.203882070945564</v>
      </c>
      <c r="AN24">
        <f t="shared" si="24"/>
        <v>0.47889234205716891</v>
      </c>
      <c r="AO24" s="22">
        <f t="shared" si="25"/>
        <v>47706.243746099404</v>
      </c>
      <c r="AP24" s="22">
        <f>SUM(AO24:AO$124)</f>
        <v>1166819.7215830581</v>
      </c>
      <c r="AQ24">
        <f t="shared" si="26"/>
        <v>24.458427869380525</v>
      </c>
      <c r="AR24">
        <f t="shared" si="27"/>
        <v>24.000094536047193</v>
      </c>
      <c r="AT24">
        <f t="shared" si="28"/>
        <v>0.64081647167554256</v>
      </c>
      <c r="AU24" s="22">
        <f t="shared" si="29"/>
        <v>63836.783572161112</v>
      </c>
      <c r="AV24" s="22">
        <f>SUM(AU24:AU$124)</f>
        <v>2140470.8147552339</v>
      </c>
      <c r="AW24">
        <f t="shared" si="30"/>
        <v>33.530367524479757</v>
      </c>
      <c r="AX24">
        <f t="shared" si="31"/>
        <v>33.072034191146422</v>
      </c>
      <c r="AZ24">
        <f t="shared" si="32"/>
        <v>0.61027094285883032</v>
      </c>
      <c r="BA24" s="22">
        <f t="shared" si="33"/>
        <v>60793.902500344724</v>
      </c>
      <c r="BB24" s="22">
        <f>SUM(BA24:BA$124)</f>
        <v>1924833.5039256266</v>
      </c>
      <c r="BC24">
        <f t="shared" si="34"/>
        <v>31.661621063308317</v>
      </c>
      <c r="BD24">
        <f t="shared" si="35"/>
        <v>31.203287729974985</v>
      </c>
    </row>
    <row r="25" spans="1:56" x14ac:dyDescent="0.2">
      <c r="A25">
        <v>21</v>
      </c>
      <c r="B25" s="12">
        <v>3.5499999999999405E-4</v>
      </c>
      <c r="C25" s="5">
        <f t="shared" si="36"/>
        <v>99584.914585513019</v>
      </c>
      <c r="D25">
        <f t="shared" si="0"/>
        <v>0.35894236464095297</v>
      </c>
      <c r="E25" s="22">
        <f t="shared" si="1"/>
        <v>35745.244723891374</v>
      </c>
      <c r="F25" s="22">
        <f>SUM(E25:E$124)</f>
        <v>701811.43024569529</v>
      </c>
      <c r="G25">
        <f t="shared" si="2"/>
        <v>19.633700529027831</v>
      </c>
      <c r="H25">
        <f t="shared" si="3"/>
        <v>19.175367195694498</v>
      </c>
      <c r="J25">
        <f t="shared" si="4"/>
        <v>0.59538628571593211</v>
      </c>
      <c r="K25" s="22">
        <f t="shared" si="5"/>
        <v>59291.49240840695</v>
      </c>
      <c r="L25" s="22">
        <f>SUM(K25:K$124)</f>
        <v>1864039.6014252817</v>
      </c>
      <c r="M25">
        <f t="shared" si="6"/>
        <v>31.438567755818191</v>
      </c>
      <c r="N25">
        <f t="shared" si="7"/>
        <v>30.980234422484859</v>
      </c>
      <c r="P25">
        <f t="shared" si="8"/>
        <v>0.5375492759090631</v>
      </c>
      <c r="Q25" s="22">
        <f t="shared" si="9"/>
        <v>53531.798726908419</v>
      </c>
      <c r="R25" s="22">
        <f>SUM(Q25:Q$124)</f>
        <v>1511201.4756258694</v>
      </c>
      <c r="S25">
        <f t="shared" si="10"/>
        <v>28.229977537934762</v>
      </c>
      <c r="T25">
        <f t="shared" si="11"/>
        <v>27.771644204601429</v>
      </c>
      <c r="V25">
        <f t="shared" si="12"/>
        <v>0.37736823065432534</v>
      </c>
      <c r="W25" s="22">
        <f t="shared" si="13"/>
        <v>37580.183016997165</v>
      </c>
      <c r="X25" s="22">
        <f>SUM(W25:W$124)</f>
        <v>768074.6875690365</v>
      </c>
      <c r="Y25">
        <f t="shared" si="14"/>
        <v>20.438290234553769</v>
      </c>
      <c r="Z25">
        <f t="shared" si="15"/>
        <v>19.979956901220437</v>
      </c>
      <c r="AB25">
        <f t="shared" si="16"/>
        <v>0.51086803895848698</v>
      </c>
      <c r="AC25" s="22">
        <f t="shared" si="17"/>
        <v>50874.750024149464</v>
      </c>
      <c r="AD25" s="22">
        <f>SUM(AC25:AC$124)</f>
        <v>1364694.6254281362</v>
      </c>
      <c r="AE25">
        <f t="shared" si="18"/>
        <v>26.824596185344138</v>
      </c>
      <c r="AF25">
        <f t="shared" si="19"/>
        <v>26.366262852010806</v>
      </c>
      <c r="AH25">
        <f t="shared" si="20"/>
        <v>0.48557090283253213</v>
      </c>
      <c r="AI25" s="22">
        <f t="shared" si="21"/>
        <v>48355.536883788154</v>
      </c>
      <c r="AJ25" s="22">
        <f>SUM(AI25:AI$124)</f>
        <v>1234702.7665648826</v>
      </c>
      <c r="AK25">
        <f t="shared" si="22"/>
        <v>25.533844646006472</v>
      </c>
      <c r="AL25">
        <f t="shared" si="23"/>
        <v>25.075511312673139</v>
      </c>
      <c r="AN25">
        <f t="shared" si="24"/>
        <v>0.46158298029606631</v>
      </c>
      <c r="AO25" s="22">
        <f t="shared" si="25"/>
        <v>45966.701666910303</v>
      </c>
      <c r="AP25" s="22">
        <f>SUM(AO25:AO$124)</f>
        <v>1119113.4778369586</v>
      </c>
      <c r="AQ25">
        <f t="shared" si="26"/>
        <v>24.346177499234543</v>
      </c>
      <c r="AR25">
        <f t="shared" si="27"/>
        <v>23.88784416590121</v>
      </c>
      <c r="AT25">
        <f t="shared" si="28"/>
        <v>0.62671537572180203</v>
      </c>
      <c r="AU25" s="22">
        <f t="shared" si="29"/>
        <v>62411.397160683351</v>
      </c>
      <c r="AV25" s="22">
        <f>SUM(AU25:AU$124)</f>
        <v>2076634.0311830721</v>
      </c>
      <c r="AW25">
        <f t="shared" si="30"/>
        <v>33.273314260800866</v>
      </c>
      <c r="AX25">
        <f t="shared" si="31"/>
        <v>32.814980927467531</v>
      </c>
      <c r="AZ25">
        <f t="shared" si="32"/>
        <v>0.59538628571593211</v>
      </c>
      <c r="BA25" s="22">
        <f t="shared" si="33"/>
        <v>59291.49240840695</v>
      </c>
      <c r="BB25" s="22">
        <f>SUM(BA25:BA$124)</f>
        <v>1864039.6014252817</v>
      </c>
      <c r="BC25">
        <f t="shared" si="34"/>
        <v>31.438567755818191</v>
      </c>
      <c r="BD25">
        <f t="shared" si="35"/>
        <v>30.980234422484859</v>
      </c>
    </row>
    <row r="26" spans="1:56" x14ac:dyDescent="0.2">
      <c r="A26">
        <v>22</v>
      </c>
      <c r="B26" s="12">
        <v>3.8300000000002205E-4</v>
      </c>
      <c r="C26" s="5">
        <f t="shared" si="36"/>
        <v>99549.561940835163</v>
      </c>
      <c r="D26">
        <f t="shared" si="0"/>
        <v>0.3418498710866219</v>
      </c>
      <c r="E26" s="22">
        <f t="shared" si="1"/>
        <v>34031.004916204183</v>
      </c>
      <c r="F26" s="22">
        <f>SUM(E26:E$124)</f>
        <v>666066.18552180391</v>
      </c>
      <c r="G26">
        <f t="shared" si="2"/>
        <v>19.572333733954775</v>
      </c>
      <c r="H26">
        <f t="shared" si="3"/>
        <v>19.114000400621443</v>
      </c>
      <c r="J26">
        <f t="shared" si="4"/>
        <v>0.5808646689911533</v>
      </c>
      <c r="K26" s="22">
        <f t="shared" si="5"/>
        <v>57824.823344977529</v>
      </c>
      <c r="L26" s="22">
        <f>SUM(K26:K$124)</f>
        <v>1804748.1090168748</v>
      </c>
      <c r="M26">
        <f t="shared" si="6"/>
        <v>31.210611716873135</v>
      </c>
      <c r="N26">
        <f t="shared" si="7"/>
        <v>30.752278383539803</v>
      </c>
      <c r="P26">
        <f t="shared" si="8"/>
        <v>0.52189250088258554</v>
      </c>
      <c r="Q26" s="22">
        <f t="shared" si="9"/>
        <v>51954.169843068317</v>
      </c>
      <c r="R26" s="22">
        <f>SUM(Q26:Q$124)</f>
        <v>1457669.676898961</v>
      </c>
      <c r="S26">
        <f t="shared" si="10"/>
        <v>28.05683704122244</v>
      </c>
      <c r="T26">
        <f t="shared" si="11"/>
        <v>27.598503707889108</v>
      </c>
      <c r="V26">
        <f t="shared" si="12"/>
        <v>0.36025606745042987</v>
      </c>
      <c r="W26" s="22">
        <f t="shared" si="13"/>
        <v>35863.33370121826</v>
      </c>
      <c r="X26" s="22">
        <f>SUM(W26:W$124)</f>
        <v>730494.5045520392</v>
      </c>
      <c r="Y26">
        <f t="shared" si="14"/>
        <v>20.368839958880471</v>
      </c>
      <c r="Z26">
        <f t="shared" si="15"/>
        <v>19.910506625547139</v>
      </c>
      <c r="AB26">
        <f t="shared" si="16"/>
        <v>0.49478744693315935</v>
      </c>
      <c r="AC26" s="22">
        <f t="shared" si="17"/>
        <v>49255.873596020239</v>
      </c>
      <c r="AD26" s="22">
        <f>SUM(AC26:AC$124)</f>
        <v>1313819.875403987</v>
      </c>
      <c r="AE26">
        <f t="shared" si="18"/>
        <v>26.673364605802881</v>
      </c>
      <c r="AF26">
        <f t="shared" si="19"/>
        <v>26.215031272469549</v>
      </c>
      <c r="AH26">
        <f t="shared" si="20"/>
        <v>0.46915063075606966</v>
      </c>
      <c r="AI26" s="22">
        <f t="shared" si="21"/>
        <v>46703.739776033246</v>
      </c>
      <c r="AJ26" s="22">
        <f>SUM(AI26:AI$124)</f>
        <v>1186347.2296810949</v>
      </c>
      <c r="AK26">
        <f t="shared" si="22"/>
        <v>25.401546757715696</v>
      </c>
      <c r="AL26">
        <f t="shared" si="23"/>
        <v>24.943213424382364</v>
      </c>
      <c r="AN26">
        <f t="shared" si="24"/>
        <v>0.44489925811669045</v>
      </c>
      <c r="AO26" s="22">
        <f t="shared" si="25"/>
        <v>44289.526253319091</v>
      </c>
      <c r="AP26" s="22">
        <f>SUM(AO26:AO$124)</f>
        <v>1073146.7761700479</v>
      </c>
      <c r="AQ26">
        <f t="shared" si="26"/>
        <v>24.230260898074643</v>
      </c>
      <c r="AR26">
        <f t="shared" si="27"/>
        <v>23.771927564741311</v>
      </c>
      <c r="AT26">
        <f t="shared" si="28"/>
        <v>0.61292457283305835</v>
      </c>
      <c r="AU26" s="22">
        <f t="shared" si="29"/>
        <v>61016.372728304472</v>
      </c>
      <c r="AV26" s="22">
        <f>SUM(AU26:AU$124)</f>
        <v>2014222.6340223891</v>
      </c>
      <c r="AW26">
        <f t="shared" si="30"/>
        <v>33.011182801563443</v>
      </c>
      <c r="AX26">
        <f t="shared" si="31"/>
        <v>32.552849468230107</v>
      </c>
      <c r="AZ26">
        <f t="shared" si="32"/>
        <v>0.5808646689911533</v>
      </c>
      <c r="BA26" s="22">
        <f t="shared" si="33"/>
        <v>57824.823344977529</v>
      </c>
      <c r="BB26" s="22">
        <f>SUM(BA26:BA$124)</f>
        <v>1804748.1090168748</v>
      </c>
      <c r="BC26">
        <f t="shared" si="34"/>
        <v>31.210611716873135</v>
      </c>
      <c r="BD26">
        <f t="shared" si="35"/>
        <v>30.752278383539803</v>
      </c>
    </row>
    <row r="27" spans="1:56" x14ac:dyDescent="0.2">
      <c r="A27">
        <v>23</v>
      </c>
      <c r="B27" s="12">
        <v>4.2699999999995503E-4</v>
      </c>
      <c r="C27" s="5">
        <f t="shared" si="36"/>
        <v>99511.434458611824</v>
      </c>
      <c r="D27">
        <f t="shared" si="0"/>
        <v>0.32557130579678267</v>
      </c>
      <c r="E27" s="22">
        <f t="shared" si="1"/>
        <v>32398.067658401207</v>
      </c>
      <c r="F27" s="22">
        <f>SUM(E27:E$124)</f>
        <v>632035.18060559989</v>
      </c>
      <c r="G27">
        <f t="shared" si="2"/>
        <v>19.508422146334571</v>
      </c>
      <c r="H27">
        <f t="shared" si="3"/>
        <v>19.050088813001238</v>
      </c>
      <c r="J27">
        <f t="shared" si="4"/>
        <v>0.5666972380401496</v>
      </c>
      <c r="K27" s="22">
        <f t="shared" si="5"/>
        <v>56392.85506110869</v>
      </c>
      <c r="L27" s="22">
        <f>SUM(K27:K$124)</f>
        <v>1746923.2856718972</v>
      </c>
      <c r="M27">
        <f t="shared" si="6"/>
        <v>30.977741484783632</v>
      </c>
      <c r="N27">
        <f t="shared" si="7"/>
        <v>30.5194081514503</v>
      </c>
      <c r="P27">
        <f t="shared" si="8"/>
        <v>0.50669174842969467</v>
      </c>
      <c r="Q27" s="22">
        <f t="shared" si="9"/>
        <v>50421.62271458099</v>
      </c>
      <c r="R27" s="22">
        <f>SUM(Q27:Q$124)</f>
        <v>1405715.5070558924</v>
      </c>
      <c r="S27">
        <f t="shared" si="10"/>
        <v>27.879219893678385</v>
      </c>
      <c r="T27">
        <f t="shared" si="11"/>
        <v>27.420886560345053</v>
      </c>
      <c r="V27">
        <f t="shared" si="12"/>
        <v>0.34391987346103087</v>
      </c>
      <c r="W27" s="22">
        <f t="shared" si="13"/>
        <v>34223.959946931442</v>
      </c>
      <c r="X27" s="22">
        <f>SUM(W27:W$124)</f>
        <v>694631.17085082084</v>
      </c>
      <c r="Y27">
        <f t="shared" si="14"/>
        <v>20.296633467545366</v>
      </c>
      <c r="Z27">
        <f t="shared" si="15"/>
        <v>19.838300134212034</v>
      </c>
      <c r="AB27">
        <f t="shared" si="16"/>
        <v>0.47921302366407681</v>
      </c>
      <c r="AC27" s="22">
        <f t="shared" si="17"/>
        <v>47687.175396060979</v>
      </c>
      <c r="AD27" s="22">
        <f>SUM(AC27:AC$124)</f>
        <v>1264564.0018079665</v>
      </c>
      <c r="AE27">
        <f t="shared" si="18"/>
        <v>26.517905313226439</v>
      </c>
      <c r="AF27">
        <f t="shared" si="19"/>
        <v>26.059571979893107</v>
      </c>
      <c r="AH27">
        <f t="shared" si="20"/>
        <v>0.45328563358074364</v>
      </c>
      <c r="AI27" s="22">
        <f t="shared" si="21"/>
        <v>45107.103617100503</v>
      </c>
      <c r="AJ27" s="22">
        <f>SUM(AI27:AI$124)</f>
        <v>1139643.4899050617</v>
      </c>
      <c r="AK27">
        <f t="shared" si="22"/>
        <v>25.265277495516532</v>
      </c>
      <c r="AL27">
        <f t="shared" si="23"/>
        <v>24.8069441621832</v>
      </c>
      <c r="AN27">
        <f t="shared" si="24"/>
        <v>0.42881856204018354</v>
      </c>
      <c r="AO27" s="22">
        <f t="shared" si="25"/>
        <v>42672.350231097895</v>
      </c>
      <c r="AP27" s="22">
        <f>SUM(AO27:AO$124)</f>
        <v>1028857.2499167285</v>
      </c>
      <c r="AQ27">
        <f t="shared" si="26"/>
        <v>24.11063005306276</v>
      </c>
      <c r="AR27">
        <f t="shared" si="27"/>
        <v>23.652296719729428</v>
      </c>
      <c r="AT27">
        <f t="shared" si="28"/>
        <v>0.59943723504455593</v>
      </c>
      <c r="AU27" s="22">
        <f t="shared" si="29"/>
        <v>59650.859127187818</v>
      </c>
      <c r="AV27" s="22">
        <f>SUM(AU27:AU$124)</f>
        <v>1953206.2612940846</v>
      </c>
      <c r="AW27">
        <f t="shared" si="30"/>
        <v>32.743975357160402</v>
      </c>
      <c r="AX27">
        <f t="shared" si="31"/>
        <v>32.285642023827066</v>
      </c>
      <c r="AZ27">
        <f t="shared" si="32"/>
        <v>0.5666972380401496</v>
      </c>
      <c r="BA27" s="22">
        <f t="shared" si="33"/>
        <v>56392.85506110869</v>
      </c>
      <c r="BB27" s="22">
        <f>SUM(BA27:BA$124)</f>
        <v>1746923.2856718972</v>
      </c>
      <c r="BC27">
        <f t="shared" si="34"/>
        <v>30.977741484783632</v>
      </c>
      <c r="BD27">
        <f t="shared" si="35"/>
        <v>30.5194081514503</v>
      </c>
    </row>
    <row r="28" spans="1:56" x14ac:dyDescent="0.2">
      <c r="A28">
        <v>24</v>
      </c>
      <c r="B28" s="12">
        <v>4.7699999999995001E-4</v>
      </c>
      <c r="C28" s="5">
        <f t="shared" si="36"/>
        <v>99468.943076098003</v>
      </c>
      <c r="D28">
        <f t="shared" si="0"/>
        <v>0.31006791028265024</v>
      </c>
      <c r="E28" s="22">
        <f t="shared" si="1"/>
        <v>30842.127317629598</v>
      </c>
      <c r="F28" s="22">
        <f>SUM(E28:E$124)</f>
        <v>599637.11294719868</v>
      </c>
      <c r="G28">
        <f t="shared" si="2"/>
        <v>19.442145049587467</v>
      </c>
      <c r="H28">
        <f t="shared" si="3"/>
        <v>18.983811716254134</v>
      </c>
      <c r="J28">
        <f t="shared" si="4"/>
        <v>0.55287535418551181</v>
      </c>
      <c r="K28" s="22">
        <f t="shared" si="5"/>
        <v>54993.927133656194</v>
      </c>
      <c r="L28" s="22">
        <f>SUM(K28:K$124)</f>
        <v>1690530.4306107885</v>
      </c>
      <c r="M28">
        <f t="shared" si="6"/>
        <v>30.740311134757761</v>
      </c>
      <c r="N28">
        <f t="shared" si="7"/>
        <v>30.281977801424429</v>
      </c>
      <c r="P28">
        <f t="shared" si="8"/>
        <v>0.49193373633950943</v>
      </c>
      <c r="Q28" s="22">
        <f t="shared" si="9"/>
        <v>48932.128817166864</v>
      </c>
      <c r="R28" s="22">
        <f>SUM(Q28:Q$124)</f>
        <v>1355293.8843413112</v>
      </c>
      <c r="S28">
        <f t="shared" si="10"/>
        <v>27.697423290233662</v>
      </c>
      <c r="T28">
        <f t="shared" si="11"/>
        <v>27.23908995690033</v>
      </c>
      <c r="V28">
        <f t="shared" si="12"/>
        <v>0.3283244615379769</v>
      </c>
      <c r="W28" s="22">
        <f t="shared" si="13"/>
        <v>32658.087175211553</v>
      </c>
      <c r="X28" s="22">
        <f>SUM(W28:W$124)</f>
        <v>660407.2109038895</v>
      </c>
      <c r="Y28">
        <f t="shared" si="14"/>
        <v>20.221858290743921</v>
      </c>
      <c r="Z28">
        <f t="shared" si="15"/>
        <v>19.763524957410588</v>
      </c>
      <c r="AB28">
        <f t="shared" si="16"/>
        <v>0.46412883647852465</v>
      </c>
      <c r="AC28" s="22">
        <f t="shared" si="17"/>
        <v>46166.404815657967</v>
      </c>
      <c r="AD28" s="22">
        <f>SUM(AC28:AC$124)</f>
        <v>1216876.8264119055</v>
      </c>
      <c r="AE28">
        <f t="shared" si="18"/>
        <v>26.358492312123577</v>
      </c>
      <c r="AF28">
        <f t="shared" si="19"/>
        <v>25.900158978790245</v>
      </c>
      <c r="AH28">
        <f t="shared" si="20"/>
        <v>0.43795713389443841</v>
      </c>
      <c r="AI28" s="22">
        <f t="shared" si="21"/>
        <v>43563.133221116928</v>
      </c>
      <c r="AJ28" s="22">
        <f>SUM(AI28:AI$124)</f>
        <v>1094536.3862879612</v>
      </c>
      <c r="AK28">
        <f t="shared" si="22"/>
        <v>25.125290706991485</v>
      </c>
      <c r="AL28">
        <f t="shared" si="23"/>
        <v>24.666957373658153</v>
      </c>
      <c r="AN28">
        <f t="shared" si="24"/>
        <v>0.4133190959423455</v>
      </c>
      <c r="AO28" s="22">
        <f t="shared" si="25"/>
        <v>41112.413626553454</v>
      </c>
      <c r="AP28" s="22">
        <f>SUM(AO28:AO$124)</f>
        <v>986184.89968563069</v>
      </c>
      <c r="AQ28">
        <f t="shared" si="26"/>
        <v>23.987521351669781</v>
      </c>
      <c r="AR28">
        <f t="shared" si="27"/>
        <v>23.529188018336448</v>
      </c>
      <c r="AT28">
        <f t="shared" si="28"/>
        <v>0.5862466846401525</v>
      </c>
      <c r="AU28" s="22">
        <f t="shared" si="29"/>
        <v>58313.338103022506</v>
      </c>
      <c r="AV28" s="22">
        <f>SUM(AU28:AU$124)</f>
        <v>1893555.4021668967</v>
      </c>
      <c r="AW28">
        <f t="shared" si="30"/>
        <v>32.472080381019204</v>
      </c>
      <c r="AX28">
        <f t="shared" si="31"/>
        <v>32.013747047685868</v>
      </c>
      <c r="AZ28">
        <f t="shared" si="32"/>
        <v>0.55287535418551181</v>
      </c>
      <c r="BA28" s="22">
        <f t="shared" si="33"/>
        <v>54993.927133656194</v>
      </c>
      <c r="BB28" s="22">
        <f>SUM(BA28:BA$124)</f>
        <v>1690530.4306107885</v>
      </c>
      <c r="BC28">
        <f t="shared" si="34"/>
        <v>30.740311134757761</v>
      </c>
      <c r="BD28">
        <f t="shared" si="35"/>
        <v>30.281977801424429</v>
      </c>
    </row>
    <row r="29" spans="1:56" x14ac:dyDescent="0.2">
      <c r="A29">
        <v>25</v>
      </c>
      <c r="B29" s="12">
        <v>5.4799999999999305E-4</v>
      </c>
      <c r="C29" s="5">
        <f t="shared" si="36"/>
        <v>99421.496390250715</v>
      </c>
      <c r="D29">
        <f t="shared" si="0"/>
        <v>0.29530277169776209</v>
      </c>
      <c r="E29" s="22">
        <f t="shared" si="1"/>
        <v>29359.443450380084</v>
      </c>
      <c r="F29" s="22">
        <f>SUM(E29:E$124)</f>
        <v>568794.98562956904</v>
      </c>
      <c r="G29">
        <f t="shared" si="2"/>
        <v>19.373493458446518</v>
      </c>
      <c r="H29">
        <f t="shared" si="3"/>
        <v>18.915160125113186</v>
      </c>
      <c r="J29">
        <f t="shared" si="4"/>
        <v>0.53939058944927987</v>
      </c>
      <c r="K29" s="22">
        <f t="shared" si="5"/>
        <v>53627.019541866786</v>
      </c>
      <c r="L29" s="22">
        <f>SUM(K29:K$124)</f>
        <v>1635536.5034771324</v>
      </c>
      <c r="M29">
        <f t="shared" si="6"/>
        <v>30.498366634011123</v>
      </c>
      <c r="N29">
        <f t="shared" si="7"/>
        <v>30.040033300677791</v>
      </c>
      <c r="P29">
        <f t="shared" si="8"/>
        <v>0.47760556926165965</v>
      </c>
      <c r="Q29" s="22">
        <f t="shared" si="9"/>
        <v>47484.260380311731</v>
      </c>
      <c r="R29" s="22">
        <f>SUM(Q29:Q$124)</f>
        <v>1306361.755524144</v>
      </c>
      <c r="S29">
        <f t="shared" si="10"/>
        <v>27.511468959634406</v>
      </c>
      <c r="T29">
        <f t="shared" si="11"/>
        <v>27.053135626301074</v>
      </c>
      <c r="V29">
        <f t="shared" si="12"/>
        <v>0.31343624013172017</v>
      </c>
      <c r="W29" s="22">
        <f t="shared" si="13"/>
        <v>31162.300016829573</v>
      </c>
      <c r="X29" s="22">
        <f>SUM(W29:W$124)</f>
        <v>627749.12372867798</v>
      </c>
      <c r="Y29">
        <f t="shared" si="14"/>
        <v>20.144505488672355</v>
      </c>
      <c r="Z29">
        <f t="shared" si="15"/>
        <v>19.686172155339023</v>
      </c>
      <c r="AB29">
        <f t="shared" si="16"/>
        <v>0.44951945421648881</v>
      </c>
      <c r="AC29" s="22">
        <f t="shared" si="17"/>
        <v>44691.896794732114</v>
      </c>
      <c r="AD29" s="22">
        <f>SUM(AC29:AC$124)</f>
        <v>1170710.4215962475</v>
      </c>
      <c r="AE29">
        <f t="shared" si="18"/>
        <v>26.195138393281184</v>
      </c>
      <c r="AF29">
        <f t="shared" si="19"/>
        <v>25.736805059947852</v>
      </c>
      <c r="AH29">
        <f t="shared" si="20"/>
        <v>0.42314698926998884</v>
      </c>
      <c r="AI29" s="22">
        <f t="shared" si="21"/>
        <v>42069.906866251651</v>
      </c>
      <c r="AJ29" s="22">
        <f>SUM(AI29:AI$124)</f>
        <v>1050973.2530668441</v>
      </c>
      <c r="AK29">
        <f t="shared" si="22"/>
        <v>24.981592101168438</v>
      </c>
      <c r="AL29">
        <f t="shared" si="23"/>
        <v>24.523258767835106</v>
      </c>
      <c r="AN29">
        <f t="shared" si="24"/>
        <v>0.39837985151069433</v>
      </c>
      <c r="AO29" s="22">
        <f t="shared" si="25"/>
        <v>39607.520968919111</v>
      </c>
      <c r="AP29" s="22">
        <f>SUM(AO29:AO$124)</f>
        <v>945072.4860590772</v>
      </c>
      <c r="AQ29">
        <f t="shared" si="26"/>
        <v>23.860935068385025</v>
      </c>
      <c r="AR29">
        <f t="shared" si="27"/>
        <v>23.402601735051693</v>
      </c>
      <c r="AT29">
        <f t="shared" si="28"/>
        <v>0.57334639084611505</v>
      </c>
      <c r="AU29" s="22">
        <f t="shared" si="29"/>
        <v>57002.956127870304</v>
      </c>
      <c r="AV29" s="22">
        <f>SUM(AU29:AU$124)</f>
        <v>1835242.0640638743</v>
      </c>
      <c r="AW29">
        <f t="shared" si="30"/>
        <v>32.195559471460015</v>
      </c>
      <c r="AX29">
        <f t="shared" si="31"/>
        <v>31.737226138126683</v>
      </c>
      <c r="AZ29">
        <f t="shared" si="32"/>
        <v>0.53939058944927987</v>
      </c>
      <c r="BA29" s="22">
        <f t="shared" si="33"/>
        <v>53627.019541866786</v>
      </c>
      <c r="BB29" s="22">
        <f>SUM(BA29:BA$124)</f>
        <v>1635536.5034771324</v>
      </c>
      <c r="BC29">
        <f t="shared" si="34"/>
        <v>30.498366634011123</v>
      </c>
      <c r="BD29">
        <f t="shared" si="35"/>
        <v>30.040033300677791</v>
      </c>
    </row>
    <row r="30" spans="1:56" x14ac:dyDescent="0.2">
      <c r="A30">
        <v>26</v>
      </c>
      <c r="B30" s="12">
        <v>6.41000000000003E-4</v>
      </c>
      <c r="C30" s="5">
        <f t="shared" si="36"/>
        <v>99367.013410228858</v>
      </c>
      <c r="D30">
        <f t="shared" si="0"/>
        <v>0.28124073495024959</v>
      </c>
      <c r="E30" s="22">
        <f t="shared" si="1"/>
        <v>27946.051881304073</v>
      </c>
      <c r="F30" s="22">
        <f>SUM(E30:E$124)</f>
        <v>539435.54217918916</v>
      </c>
      <c r="G30">
        <f t="shared" si="2"/>
        <v>19.302746036196687</v>
      </c>
      <c r="H30">
        <f t="shared" si="3"/>
        <v>18.844412702863355</v>
      </c>
      <c r="J30">
        <f t="shared" si="4"/>
        <v>0.52623472141393168</v>
      </c>
      <c r="K30" s="22">
        <f t="shared" si="5"/>
        <v>52290.372619666196</v>
      </c>
      <c r="L30" s="22">
        <f>SUM(K30:K$124)</f>
        <v>1581909.4839352658</v>
      </c>
      <c r="M30">
        <f t="shared" si="6"/>
        <v>30.252404117317688</v>
      </c>
      <c r="N30">
        <f t="shared" si="7"/>
        <v>29.794070783984356</v>
      </c>
      <c r="P30">
        <f t="shared" si="8"/>
        <v>0.46369472743850448</v>
      </c>
      <c r="Q30" s="22">
        <f t="shared" si="9"/>
        <v>46075.96019963429</v>
      </c>
      <c r="R30" s="22">
        <f>SUM(Q30:Q$124)</f>
        <v>1258877.4951438324</v>
      </c>
      <c r="S30">
        <f t="shared" si="10"/>
        <v>27.321785366804452</v>
      </c>
      <c r="T30">
        <f t="shared" si="11"/>
        <v>26.86345203347112</v>
      </c>
      <c r="V30">
        <f t="shared" si="12"/>
        <v>0.29922314093720298</v>
      </c>
      <c r="W30" s="22">
        <f t="shared" si="13"/>
        <v>29732.909858157847</v>
      </c>
      <c r="X30" s="22">
        <f>SUM(W30:W$124)</f>
        <v>596586.82371184847</v>
      </c>
      <c r="Y30">
        <f t="shared" si="14"/>
        <v>20.064865045429194</v>
      </c>
      <c r="Z30">
        <f t="shared" si="15"/>
        <v>19.606531712095862</v>
      </c>
      <c r="AB30">
        <f t="shared" si="16"/>
        <v>0.43536993144454122</v>
      </c>
      <c r="AC30" s="22">
        <f t="shared" si="17"/>
        <v>43261.409816260144</v>
      </c>
      <c r="AD30" s="22">
        <f>SUM(AC30:AC$124)</f>
        <v>1126018.5248015157</v>
      </c>
      <c r="AE30">
        <f t="shared" si="18"/>
        <v>26.02824386870288</v>
      </c>
      <c r="AF30">
        <f t="shared" si="19"/>
        <v>25.569910535369548</v>
      </c>
      <c r="AH30">
        <f t="shared" si="20"/>
        <v>0.40883767079225974</v>
      </c>
      <c r="AI30" s="22">
        <f t="shared" si="21"/>
        <v>40624.978316221204</v>
      </c>
      <c r="AJ30" s="22">
        <f>SUM(AI30:AI$124)</f>
        <v>1008903.346200592</v>
      </c>
      <c r="AK30">
        <f t="shared" si="22"/>
        <v>24.834557162034116</v>
      </c>
      <c r="AL30">
        <f t="shared" si="23"/>
        <v>24.376223828700784</v>
      </c>
      <c r="AN30">
        <f t="shared" si="24"/>
        <v>0.38398057976934391</v>
      </c>
      <c r="AO30" s="22">
        <f t="shared" si="25"/>
        <v>38155.003419207846</v>
      </c>
      <c r="AP30" s="22">
        <f>SUM(AO30:AO$124)</f>
        <v>905464.96509015805</v>
      </c>
      <c r="AQ30">
        <f t="shared" si="26"/>
        <v>23.731224844664339</v>
      </c>
      <c r="AR30">
        <f t="shared" si="27"/>
        <v>23.272891511331007</v>
      </c>
      <c r="AT30">
        <f t="shared" si="28"/>
        <v>0.5607299665976675</v>
      </c>
      <c r="AU30" s="22">
        <f t="shared" si="29"/>
        <v>55718.062110427607</v>
      </c>
      <c r="AV30" s="22">
        <f>SUM(AU30:AU$124)</f>
        <v>1778239.1079360042</v>
      </c>
      <c r="AW30">
        <f t="shared" si="30"/>
        <v>31.914948951593342</v>
      </c>
      <c r="AX30">
        <f t="shared" si="31"/>
        <v>31.45661561826001</v>
      </c>
      <c r="AZ30">
        <f t="shared" si="32"/>
        <v>0.52623472141393168</v>
      </c>
      <c r="BA30" s="22">
        <f t="shared" si="33"/>
        <v>52290.372619666196</v>
      </c>
      <c r="BB30" s="22">
        <f>SUM(BA30:BA$124)</f>
        <v>1581909.4839352658</v>
      </c>
      <c r="BC30">
        <f t="shared" si="34"/>
        <v>30.252404117317688</v>
      </c>
      <c r="BD30">
        <f t="shared" si="35"/>
        <v>29.794070783984356</v>
      </c>
    </row>
    <row r="31" spans="1:56" x14ac:dyDescent="0.2">
      <c r="A31">
        <v>27</v>
      </c>
      <c r="B31" s="12">
        <v>6.8599999999996409E-4</v>
      </c>
      <c r="C31" s="5">
        <f t="shared" si="36"/>
        <v>99303.319154632904</v>
      </c>
      <c r="D31">
        <f t="shared" si="0"/>
        <v>0.2678483190002377</v>
      </c>
      <c r="E31" s="22">
        <f t="shared" si="1"/>
        <v>26598.227106712529</v>
      </c>
      <c r="F31" s="22">
        <f>SUM(E31:E$124)</f>
        <v>511489.49029788509</v>
      </c>
      <c r="G31">
        <f t="shared" si="2"/>
        <v>19.230209902554058</v>
      </c>
      <c r="H31">
        <f t="shared" si="3"/>
        <v>18.771876569220726</v>
      </c>
      <c r="J31">
        <f t="shared" si="4"/>
        <v>0.51339972820871382</v>
      </c>
      <c r="K31" s="22">
        <f t="shared" si="5"/>
        <v>50982.2970642117</v>
      </c>
      <c r="L31" s="22">
        <f>SUM(K31:K$124)</f>
        <v>1529619.1113155999</v>
      </c>
      <c r="M31">
        <f t="shared" si="6"/>
        <v>30.002946108706315</v>
      </c>
      <c r="N31">
        <f t="shared" si="7"/>
        <v>29.544612775372983</v>
      </c>
      <c r="P31">
        <f t="shared" si="8"/>
        <v>0.45018905576553836</v>
      </c>
      <c r="Q31" s="22">
        <f t="shared" si="9"/>
        <v>44705.267484608084</v>
      </c>
      <c r="R31" s="22">
        <f>SUM(Q31:Q$124)</f>
        <v>1212801.5349441981</v>
      </c>
      <c r="S31">
        <f t="shared" si="10"/>
        <v>27.128828506881494</v>
      </c>
      <c r="T31">
        <f t="shared" si="11"/>
        <v>26.670495173548161</v>
      </c>
      <c r="V31">
        <f t="shared" si="12"/>
        <v>0.28565454982071886</v>
      </c>
      <c r="W31" s="22">
        <f t="shared" si="13"/>
        <v>28366.44492881983</v>
      </c>
      <c r="X31" s="22">
        <f>SUM(W31:W$124)</f>
        <v>566853.91385369049</v>
      </c>
      <c r="Y31">
        <f t="shared" si="14"/>
        <v>19.983255401799628</v>
      </c>
      <c r="Z31">
        <f t="shared" si="15"/>
        <v>19.524922068466296</v>
      </c>
      <c r="AB31">
        <f t="shared" si="16"/>
        <v>0.42166579316662595</v>
      </c>
      <c r="AC31" s="22">
        <f t="shared" si="17"/>
        <v>41872.81283541688</v>
      </c>
      <c r="AD31" s="22">
        <f>SUM(AC31:AC$124)</f>
        <v>1082757.1149852558</v>
      </c>
      <c r="AE31">
        <f t="shared" si="18"/>
        <v>25.858236924304205</v>
      </c>
      <c r="AF31">
        <f t="shared" si="19"/>
        <v>25.399903590970872</v>
      </c>
      <c r="AH31">
        <f t="shared" si="20"/>
        <v>0.39501224231136206</v>
      </c>
      <c r="AI31" s="22">
        <f t="shared" si="21"/>
        <v>39226.026768232376</v>
      </c>
      <c r="AJ31" s="22">
        <f>SUM(AI31:AI$124)</f>
        <v>968278.36788437085</v>
      </c>
      <c r="AK31">
        <f t="shared" si="22"/>
        <v>24.684589484564917</v>
      </c>
      <c r="AL31">
        <f t="shared" si="23"/>
        <v>24.226256151231585</v>
      </c>
      <c r="AN31">
        <f t="shared" si="24"/>
        <v>0.3701017636331026</v>
      </c>
      <c r="AO31" s="22">
        <f t="shared" si="25"/>
        <v>36752.333553750497</v>
      </c>
      <c r="AP31" s="22">
        <f>SUM(AO31:AO$124)</f>
        <v>867309.96167095017</v>
      </c>
      <c r="AQ31">
        <f t="shared" si="26"/>
        <v>23.598772589569162</v>
      </c>
      <c r="AR31">
        <f t="shared" si="27"/>
        <v>23.14043925623583</v>
      </c>
      <c r="AT31">
        <f t="shared" si="28"/>
        <v>0.54839116537669197</v>
      </c>
      <c r="AU31" s="22">
        <f t="shared" si="29"/>
        <v>54457.062916982715</v>
      </c>
      <c r="AV31" s="22">
        <f>SUM(AU31:AU$124)</f>
        <v>1722521.0458255769</v>
      </c>
      <c r="AW31">
        <f t="shared" si="30"/>
        <v>31.630810652632533</v>
      </c>
      <c r="AX31">
        <f t="shared" si="31"/>
        <v>31.172477319299201</v>
      </c>
      <c r="AZ31">
        <f t="shared" si="32"/>
        <v>0.51339972820871382</v>
      </c>
      <c r="BA31" s="22">
        <f t="shared" si="33"/>
        <v>50982.2970642117</v>
      </c>
      <c r="BB31" s="22">
        <f>SUM(BA31:BA$124)</f>
        <v>1529619.1113155999</v>
      </c>
      <c r="BC31">
        <f t="shared" si="34"/>
        <v>30.002946108706315</v>
      </c>
      <c r="BD31">
        <f t="shared" si="35"/>
        <v>29.544612775372983</v>
      </c>
    </row>
    <row r="32" spans="1:56" x14ac:dyDescent="0.2">
      <c r="A32">
        <v>28</v>
      </c>
      <c r="B32" s="12">
        <v>7.1200000000004604E-4</v>
      </c>
      <c r="C32" s="5">
        <f t="shared" si="36"/>
        <v>99235.197077692836</v>
      </c>
      <c r="D32">
        <f t="shared" si="0"/>
        <v>0.25509363714308358</v>
      </c>
      <c r="E32" s="22">
        <f t="shared" si="1"/>
        <v>25314.267355159365</v>
      </c>
      <c r="F32" s="22">
        <f>SUM(E32:E$124)</f>
        <v>484891.26319117268</v>
      </c>
      <c r="G32">
        <f t="shared" si="2"/>
        <v>19.154860632075366</v>
      </c>
      <c r="H32">
        <f t="shared" si="3"/>
        <v>18.696527298742033</v>
      </c>
      <c r="J32">
        <f t="shared" si="4"/>
        <v>0.50087778361825741</v>
      </c>
      <c r="K32" s="22">
        <f t="shared" si="5"/>
        <v>49704.705569195765</v>
      </c>
      <c r="L32" s="22">
        <f>SUM(K32:K$124)</f>
        <v>1478636.8142513882</v>
      </c>
      <c r="M32">
        <f t="shared" si="6"/>
        <v>29.748427182471143</v>
      </c>
      <c r="N32">
        <f t="shared" si="7"/>
        <v>29.290093849137811</v>
      </c>
      <c r="P32">
        <f t="shared" si="8"/>
        <v>0.4370767531704256</v>
      </c>
      <c r="Q32" s="22">
        <f t="shared" si="9"/>
        <v>43373.397738945292</v>
      </c>
      <c r="R32" s="22">
        <f>SUM(Q32:Q$124)</f>
        <v>1168096.26745959</v>
      </c>
      <c r="S32">
        <f t="shared" si="10"/>
        <v>26.931168143434327</v>
      </c>
      <c r="T32">
        <f t="shared" si="11"/>
        <v>26.472834810100995</v>
      </c>
      <c r="V32">
        <f t="shared" si="12"/>
        <v>0.27270124087896785</v>
      </c>
      <c r="W32" s="22">
        <f t="shared" si="13"/>
        <v>27061.561381955762</v>
      </c>
      <c r="X32" s="22">
        <f>SUM(W32:W$124)</f>
        <v>538487.46892487083</v>
      </c>
      <c r="Y32">
        <f t="shared" si="14"/>
        <v>19.898610480174515</v>
      </c>
      <c r="Z32">
        <f t="shared" si="15"/>
        <v>19.440277146841183</v>
      </c>
      <c r="AB32">
        <f t="shared" si="16"/>
        <v>0.40839302001610256</v>
      </c>
      <c r="AC32" s="22">
        <f t="shared" si="17"/>
        <v>40526.96182645209</v>
      </c>
      <c r="AD32" s="22">
        <f>SUM(AC32:AC$124)</f>
        <v>1040884.3021498392</v>
      </c>
      <c r="AE32">
        <f t="shared" si="18"/>
        <v>25.683748675935792</v>
      </c>
      <c r="AF32">
        <f t="shared" si="19"/>
        <v>25.22541534260246</v>
      </c>
      <c r="AH32">
        <f t="shared" si="20"/>
        <v>0.38165434039745127</v>
      </c>
      <c r="AI32" s="22">
        <f t="shared" si="21"/>
        <v>37873.543684897944</v>
      </c>
      <c r="AJ32" s="22">
        <f>SUM(AI32:AI$124)</f>
        <v>929052.34111613838</v>
      </c>
      <c r="AK32">
        <f t="shared" si="22"/>
        <v>24.530377955802365</v>
      </c>
      <c r="AL32">
        <f t="shared" si="23"/>
        <v>24.072044622469033</v>
      </c>
      <c r="AN32">
        <f t="shared" si="24"/>
        <v>0.3567245914535927</v>
      </c>
      <c r="AO32" s="22">
        <f t="shared" si="25"/>
        <v>35399.63513535673</v>
      </c>
      <c r="AP32" s="22">
        <f>SUM(AO32:AO$124)</f>
        <v>830557.62811719987</v>
      </c>
      <c r="AQ32">
        <f t="shared" si="26"/>
        <v>23.462321714374081</v>
      </c>
      <c r="AR32">
        <f t="shared" si="27"/>
        <v>23.003988381040749</v>
      </c>
      <c r="AT32">
        <f t="shared" si="28"/>
        <v>0.53632387811901416</v>
      </c>
      <c r="AU32" s="22">
        <f t="shared" si="29"/>
        <v>53222.205742612881</v>
      </c>
      <c r="AV32" s="22">
        <f>SUM(AU32:AU$124)</f>
        <v>1668063.9829085944</v>
      </c>
      <c r="AW32">
        <f t="shared" si="30"/>
        <v>31.341504164173386</v>
      </c>
      <c r="AX32">
        <f t="shared" si="31"/>
        <v>30.883170830840054</v>
      </c>
      <c r="AZ32">
        <f t="shared" si="32"/>
        <v>0.50087778361825741</v>
      </c>
      <c r="BA32" s="22">
        <f t="shared" si="33"/>
        <v>49704.705569195765</v>
      </c>
      <c r="BB32" s="22">
        <f>SUM(BA32:BA$124)</f>
        <v>1478636.8142513882</v>
      </c>
      <c r="BC32">
        <f t="shared" si="34"/>
        <v>29.748427182471143</v>
      </c>
      <c r="BD32">
        <f t="shared" si="35"/>
        <v>29.290093849137811</v>
      </c>
    </row>
    <row r="33" spans="1:56" x14ac:dyDescent="0.2">
      <c r="A33">
        <v>29</v>
      </c>
      <c r="B33" s="12">
        <v>7.3599999999995902E-4</v>
      </c>
      <c r="C33" s="5">
        <f t="shared" si="36"/>
        <v>99164.541617373514</v>
      </c>
      <c r="D33">
        <f t="shared" si="0"/>
        <v>0.24294632108865097</v>
      </c>
      <c r="E33" s="22">
        <f t="shared" si="1"/>
        <v>24091.660568383319</v>
      </c>
      <c r="F33" s="22">
        <f>SUM(E33:E$124)</f>
        <v>459576.99583601329</v>
      </c>
      <c r="G33">
        <f t="shared" si="2"/>
        <v>19.076185908045666</v>
      </c>
      <c r="H33">
        <f t="shared" si="3"/>
        <v>18.617852574712334</v>
      </c>
      <c r="J33">
        <f t="shared" si="4"/>
        <v>0.48866125231049495</v>
      </c>
      <c r="K33" s="22">
        <f t="shared" si="5"/>
        <v>48457.869091541936</v>
      </c>
      <c r="L33" s="22">
        <f>SUM(K33:K$124)</f>
        <v>1428932.1086821924</v>
      </c>
      <c r="M33">
        <f t="shared" si="6"/>
        <v>29.488133413023004</v>
      </c>
      <c r="N33">
        <f t="shared" si="7"/>
        <v>29.029800079689672</v>
      </c>
      <c r="P33">
        <f t="shared" si="8"/>
        <v>0.42434636230138412</v>
      </c>
      <c r="Q33" s="22">
        <f t="shared" si="9"/>
        <v>42080.112504616664</v>
      </c>
      <c r="R33" s="22">
        <f>SUM(Q33:Q$124)</f>
        <v>1124722.8697206446</v>
      </c>
      <c r="S33">
        <f t="shared" si="10"/>
        <v>26.728133618873994</v>
      </c>
      <c r="T33">
        <f t="shared" si="11"/>
        <v>26.269800285540661</v>
      </c>
      <c r="V33">
        <f t="shared" si="12"/>
        <v>0.26033531348827477</v>
      </c>
      <c r="W33" s="22">
        <f t="shared" si="13"/>
        <v>25816.032028880003</v>
      </c>
      <c r="X33" s="22">
        <f>SUM(W33:W$124)</f>
        <v>511425.90754291532</v>
      </c>
      <c r="Y33">
        <f t="shared" si="14"/>
        <v>19.810399482414297</v>
      </c>
      <c r="Z33">
        <f t="shared" si="15"/>
        <v>19.352066149080965</v>
      </c>
      <c r="AB33">
        <f t="shared" si="16"/>
        <v>0.39553803391390085</v>
      </c>
      <c r="AC33" s="22">
        <f t="shared" si="17"/>
        <v>39223.347825309116</v>
      </c>
      <c r="AD33" s="22">
        <f>SUM(AC33:AC$124)</f>
        <v>1000357.3403233872</v>
      </c>
      <c r="AE33">
        <f t="shared" si="18"/>
        <v>25.504129448070728</v>
      </c>
      <c r="AF33">
        <f t="shared" si="19"/>
        <v>25.045796114737396</v>
      </c>
      <c r="AH33">
        <f t="shared" si="20"/>
        <v>0.36874815497338298</v>
      </c>
      <c r="AI33" s="22">
        <f t="shared" si="21"/>
        <v>36566.741760187731</v>
      </c>
      <c r="AJ33" s="22">
        <f>SUM(AI33:AI$124)</f>
        <v>891178.79743124044</v>
      </c>
      <c r="AK33">
        <f t="shared" si="22"/>
        <v>24.371293545259668</v>
      </c>
      <c r="AL33">
        <f t="shared" si="23"/>
        <v>23.912960211926336</v>
      </c>
      <c r="AN33">
        <f t="shared" si="24"/>
        <v>0.34383093152153521</v>
      </c>
      <c r="AO33" s="22">
        <f t="shared" si="25"/>
        <v>34095.836718207582</v>
      </c>
      <c r="AP33" s="22">
        <f>SUM(AO33:AO$124)</f>
        <v>795157.99298184307</v>
      </c>
      <c r="AQ33">
        <f t="shared" si="26"/>
        <v>23.32126351828812</v>
      </c>
      <c r="AR33">
        <f t="shared" si="27"/>
        <v>22.862930184954788</v>
      </c>
      <c r="AT33">
        <f t="shared" si="28"/>
        <v>0.52452213018974492</v>
      </c>
      <c r="AU33" s="22">
        <f t="shared" si="29"/>
        <v>52013.996608434369</v>
      </c>
      <c r="AV33" s="22">
        <f>SUM(AU33:AU$124)</f>
        <v>1614841.7771659812</v>
      </c>
      <c r="AW33">
        <f t="shared" si="30"/>
        <v>31.046292968460826</v>
      </c>
      <c r="AX33">
        <f t="shared" si="31"/>
        <v>30.587959635127493</v>
      </c>
      <c r="AZ33">
        <f t="shared" si="32"/>
        <v>0.48866125231049495</v>
      </c>
      <c r="BA33" s="22">
        <f t="shared" si="33"/>
        <v>48457.869091541936</v>
      </c>
      <c r="BB33" s="22">
        <f>SUM(BA33:BA$124)</f>
        <v>1428932.1086821924</v>
      </c>
      <c r="BC33">
        <f t="shared" si="34"/>
        <v>29.488133413023004</v>
      </c>
      <c r="BD33">
        <f t="shared" si="35"/>
        <v>29.029800079689672</v>
      </c>
    </row>
    <row r="34" spans="1:56" x14ac:dyDescent="0.2">
      <c r="A34">
        <v>30</v>
      </c>
      <c r="B34" s="12">
        <v>7.570000000000081E-4</v>
      </c>
      <c r="C34" s="5">
        <f t="shared" si="36"/>
        <v>99091.556514743133</v>
      </c>
      <c r="D34">
        <f t="shared" si="0"/>
        <v>0.23137744865585813</v>
      </c>
      <c r="E34" s="22">
        <f t="shared" si="1"/>
        <v>22927.551529719043</v>
      </c>
      <c r="F34" s="22">
        <f>SUM(E34:E$124)</f>
        <v>435485.33526763</v>
      </c>
      <c r="G34">
        <f t="shared" si="2"/>
        <v>18.993974768877838</v>
      </c>
      <c r="H34">
        <f t="shared" si="3"/>
        <v>18.535641435544505</v>
      </c>
      <c r="J34">
        <f t="shared" si="4"/>
        <v>0.47674268518097085</v>
      </c>
      <c r="K34" s="22">
        <f t="shared" si="5"/>
        <v>47241.174731600564</v>
      </c>
      <c r="L34" s="22">
        <f>SUM(K34:K$124)</f>
        <v>1380474.2395906504</v>
      </c>
      <c r="M34">
        <f t="shared" si="6"/>
        <v>29.221844025551373</v>
      </c>
      <c r="N34">
        <f t="shared" si="7"/>
        <v>28.763510692218041</v>
      </c>
      <c r="P34">
        <f t="shared" si="8"/>
        <v>0.41198675951590691</v>
      </c>
      <c r="Q34" s="22">
        <f t="shared" si="9"/>
        <v>40824.409263896378</v>
      </c>
      <c r="R34" s="22">
        <f>SUM(Q34:Q$124)</f>
        <v>1082642.7572160272</v>
      </c>
      <c r="S34">
        <f t="shared" si="10"/>
        <v>26.519495976478883</v>
      </c>
      <c r="T34">
        <f t="shared" si="11"/>
        <v>26.061162643145551</v>
      </c>
      <c r="V34">
        <f t="shared" si="12"/>
        <v>0.24853013220837683</v>
      </c>
      <c r="W34" s="22">
        <f t="shared" si="13"/>
        <v>24627.237641342956</v>
      </c>
      <c r="X34" s="22">
        <f>SUM(W34:W$124)</f>
        <v>485609.87551403535</v>
      </c>
      <c r="Y34">
        <f t="shared" si="14"/>
        <v>19.718406204795709</v>
      </c>
      <c r="Z34">
        <f t="shared" si="15"/>
        <v>19.260072871462377</v>
      </c>
      <c r="AB34">
        <f t="shared" si="16"/>
        <v>0.38308768417811223</v>
      </c>
      <c r="AC34" s="22">
        <f t="shared" si="17"/>
        <v>37960.754906837479</v>
      </c>
      <c r="AD34" s="22">
        <f>SUM(AC34:AC$124)</f>
        <v>961133.99249807815</v>
      </c>
      <c r="AE34">
        <f t="shared" si="18"/>
        <v>25.319148548464693</v>
      </c>
      <c r="AF34">
        <f t="shared" si="19"/>
        <v>24.86081521513136</v>
      </c>
      <c r="AH34">
        <f t="shared" si="20"/>
        <v>0.35627841060230236</v>
      </c>
      <c r="AI34" s="22">
        <f t="shared" si="21"/>
        <v>35304.182259180903</v>
      </c>
      <c r="AJ34" s="22">
        <f>SUM(AI34:AI$124)</f>
        <v>854612.05567105243</v>
      </c>
      <c r="AK34">
        <f t="shared" si="22"/>
        <v>24.207105248806869</v>
      </c>
      <c r="AL34">
        <f t="shared" si="23"/>
        <v>23.748771915473537</v>
      </c>
      <c r="AN34">
        <f t="shared" si="24"/>
        <v>0.33140330749063629</v>
      </c>
      <c r="AO34" s="22">
        <f t="shared" si="25"/>
        <v>32839.269573381185</v>
      </c>
      <c r="AP34" s="22">
        <f>SUM(AO34:AO$124)</f>
        <v>761062.15626363561</v>
      </c>
      <c r="AQ34">
        <f t="shared" si="26"/>
        <v>23.175367971050623</v>
      </c>
      <c r="AR34">
        <f t="shared" si="27"/>
        <v>22.71703463771729</v>
      </c>
      <c r="AT34">
        <f t="shared" si="28"/>
        <v>0.51298007842517834</v>
      </c>
      <c r="AU34" s="22">
        <f t="shared" si="29"/>
        <v>50831.994432205924</v>
      </c>
      <c r="AV34" s="22">
        <f>SUM(AU34:AU$124)</f>
        <v>1562827.7805575468</v>
      </c>
      <c r="AW34">
        <f t="shared" si="30"/>
        <v>30.744962852910938</v>
      </c>
      <c r="AX34">
        <f t="shared" si="31"/>
        <v>30.286629519577605</v>
      </c>
      <c r="AZ34">
        <f t="shared" si="32"/>
        <v>0.47674268518097085</v>
      </c>
      <c r="BA34" s="22">
        <f t="shared" si="33"/>
        <v>47241.174731600564</v>
      </c>
      <c r="BB34" s="22">
        <f>SUM(BA34:BA$124)</f>
        <v>1380474.2395906504</v>
      </c>
      <c r="BC34">
        <f t="shared" si="34"/>
        <v>29.221844025551373</v>
      </c>
      <c r="BD34">
        <f t="shared" si="35"/>
        <v>28.763510692218041</v>
      </c>
    </row>
    <row r="35" spans="1:56" x14ac:dyDescent="0.2">
      <c r="A35">
        <v>31</v>
      </c>
      <c r="B35" s="12">
        <v>7.7499999999997005E-4</v>
      </c>
      <c r="C35" s="5">
        <f t="shared" si="36"/>
        <v>99016.544206461476</v>
      </c>
      <c r="D35">
        <f t="shared" si="0"/>
        <v>0.220359474910341</v>
      </c>
      <c r="E35" s="22">
        <f t="shared" si="1"/>
        <v>21819.23368877242</v>
      </c>
      <c r="F35" s="22">
        <f>SUM(E35:E$124)</f>
        <v>412557.78373791097</v>
      </c>
      <c r="G35">
        <f t="shared" si="2"/>
        <v>18.907986853369735</v>
      </c>
      <c r="H35">
        <f t="shared" si="3"/>
        <v>18.449653520036403</v>
      </c>
      <c r="J35">
        <f t="shared" si="4"/>
        <v>0.4651148148107031</v>
      </c>
      <c r="K35" s="22">
        <f t="shared" si="5"/>
        <v>46054.061621784123</v>
      </c>
      <c r="L35" s="22">
        <f>SUM(K35:K$124)</f>
        <v>1333233.0648590499</v>
      </c>
      <c r="M35">
        <f t="shared" si="6"/>
        <v>28.94930474988583</v>
      </c>
      <c r="N35">
        <f t="shared" si="7"/>
        <v>28.490971416552497</v>
      </c>
      <c r="P35">
        <f t="shared" si="8"/>
        <v>0.39998714516107459</v>
      </c>
      <c r="Q35" s="22">
        <f t="shared" si="9"/>
        <v>39605.344840857862</v>
      </c>
      <c r="R35" s="22">
        <f>SUM(Q35:Q$124)</f>
        <v>1041818.3479521309</v>
      </c>
      <c r="S35">
        <f t="shared" si="10"/>
        <v>26.304993736031435</v>
      </c>
      <c r="T35">
        <f t="shared" si="11"/>
        <v>25.846660402698102</v>
      </c>
      <c r="V35">
        <f t="shared" si="12"/>
        <v>0.23726026941133824</v>
      </c>
      <c r="W35" s="22">
        <f t="shared" si="13"/>
        <v>23492.691954604732</v>
      </c>
      <c r="X35" s="22">
        <f>SUM(W35:W$124)</f>
        <v>460982.63787269243</v>
      </c>
      <c r="Y35">
        <f t="shared" si="14"/>
        <v>19.622384644699544</v>
      </c>
      <c r="Z35">
        <f t="shared" si="15"/>
        <v>19.164051311366212</v>
      </c>
      <c r="AB35">
        <f t="shared" si="16"/>
        <v>0.3710292340708109</v>
      </c>
      <c r="AC35" s="22">
        <f t="shared" si="17"/>
        <v>36738.032557261991</v>
      </c>
      <c r="AD35" s="22">
        <f>SUM(AC35:AC$124)</f>
        <v>923173.23759124056</v>
      </c>
      <c r="AE35">
        <f t="shared" si="18"/>
        <v>25.128543183479685</v>
      </c>
      <c r="AF35">
        <f t="shared" si="19"/>
        <v>24.670209850146353</v>
      </c>
      <c r="AH35">
        <f t="shared" si="20"/>
        <v>0.34423034840802164</v>
      </c>
      <c r="AI35" s="22">
        <f t="shared" si="21"/>
        <v>34084.499510348513</v>
      </c>
      <c r="AJ35" s="22">
        <f>SUM(AI35:AI$124)</f>
        <v>819307.87341187149</v>
      </c>
      <c r="AK35">
        <f t="shared" si="22"/>
        <v>24.037550358136215</v>
      </c>
      <c r="AL35">
        <f t="shared" si="23"/>
        <v>23.579217024802883</v>
      </c>
      <c r="AN35">
        <f t="shared" si="24"/>
        <v>0.31942487468976988</v>
      </c>
      <c r="AO35" s="22">
        <f t="shared" si="25"/>
        <v>31628.347225363017</v>
      </c>
      <c r="AP35" s="22">
        <f>SUM(AO35:AO$124)</f>
        <v>728222.88669025444</v>
      </c>
      <c r="AQ35">
        <f t="shared" si="26"/>
        <v>23.024373720871726</v>
      </c>
      <c r="AR35">
        <f t="shared" si="27"/>
        <v>22.566040387538393</v>
      </c>
      <c r="AT35">
        <f t="shared" si="28"/>
        <v>0.50169200823978322</v>
      </c>
      <c r="AU35" s="22">
        <f t="shared" si="29"/>
        <v>49675.808911902932</v>
      </c>
      <c r="AV35" s="22">
        <f>SUM(AU35:AU$124)</f>
        <v>1511995.786125341</v>
      </c>
      <c r="AW35">
        <f t="shared" si="30"/>
        <v>30.437265527105453</v>
      </c>
      <c r="AX35">
        <f t="shared" si="31"/>
        <v>29.97893219377212</v>
      </c>
      <c r="AZ35">
        <f t="shared" si="32"/>
        <v>0.4651148148107031</v>
      </c>
      <c r="BA35" s="22">
        <f t="shared" si="33"/>
        <v>46054.061621784123</v>
      </c>
      <c r="BB35" s="22">
        <f>SUM(BA35:BA$124)</f>
        <v>1333233.0648590499</v>
      </c>
      <c r="BC35">
        <f t="shared" si="34"/>
        <v>28.94930474988583</v>
      </c>
      <c r="BD35">
        <f t="shared" si="35"/>
        <v>28.490971416552497</v>
      </c>
    </row>
    <row r="36" spans="1:56" x14ac:dyDescent="0.2">
      <c r="A36">
        <v>32</v>
      </c>
      <c r="B36" s="12">
        <v>7.9200000000001502E-4</v>
      </c>
      <c r="C36" s="5">
        <f t="shared" si="36"/>
        <v>98939.806384701471</v>
      </c>
      <c r="D36">
        <f t="shared" si="0"/>
        <v>0.20986616658127716</v>
      </c>
      <c r="E36" s="22">
        <f t="shared" si="1"/>
        <v>20764.117888251069</v>
      </c>
      <c r="F36" s="22">
        <f>SUM(E36:E$124)</f>
        <v>390738.55004913855</v>
      </c>
      <c r="G36">
        <f t="shared" si="2"/>
        <v>18.817970122883455</v>
      </c>
      <c r="H36">
        <f t="shared" si="3"/>
        <v>18.359636789550123</v>
      </c>
      <c r="J36">
        <f t="shared" si="4"/>
        <v>0.45377055103483238</v>
      </c>
      <c r="K36" s="22">
        <f t="shared" si="5"/>
        <v>44895.970462465615</v>
      </c>
      <c r="L36" s="22">
        <f>SUM(K36:K$124)</f>
        <v>1287179.0032372659</v>
      </c>
      <c r="M36">
        <f t="shared" si="6"/>
        <v>28.670256817666662</v>
      </c>
      <c r="N36">
        <f t="shared" si="7"/>
        <v>28.21192348433333</v>
      </c>
      <c r="P36">
        <f t="shared" si="8"/>
        <v>0.38833703413696569</v>
      </c>
      <c r="Q36" s="22">
        <f t="shared" si="9"/>
        <v>38421.990969520593</v>
      </c>
      <c r="R36" s="22">
        <f>SUM(Q36:Q$124)</f>
        <v>1002213.0031112731</v>
      </c>
      <c r="S36">
        <f t="shared" si="10"/>
        <v>26.084358926280235</v>
      </c>
      <c r="T36">
        <f t="shared" si="11"/>
        <v>25.626025592946903</v>
      </c>
      <c r="V36">
        <f t="shared" si="12"/>
        <v>0.22650145051201737</v>
      </c>
      <c r="W36" s="22">
        <f t="shared" si="13"/>
        <v>22410.009659513042</v>
      </c>
      <c r="X36" s="22">
        <f>SUM(W36:W$124)</f>
        <v>437489.94591808773</v>
      </c>
      <c r="Y36">
        <f t="shared" si="14"/>
        <v>19.522077525404967</v>
      </c>
      <c r="Z36">
        <f t="shared" si="15"/>
        <v>19.063744192071635</v>
      </c>
      <c r="AB36">
        <f t="shared" si="16"/>
        <v>0.35935034776833974</v>
      </c>
      <c r="AC36" s="22">
        <f t="shared" si="17"/>
        <v>35554.053832474674</v>
      </c>
      <c r="AD36" s="22">
        <f>SUM(AC36:AC$124)</f>
        <v>886435.20503397845</v>
      </c>
      <c r="AE36">
        <f t="shared" si="18"/>
        <v>24.93204317039984</v>
      </c>
      <c r="AF36">
        <f t="shared" si="19"/>
        <v>24.473709837066508</v>
      </c>
      <c r="AH36">
        <f t="shared" si="20"/>
        <v>0.33258970860678427</v>
      </c>
      <c r="AI36" s="22">
        <f t="shared" si="21"/>
        <v>32906.361375099514</v>
      </c>
      <c r="AJ36" s="22">
        <f>SUM(AI36:AI$124)</f>
        <v>785223.37390152307</v>
      </c>
      <c r="AK36">
        <f t="shared" si="22"/>
        <v>23.862357948080742</v>
      </c>
      <c r="AL36">
        <f t="shared" si="23"/>
        <v>23.40402461474741</v>
      </c>
      <c r="AN36">
        <f t="shared" si="24"/>
        <v>0.30787939729134445</v>
      </c>
      <c r="AO36" s="22">
        <f t="shared" si="25"/>
        <v>30461.527957844202</v>
      </c>
      <c r="AP36" s="22">
        <f>SUM(AO36:AO$124)</f>
        <v>696594.53946489131</v>
      </c>
      <c r="AQ36">
        <f t="shared" si="26"/>
        <v>22.868010443498125</v>
      </c>
      <c r="AR36">
        <f t="shared" si="27"/>
        <v>22.409677110164793</v>
      </c>
      <c r="AT36">
        <f t="shared" si="28"/>
        <v>0.49065233079685422</v>
      </c>
      <c r="AU36" s="22">
        <f t="shared" si="29"/>
        <v>48545.046611243255</v>
      </c>
      <c r="AV36" s="22">
        <f>SUM(AU36:AU$124)</f>
        <v>1462319.9772134381</v>
      </c>
      <c r="AW36">
        <f t="shared" si="30"/>
        <v>30.122949287162868</v>
      </c>
      <c r="AX36">
        <f t="shared" si="31"/>
        <v>29.664615953829536</v>
      </c>
      <c r="AZ36">
        <f t="shared" si="32"/>
        <v>0.45377055103483238</v>
      </c>
      <c r="BA36" s="22">
        <f t="shared" si="33"/>
        <v>44895.970462465615</v>
      </c>
      <c r="BB36" s="22">
        <f>SUM(BA36:BA$124)</f>
        <v>1287179.0032372659</v>
      </c>
      <c r="BC36">
        <f t="shared" si="34"/>
        <v>28.670256817666662</v>
      </c>
      <c r="BD36">
        <f t="shared" si="35"/>
        <v>28.21192348433333</v>
      </c>
    </row>
    <row r="37" spans="1:56" x14ac:dyDescent="0.2">
      <c r="A37">
        <v>33</v>
      </c>
      <c r="B37" s="12">
        <v>8.010000000000521E-4</v>
      </c>
      <c r="C37" s="5">
        <f t="shared" si="36"/>
        <v>98861.446058044792</v>
      </c>
      <c r="D37">
        <f t="shared" si="0"/>
        <v>0.19987253960121634</v>
      </c>
      <c r="E37" s="22">
        <f t="shared" si="1"/>
        <v>19759.688292270072</v>
      </c>
      <c r="F37" s="22">
        <f>SUM(E37:E$124)</f>
        <v>369974.43216088746</v>
      </c>
      <c r="G37">
        <f t="shared" si="2"/>
        <v>18.723697797683393</v>
      </c>
      <c r="H37">
        <f t="shared" si="3"/>
        <v>18.265364464350061</v>
      </c>
      <c r="J37">
        <f t="shared" si="4"/>
        <v>0.44270297661934871</v>
      </c>
      <c r="K37" s="22">
        <f t="shared" si="5"/>
        <v>43766.256442789607</v>
      </c>
      <c r="L37" s="22">
        <f>SUM(K37:K$124)</f>
        <v>1242283.0327748</v>
      </c>
      <c r="M37">
        <f t="shared" si="6"/>
        <v>28.384493757163991</v>
      </c>
      <c r="N37">
        <f t="shared" si="7"/>
        <v>27.926160423830659</v>
      </c>
      <c r="P37">
        <f t="shared" si="8"/>
        <v>0.37702624673491814</v>
      </c>
      <c r="Q37" s="22">
        <f t="shared" si="9"/>
        <v>37273.359954051193</v>
      </c>
      <c r="R37" s="22">
        <f>SUM(Q37:Q$124)</f>
        <v>963791.01214175229</v>
      </c>
      <c r="S37">
        <f t="shared" si="10"/>
        <v>25.857368730102881</v>
      </c>
      <c r="T37">
        <f t="shared" si="11"/>
        <v>25.399035396769548</v>
      </c>
      <c r="V37">
        <f t="shared" si="12"/>
        <v>0.21623050168211677</v>
      </c>
      <c r="W37" s="22">
        <f t="shared" si="13"/>
        <v>21376.860078150552</v>
      </c>
      <c r="X37" s="22">
        <f>SUM(W37:W$124)</f>
        <v>415079.9362585746</v>
      </c>
      <c r="Y37">
        <f t="shared" si="14"/>
        <v>19.417254673563164</v>
      </c>
      <c r="Z37">
        <f t="shared" si="15"/>
        <v>18.958921340229832</v>
      </c>
      <c r="AB37">
        <f t="shared" si="16"/>
        <v>0.34803907774173343</v>
      </c>
      <c r="AC37" s="22">
        <f t="shared" si="17"/>
        <v>34407.64651025604</v>
      </c>
      <c r="AD37" s="22">
        <f>SUM(AC37:AC$124)</f>
        <v>850881.15120150382</v>
      </c>
      <c r="AE37">
        <f t="shared" si="18"/>
        <v>24.729420274295073</v>
      </c>
      <c r="AF37">
        <f t="shared" si="19"/>
        <v>24.271086940961741</v>
      </c>
      <c r="AH37">
        <f t="shared" si="20"/>
        <v>0.32134271362974326</v>
      </c>
      <c r="AI37" s="22">
        <f t="shared" si="21"/>
        <v>31768.405349652599</v>
      </c>
      <c r="AJ37" s="22">
        <f>SUM(AI37:AI$124)</f>
        <v>752317.01252642344</v>
      </c>
      <c r="AK37">
        <f t="shared" si="22"/>
        <v>23.681296062745258</v>
      </c>
      <c r="AL37">
        <f t="shared" si="23"/>
        <v>23.222962729411925</v>
      </c>
      <c r="AN37">
        <f t="shared" si="24"/>
        <v>0.29675122630491024</v>
      </c>
      <c r="AO37" s="22">
        <f t="shared" si="25"/>
        <v>29337.255352001528</v>
      </c>
      <c r="AP37" s="22">
        <f>SUM(AO37:AO$124)</f>
        <v>666133.01150704722</v>
      </c>
      <c r="AQ37">
        <f t="shared" si="26"/>
        <v>22.706044021994732</v>
      </c>
      <c r="AR37">
        <f t="shared" si="27"/>
        <v>22.2477106886614</v>
      </c>
      <c r="AT37">
        <f t="shared" si="28"/>
        <v>0.47985558024142216</v>
      </c>
      <c r="AU37" s="22">
        <f t="shared" si="29"/>
        <v>47439.216561689143</v>
      </c>
      <c r="AV37" s="22">
        <f>SUM(AU37:AU$124)</f>
        <v>1413774.930602195</v>
      </c>
      <c r="AW37">
        <f t="shared" si="30"/>
        <v>29.80181868652376</v>
      </c>
      <c r="AX37">
        <f t="shared" si="31"/>
        <v>29.343485353190427</v>
      </c>
      <c r="AZ37">
        <f t="shared" si="32"/>
        <v>0.44270297661934871</v>
      </c>
      <c r="BA37" s="22">
        <f t="shared" si="33"/>
        <v>43766.256442789607</v>
      </c>
      <c r="BB37" s="22">
        <f>SUM(BA37:BA$124)</f>
        <v>1242283.0327748</v>
      </c>
      <c r="BC37">
        <f t="shared" si="34"/>
        <v>28.384493757163991</v>
      </c>
      <c r="BD37">
        <f t="shared" si="35"/>
        <v>27.926160423830659</v>
      </c>
    </row>
    <row r="38" spans="1:56" x14ac:dyDescent="0.2">
      <c r="A38">
        <v>34</v>
      </c>
      <c r="B38" s="12">
        <v>8.010000000000521E-4</v>
      </c>
      <c r="C38" s="5">
        <f t="shared" si="36"/>
        <v>98782.258039752298</v>
      </c>
      <c r="D38">
        <f t="shared" si="0"/>
        <v>0.19035479962020604</v>
      </c>
      <c r="E38" s="22">
        <f t="shared" si="1"/>
        <v>18803.676935188538</v>
      </c>
      <c r="F38" s="22">
        <f>SUM(E38:E$124)</f>
        <v>350214.74386861734</v>
      </c>
      <c r="G38">
        <f t="shared" si="2"/>
        <v>18.624801153291344</v>
      </c>
      <c r="H38">
        <f t="shared" si="3"/>
        <v>18.166467819958012</v>
      </c>
      <c r="J38">
        <f t="shared" si="4"/>
        <v>0.43190534304326705</v>
      </c>
      <c r="K38" s="22">
        <f t="shared" si="5"/>
        <v>42664.585045247739</v>
      </c>
      <c r="L38" s="22">
        <f>SUM(K38:K$124)</f>
        <v>1198516.7763320105</v>
      </c>
      <c r="M38">
        <f t="shared" si="6"/>
        <v>28.091607478683521</v>
      </c>
      <c r="N38">
        <f t="shared" si="7"/>
        <v>27.633274145350189</v>
      </c>
      <c r="P38">
        <f t="shared" si="8"/>
        <v>0.36604489974263904</v>
      </c>
      <c r="Q38" s="22">
        <f t="shared" si="9"/>
        <v>36158.741740512633</v>
      </c>
      <c r="R38" s="22">
        <f>SUM(Q38:Q$124)</f>
        <v>926517.65218770131</v>
      </c>
      <c r="S38">
        <f t="shared" si="10"/>
        <v>25.623614307065925</v>
      </c>
      <c r="T38">
        <f t="shared" si="11"/>
        <v>25.165280973732592</v>
      </c>
      <c r="V38">
        <f t="shared" si="12"/>
        <v>0.20642529993519498</v>
      </c>
      <c r="W38" s="22">
        <f t="shared" si="13"/>
        <v>20391.157244131693</v>
      </c>
      <c r="X38" s="22">
        <f>SUM(W38:W$124)</f>
        <v>393703.07618042413</v>
      </c>
      <c r="Y38">
        <f t="shared" si="14"/>
        <v>19.307539609784858</v>
      </c>
      <c r="Z38">
        <f t="shared" si="15"/>
        <v>18.849206276451525</v>
      </c>
      <c r="AB38">
        <f t="shared" si="16"/>
        <v>0.33708385253436651</v>
      </c>
      <c r="AC38" s="22">
        <f t="shared" si="17"/>
        <v>33297.904102083601</v>
      </c>
      <c r="AD38" s="22">
        <f>SUM(AC38:AC$124)</f>
        <v>816473.50469124783</v>
      </c>
      <c r="AE38">
        <f t="shared" si="18"/>
        <v>24.520267167210605</v>
      </c>
      <c r="AF38">
        <f t="shared" si="19"/>
        <v>24.061933833877273</v>
      </c>
      <c r="AH38">
        <f t="shared" si="20"/>
        <v>0.3104760518161771</v>
      </c>
      <c r="AI38" s="22">
        <f t="shared" si="21"/>
        <v>30669.52546566911</v>
      </c>
      <c r="AJ38" s="22">
        <f>SUM(AI38:AI$124)</f>
        <v>720548.60717677081</v>
      </c>
      <c r="AK38">
        <f t="shared" si="22"/>
        <v>23.493960086971001</v>
      </c>
      <c r="AL38">
        <f t="shared" si="23"/>
        <v>23.035626753637668</v>
      </c>
      <c r="AN38">
        <f t="shared" si="24"/>
        <v>0.28602527836617853</v>
      </c>
      <c r="AO38" s="22">
        <f t="shared" si="25"/>
        <v>28254.222853459829</v>
      </c>
      <c r="AP38" s="22">
        <f>SUM(AO38:AO$124)</f>
        <v>636795.75615504559</v>
      </c>
      <c r="AQ38">
        <f t="shared" si="26"/>
        <v>22.538073669829064</v>
      </c>
      <c r="AR38">
        <f t="shared" si="27"/>
        <v>22.079740336495732</v>
      </c>
      <c r="AT38">
        <f t="shared" si="28"/>
        <v>0.469296410994056</v>
      </c>
      <c r="AU38" s="22">
        <f t="shared" si="29"/>
        <v>46358.15916794449</v>
      </c>
      <c r="AV38" s="22">
        <f>SUM(AU38:AU$124)</f>
        <v>1366335.7140405057</v>
      </c>
      <c r="AW38">
        <f t="shared" si="30"/>
        <v>29.47346785472217</v>
      </c>
      <c r="AX38">
        <f t="shared" si="31"/>
        <v>29.015134521388838</v>
      </c>
      <c r="AZ38">
        <f t="shared" si="32"/>
        <v>0.43190534304326705</v>
      </c>
      <c r="BA38" s="22">
        <f t="shared" si="33"/>
        <v>42664.585045247739</v>
      </c>
      <c r="BB38" s="22">
        <f>SUM(BA38:BA$124)</f>
        <v>1198516.7763320105</v>
      </c>
      <c r="BC38">
        <f t="shared" si="34"/>
        <v>28.091607478683521</v>
      </c>
      <c r="BD38">
        <f t="shared" si="35"/>
        <v>27.633274145350189</v>
      </c>
    </row>
    <row r="39" spans="1:56" x14ac:dyDescent="0.2">
      <c r="A39">
        <v>35</v>
      </c>
      <c r="B39" s="12">
        <v>8.0299999999999805E-4</v>
      </c>
      <c r="C39" s="5">
        <f t="shared" si="36"/>
        <v>98703.133451062458</v>
      </c>
      <c r="D39">
        <f t="shared" si="0"/>
        <v>0.18129028535257716</v>
      </c>
      <c r="E39" s="22">
        <f t="shared" si="1"/>
        <v>17893.919228536615</v>
      </c>
      <c r="F39" s="22">
        <f>SUM(E39:E$124)</f>
        <v>331411.06693342881</v>
      </c>
      <c r="G39">
        <f t="shared" si="2"/>
        <v>18.520876432978735</v>
      </c>
      <c r="H39">
        <f t="shared" si="3"/>
        <v>18.062543099645403</v>
      </c>
      <c r="J39">
        <f t="shared" si="4"/>
        <v>0.42137106638367522</v>
      </c>
      <c r="K39" s="22">
        <f t="shared" si="5"/>
        <v>41590.64459768439</v>
      </c>
      <c r="L39" s="22">
        <f>SUM(K39:K$124)</f>
        <v>1155852.1912867632</v>
      </c>
      <c r="M39">
        <f t="shared" si="6"/>
        <v>27.791158383515814</v>
      </c>
      <c r="N39">
        <f t="shared" si="7"/>
        <v>27.332825050182482</v>
      </c>
      <c r="P39">
        <f t="shared" si="8"/>
        <v>0.35538339780838735</v>
      </c>
      <c r="Q39" s="22">
        <f t="shared" si="9"/>
        <v>35077.454940173273</v>
      </c>
      <c r="R39" s="22">
        <f>SUM(Q39:Q$124)</f>
        <v>890358.91044718865</v>
      </c>
      <c r="S39">
        <f t="shared" si="10"/>
        <v>25.382654242326012</v>
      </c>
      <c r="T39">
        <f t="shared" si="11"/>
        <v>24.92432090899268</v>
      </c>
      <c r="V39">
        <f t="shared" si="12"/>
        <v>0.19706472547512649</v>
      </c>
      <c r="W39" s="22">
        <f t="shared" si="13"/>
        <v>19450.905897068398</v>
      </c>
      <c r="X39" s="22">
        <f>SUM(W39:W$124)</f>
        <v>373311.91893629247</v>
      </c>
      <c r="Y39">
        <f t="shared" si="14"/>
        <v>19.192520950531012</v>
      </c>
      <c r="Z39">
        <f t="shared" si="15"/>
        <v>18.73418761719768</v>
      </c>
      <c r="AB39">
        <f t="shared" si="16"/>
        <v>0.326473464924326</v>
      </c>
      <c r="AC39" s="22">
        <f t="shared" si="17"/>
        <v>32223.953976656507</v>
      </c>
      <c r="AD39" s="22">
        <f>SUM(AC39:AC$124)</f>
        <v>783175.60058916453</v>
      </c>
      <c r="AE39">
        <f t="shared" si="18"/>
        <v>24.304143469063671</v>
      </c>
      <c r="AF39">
        <f t="shared" si="19"/>
        <v>23.845810135730339</v>
      </c>
      <c r="AH39">
        <f t="shared" si="20"/>
        <v>0.29997686165814214</v>
      </c>
      <c r="AI39" s="22">
        <f t="shared" si="21"/>
        <v>29608.656208474506</v>
      </c>
      <c r="AJ39" s="22">
        <f>SUM(AI39:AI$124)</f>
        <v>689879.08171110158</v>
      </c>
      <c r="AK39">
        <f t="shared" si="22"/>
        <v>23.29991191946247</v>
      </c>
      <c r="AL39">
        <f t="shared" si="23"/>
        <v>22.841578586129138</v>
      </c>
      <c r="AN39">
        <f t="shared" si="24"/>
        <v>0.27568701529270218</v>
      </c>
      <c r="AO39" s="22">
        <f t="shared" si="25"/>
        <v>27211.172261160678</v>
      </c>
      <c r="AP39" s="22">
        <f>SUM(AO39:AO$124)</f>
        <v>608541.53330158582</v>
      </c>
      <c r="AQ39">
        <f t="shared" si="26"/>
        <v>22.363664727894704</v>
      </c>
      <c r="AR39">
        <f t="shared" si="27"/>
        <v>21.905331394561372</v>
      </c>
      <c r="AT39">
        <f t="shared" si="28"/>
        <v>0.45896959510421126</v>
      </c>
      <c r="AU39" s="22">
        <f t="shared" si="29"/>
        <v>45301.737195551068</v>
      </c>
      <c r="AV39" s="22">
        <f>SUM(AU39:AU$124)</f>
        <v>1319977.5548725612</v>
      </c>
      <c r="AW39">
        <f t="shared" si="30"/>
        <v>29.137459986902925</v>
      </c>
      <c r="AX39">
        <f t="shared" si="31"/>
        <v>28.679126653569593</v>
      </c>
      <c r="AZ39">
        <f t="shared" si="32"/>
        <v>0.42137106638367522</v>
      </c>
      <c r="BA39" s="22">
        <f t="shared" si="33"/>
        <v>41590.64459768439</v>
      </c>
      <c r="BB39" s="22">
        <f>SUM(BA39:BA$124)</f>
        <v>1155852.1912867632</v>
      </c>
      <c r="BC39">
        <f t="shared" si="34"/>
        <v>27.791158383515814</v>
      </c>
      <c r="BD39">
        <f t="shared" si="35"/>
        <v>27.332825050182482</v>
      </c>
    </row>
    <row r="40" spans="1:56" x14ac:dyDescent="0.2">
      <c r="A40">
        <v>36</v>
      </c>
      <c r="B40" s="12">
        <v>8.1399999999998108E-4</v>
      </c>
      <c r="C40" s="5">
        <f t="shared" si="36"/>
        <v>98623.87483490126</v>
      </c>
      <c r="D40">
        <f t="shared" si="0"/>
        <v>0.17265741462150208</v>
      </c>
      <c r="E40" s="22">
        <f t="shared" si="1"/>
        <v>17028.143248948672</v>
      </c>
      <c r="F40" s="22">
        <f>SUM(E40:E$124)</f>
        <v>313517.14770489221</v>
      </c>
      <c r="G40">
        <f t="shared" si="2"/>
        <v>18.411704853625128</v>
      </c>
      <c r="H40">
        <f t="shared" si="3"/>
        <v>17.953371520291796</v>
      </c>
      <c r="J40">
        <f t="shared" si="4"/>
        <v>0.41109372330114652</v>
      </c>
      <c r="K40" s="22">
        <f t="shared" si="5"/>
        <v>40543.655912265807</v>
      </c>
      <c r="L40" s="22">
        <f>SUM(K40:K$124)</f>
        <v>1114261.5466890787</v>
      </c>
      <c r="M40">
        <f t="shared" si="6"/>
        <v>27.483006197079959</v>
      </c>
      <c r="N40">
        <f t="shared" si="7"/>
        <v>27.024672863746627</v>
      </c>
      <c r="P40">
        <f t="shared" si="8"/>
        <v>0.34503242505668674</v>
      </c>
      <c r="Q40" s="22">
        <f t="shared" si="9"/>
        <v>34028.43470277312</v>
      </c>
      <c r="R40" s="22">
        <f>SUM(Q40:Q$124)</f>
        <v>855281.45550701534</v>
      </c>
      <c r="S40">
        <f t="shared" si="10"/>
        <v>25.134316725926709</v>
      </c>
      <c r="T40">
        <f t="shared" si="11"/>
        <v>24.675983392593377</v>
      </c>
      <c r="V40">
        <f t="shared" si="12"/>
        <v>0.1881286162053713</v>
      </c>
      <c r="W40" s="22">
        <f t="shared" si="13"/>
        <v>18553.973097501716</v>
      </c>
      <c r="X40" s="22">
        <f>SUM(W40:W$124)</f>
        <v>353861.01303922397</v>
      </c>
      <c r="Y40">
        <f t="shared" si="14"/>
        <v>19.071980496019538</v>
      </c>
      <c r="Z40">
        <f t="shared" si="15"/>
        <v>18.613647162686206</v>
      </c>
      <c r="AB40">
        <f t="shared" si="16"/>
        <v>0.31619706045939561</v>
      </c>
      <c r="AC40" s="22">
        <f t="shared" si="17"/>
        <v>31184.579313911137</v>
      </c>
      <c r="AD40" s="22">
        <f>SUM(AC40:AC$124)</f>
        <v>750951.64661250799</v>
      </c>
      <c r="AE40">
        <f t="shared" si="18"/>
        <v>24.080865066456607</v>
      </c>
      <c r="AF40">
        <f t="shared" si="19"/>
        <v>23.622531733123274</v>
      </c>
      <c r="AH40">
        <f t="shared" si="20"/>
        <v>0.28983271657791515</v>
      </c>
      <c r="AI40" s="22">
        <f t="shared" si="21"/>
        <v>28584.425562839715</v>
      </c>
      <c r="AJ40" s="22">
        <f>SUM(AI40:AI$124)</f>
        <v>660270.42550262727</v>
      </c>
      <c r="AK40">
        <f t="shared" si="22"/>
        <v>23.098957299355042</v>
      </c>
      <c r="AL40">
        <f t="shared" si="23"/>
        <v>22.64062396602171</v>
      </c>
      <c r="AN40">
        <f t="shared" si="24"/>
        <v>0.26572242437850807</v>
      </c>
      <c r="AO40" s="22">
        <f t="shared" si="25"/>
        <v>26206.575122732494</v>
      </c>
      <c r="AP40" s="22">
        <f>SUM(AO40:AO$124)</f>
        <v>581330.36104042514</v>
      </c>
      <c r="AQ40">
        <f t="shared" si="26"/>
        <v>22.182614794871039</v>
      </c>
      <c r="AR40">
        <f t="shared" si="27"/>
        <v>21.724281461537707</v>
      </c>
      <c r="AT40">
        <f t="shared" si="28"/>
        <v>0.44887001966182033</v>
      </c>
      <c r="AU40" s="22">
        <f t="shared" si="29"/>
        <v>44269.300636267035</v>
      </c>
      <c r="AV40" s="22">
        <f>SUM(AU40:AU$124)</f>
        <v>1274675.8176770099</v>
      </c>
      <c r="AW40">
        <f t="shared" si="30"/>
        <v>28.793674156956268</v>
      </c>
      <c r="AX40">
        <f t="shared" si="31"/>
        <v>28.335340823622936</v>
      </c>
      <c r="AZ40">
        <f t="shared" si="32"/>
        <v>0.41109372330114652</v>
      </c>
      <c r="BA40" s="22">
        <f t="shared" si="33"/>
        <v>40543.655912265807</v>
      </c>
      <c r="BB40" s="22">
        <f>SUM(BA40:BA$124)</f>
        <v>1114261.5466890787</v>
      </c>
      <c r="BC40">
        <f t="shared" si="34"/>
        <v>27.483006197079959</v>
      </c>
      <c r="BD40">
        <f t="shared" si="35"/>
        <v>27.024672863746627</v>
      </c>
    </row>
    <row r="41" spans="1:56" x14ac:dyDescent="0.2">
      <c r="A41">
        <v>37</v>
      </c>
      <c r="B41" s="12">
        <v>8.4099999999998109E-4</v>
      </c>
      <c r="C41" s="5">
        <f t="shared" si="36"/>
        <v>98543.595000785659</v>
      </c>
      <c r="D41">
        <f t="shared" si="0"/>
        <v>0.1644356329728591</v>
      </c>
      <c r="E41" s="22">
        <f t="shared" si="1"/>
        <v>16204.078419375262</v>
      </c>
      <c r="F41" s="22">
        <f>SUM(E41:E$124)</f>
        <v>296489.00445594348</v>
      </c>
      <c r="G41">
        <f t="shared" si="2"/>
        <v>18.297184004085707</v>
      </c>
      <c r="H41">
        <f t="shared" si="3"/>
        <v>17.838850670752375</v>
      </c>
      <c r="J41">
        <f t="shared" si="4"/>
        <v>0.40106704712306984</v>
      </c>
      <c r="K41" s="22">
        <f t="shared" si="5"/>
        <v>39522.58865985681</v>
      </c>
      <c r="L41" s="22">
        <f>SUM(K41:K$124)</f>
        <v>1073717.8907768128</v>
      </c>
      <c r="M41">
        <f t="shared" si="6"/>
        <v>27.167195449102518</v>
      </c>
      <c r="N41">
        <f t="shared" si="7"/>
        <v>26.708862115769186</v>
      </c>
      <c r="P41">
        <f t="shared" si="8"/>
        <v>0.33498293694823961</v>
      </c>
      <c r="Q41" s="22">
        <f t="shared" si="9"/>
        <v>33010.422870801041</v>
      </c>
      <c r="R41" s="22">
        <f>SUM(Q41:Q$124)</f>
        <v>821253.02080424223</v>
      </c>
      <c r="S41">
        <f t="shared" si="10"/>
        <v>24.878597405992984</v>
      </c>
      <c r="T41">
        <f t="shared" si="11"/>
        <v>24.420264072659652</v>
      </c>
      <c r="V41">
        <f t="shared" si="12"/>
        <v>0.17959772430107046</v>
      </c>
      <c r="W41" s="22">
        <f t="shared" si="13"/>
        <v>17698.205406587447</v>
      </c>
      <c r="X41" s="22">
        <f>SUM(W41:W$124)</f>
        <v>335307.03994172229</v>
      </c>
      <c r="Y41">
        <f t="shared" si="14"/>
        <v>18.94582146825563</v>
      </c>
      <c r="Z41">
        <f t="shared" si="15"/>
        <v>18.487488134922298</v>
      </c>
      <c r="AB41">
        <f t="shared" si="16"/>
        <v>0.30624412635292553</v>
      </c>
      <c r="AC41" s="22">
        <f t="shared" si="17"/>
        <v>30178.397158692125</v>
      </c>
      <c r="AD41" s="22">
        <f>SUM(AC41:AC$124)</f>
        <v>719767.06729859672</v>
      </c>
      <c r="AE41">
        <f t="shared" si="18"/>
        <v>23.850407412750414</v>
      </c>
      <c r="AF41">
        <f t="shared" si="19"/>
        <v>23.392074079417082</v>
      </c>
      <c r="AH41">
        <f t="shared" si="20"/>
        <v>0.28003161022020789</v>
      </c>
      <c r="AI41" s="22">
        <f t="shared" si="21"/>
        <v>27595.321584958037</v>
      </c>
      <c r="AJ41" s="22">
        <f>SUM(AI41:AI$124)</f>
        <v>631685.99993978743</v>
      </c>
      <c r="AK41">
        <f t="shared" si="22"/>
        <v>22.891054122888491</v>
      </c>
      <c r="AL41">
        <f t="shared" si="23"/>
        <v>22.432720789555159</v>
      </c>
      <c r="AN41">
        <f t="shared" si="24"/>
        <v>0.25611799940097163</v>
      </c>
      <c r="AO41" s="22">
        <f t="shared" si="25"/>
        <v>25238.788405380812</v>
      </c>
      <c r="AP41" s="22">
        <f>SUM(AO41:AO$124)</f>
        <v>555123.7859176927</v>
      </c>
      <c r="AQ41">
        <f t="shared" si="26"/>
        <v>21.994866671149019</v>
      </c>
      <c r="AR41">
        <f t="shared" si="27"/>
        <v>21.536533337815687</v>
      </c>
      <c r="AT41">
        <f t="shared" si="28"/>
        <v>0.43899268426583893</v>
      </c>
      <c r="AU41" s="22">
        <f t="shared" si="29"/>
        <v>43259.917286600605</v>
      </c>
      <c r="AV41" s="22">
        <f>SUM(AU41:AU$124)</f>
        <v>1230406.5170407428</v>
      </c>
      <c r="AW41">
        <f t="shared" si="30"/>
        <v>28.442183763070922</v>
      </c>
      <c r="AX41">
        <f t="shared" si="31"/>
        <v>27.98385042973759</v>
      </c>
      <c r="AZ41">
        <f t="shared" si="32"/>
        <v>0.40106704712306984</v>
      </c>
      <c r="BA41" s="22">
        <f t="shared" si="33"/>
        <v>39522.58865985681</v>
      </c>
      <c r="BB41" s="22">
        <f>SUM(BA41:BA$124)</f>
        <v>1073717.8907768128</v>
      </c>
      <c r="BC41">
        <f t="shared" si="34"/>
        <v>27.167195449102518</v>
      </c>
      <c r="BD41">
        <f t="shared" si="35"/>
        <v>26.708862115769186</v>
      </c>
    </row>
    <row r="42" spans="1:56" x14ac:dyDescent="0.2">
      <c r="A42">
        <v>38</v>
      </c>
      <c r="B42" s="12">
        <v>8.6399999999997612E-4</v>
      </c>
      <c r="C42" s="5">
        <f t="shared" si="36"/>
        <v>98460.719837390003</v>
      </c>
      <c r="D42">
        <f t="shared" si="0"/>
        <v>0.15660536473605632</v>
      </c>
      <c r="E42" s="22">
        <f t="shared" si="1"/>
        <v>15419.476942309118</v>
      </c>
      <c r="F42" s="22">
        <f>SUM(E42:E$124)</f>
        <v>280284.92603656818</v>
      </c>
      <c r="G42">
        <f t="shared" si="2"/>
        <v>18.177330339105172</v>
      </c>
      <c r="H42">
        <f t="shared" si="3"/>
        <v>17.71899700577184</v>
      </c>
      <c r="J42">
        <f t="shared" si="4"/>
        <v>0.39128492402250725</v>
      </c>
      <c r="K42" s="22">
        <f t="shared" si="5"/>
        <v>38526.195280774518</v>
      </c>
      <c r="L42" s="22">
        <f>SUM(K42:K$124)</f>
        <v>1034195.3021169563</v>
      </c>
      <c r="M42">
        <f t="shared" si="6"/>
        <v>26.843951098203675</v>
      </c>
      <c r="N42">
        <f t="shared" si="7"/>
        <v>26.385617764870343</v>
      </c>
      <c r="P42">
        <f t="shared" si="8"/>
        <v>0.3252261523769317</v>
      </c>
      <c r="Q42" s="22">
        <f t="shared" si="9"/>
        <v>32022.001072977382</v>
      </c>
      <c r="R42" s="22">
        <f>SUM(Q42:Q$124)</f>
        <v>788242.59793344117</v>
      </c>
      <c r="S42">
        <f t="shared" si="10"/>
        <v>24.615657095790326</v>
      </c>
      <c r="T42">
        <f t="shared" si="11"/>
        <v>24.157323762456993</v>
      </c>
      <c r="V42">
        <f t="shared" si="12"/>
        <v>0.17145367475042522</v>
      </c>
      <c r="W42" s="22">
        <f t="shared" si="13"/>
        <v>16881.452234692606</v>
      </c>
      <c r="X42" s="22">
        <f>SUM(W42:W$124)</f>
        <v>317608.8345351349</v>
      </c>
      <c r="Y42">
        <f t="shared" si="14"/>
        <v>18.814070621390364</v>
      </c>
      <c r="Z42">
        <f t="shared" si="15"/>
        <v>18.355737288057032</v>
      </c>
      <c r="AB42">
        <f t="shared" si="16"/>
        <v>0.29660448072922574</v>
      </c>
      <c r="AC42" s="22">
        <f t="shared" si="17"/>
        <v>29203.890679594839</v>
      </c>
      <c r="AD42" s="22">
        <f>SUM(AC42:AC$124)</f>
        <v>689588.6701399046</v>
      </c>
      <c r="AE42">
        <f t="shared" si="18"/>
        <v>23.612904106017961</v>
      </c>
      <c r="AF42">
        <f t="shared" si="19"/>
        <v>23.154570772684629</v>
      </c>
      <c r="AH42">
        <f t="shared" si="20"/>
        <v>0.27056194224174673</v>
      </c>
      <c r="AI42" s="22">
        <f t="shared" si="21"/>
        <v>26639.723593724721</v>
      </c>
      <c r="AJ42" s="22">
        <f>SUM(AI42:AI$124)</f>
        <v>604090.67835482943</v>
      </c>
      <c r="AK42">
        <f t="shared" si="22"/>
        <v>22.676311795409529</v>
      </c>
      <c r="AL42">
        <f t="shared" si="23"/>
        <v>22.217978462076196</v>
      </c>
      <c r="AN42">
        <f t="shared" si="24"/>
        <v>0.24686072231418951</v>
      </c>
      <c r="AO42" s="22">
        <f t="shared" si="25"/>
        <v>24306.084418633145</v>
      </c>
      <c r="AP42" s="22">
        <f>SUM(AO42:AO$124)</f>
        <v>529884.99751231214</v>
      </c>
      <c r="AQ42">
        <f t="shared" si="26"/>
        <v>21.800508398880574</v>
      </c>
      <c r="AR42">
        <f t="shared" si="27"/>
        <v>21.342175065547242</v>
      </c>
      <c r="AT42">
        <f t="shared" si="28"/>
        <v>0.42933269854849776</v>
      </c>
      <c r="AU42" s="22">
        <f t="shared" si="29"/>
        <v>42272.406548814259</v>
      </c>
      <c r="AV42" s="22">
        <f>SUM(AU42:AU$124)</f>
        <v>1187146.5997541419</v>
      </c>
      <c r="AW42">
        <f t="shared" si="30"/>
        <v>28.083250911756792</v>
      </c>
      <c r="AX42">
        <f t="shared" si="31"/>
        <v>27.62491757842346</v>
      </c>
      <c r="AZ42">
        <f t="shared" si="32"/>
        <v>0.39128492402250725</v>
      </c>
      <c r="BA42" s="22">
        <f t="shared" si="33"/>
        <v>38526.195280774518</v>
      </c>
      <c r="BB42" s="22">
        <f>SUM(BA42:BA$124)</f>
        <v>1034195.3021169563</v>
      </c>
      <c r="BC42">
        <f t="shared" si="34"/>
        <v>26.843951098203675</v>
      </c>
      <c r="BD42">
        <f t="shared" si="35"/>
        <v>26.385617764870343</v>
      </c>
    </row>
    <row r="43" spans="1:56" x14ac:dyDescent="0.2">
      <c r="A43">
        <v>39</v>
      </c>
      <c r="B43" s="12">
        <v>8.9600000000000812E-4</v>
      </c>
      <c r="C43" s="5">
        <f t="shared" si="36"/>
        <v>98375.649775450496</v>
      </c>
      <c r="D43">
        <f t="shared" si="0"/>
        <v>0.14914796641529171</v>
      </c>
      <c r="E43" s="22">
        <f t="shared" si="1"/>
        <v>14672.52810879139</v>
      </c>
      <c r="F43" s="22">
        <f>SUM(E43:E$124)</f>
        <v>264865.44909425901</v>
      </c>
      <c r="G43">
        <f t="shared" si="2"/>
        <v>18.051793605735785</v>
      </c>
      <c r="H43">
        <f t="shared" si="3"/>
        <v>17.593460272402453</v>
      </c>
      <c r="J43">
        <f t="shared" si="4"/>
        <v>0.38174138929025092</v>
      </c>
      <c r="K43" s="22">
        <f t="shared" si="5"/>
        <v>37554.057217611633</v>
      </c>
      <c r="L43" s="22">
        <f>SUM(K43:K$124)</f>
        <v>995669.10683618183</v>
      </c>
      <c r="M43">
        <f t="shared" si="6"/>
        <v>26.51295707056774</v>
      </c>
      <c r="N43">
        <f t="shared" si="7"/>
        <v>26.054623737234408</v>
      </c>
      <c r="P43">
        <f t="shared" si="8"/>
        <v>0.31575354599702099</v>
      </c>
      <c r="Q43" s="22">
        <f t="shared" si="9"/>
        <v>31062.460256359536</v>
      </c>
      <c r="R43" s="22">
        <f>SUM(Q43:Q$124)</f>
        <v>756220.59686046396</v>
      </c>
      <c r="S43">
        <f t="shared" si="10"/>
        <v>24.345161027792059</v>
      </c>
      <c r="T43">
        <f t="shared" si="11"/>
        <v>23.886827694458727</v>
      </c>
      <c r="V43">
        <f t="shared" si="12"/>
        <v>0.16367892577606225</v>
      </c>
      <c r="W43" s="22">
        <f t="shared" si="13"/>
        <v>16102.020677767856</v>
      </c>
      <c r="X43" s="22">
        <f>SUM(W43:W$124)</f>
        <v>300727.3823004422</v>
      </c>
      <c r="Y43">
        <f t="shared" si="14"/>
        <v>18.676375364221091</v>
      </c>
      <c r="Z43">
        <f t="shared" si="15"/>
        <v>18.218042030887759</v>
      </c>
      <c r="AB43">
        <f t="shared" si="16"/>
        <v>0.28726826220748253</v>
      </c>
      <c r="AC43" s="22">
        <f t="shared" si="17"/>
        <v>28260.201954525583</v>
      </c>
      <c r="AD43" s="22">
        <f>SUM(AC43:AC$124)</f>
        <v>660384.77946030977</v>
      </c>
      <c r="AE43">
        <f t="shared" si="18"/>
        <v>23.368013453087016</v>
      </c>
      <c r="AF43">
        <f t="shared" si="19"/>
        <v>22.909680119753684</v>
      </c>
      <c r="AH43">
        <f t="shared" si="20"/>
        <v>0.26141250458139786</v>
      </c>
      <c r="AI43" s="22">
        <f t="shared" si="21"/>
        <v>25716.624997622945</v>
      </c>
      <c r="AJ43" s="22">
        <f>SUM(AI43:AI$124)</f>
        <v>577450.95476110477</v>
      </c>
      <c r="AK43">
        <f t="shared" si="22"/>
        <v>22.4543832954161</v>
      </c>
      <c r="AL43">
        <f t="shared" si="23"/>
        <v>21.996049962082768</v>
      </c>
      <c r="AN43">
        <f t="shared" si="24"/>
        <v>0.23793804560403806</v>
      </c>
      <c r="AO43" s="22">
        <f t="shared" si="25"/>
        <v>23407.309842598017</v>
      </c>
      <c r="AP43" s="22">
        <f>SUM(AO43:AO$124)</f>
        <v>505578.91309367918</v>
      </c>
      <c r="AQ43">
        <f t="shared" si="26"/>
        <v>21.599189163275678</v>
      </c>
      <c r="AR43">
        <f t="shared" si="27"/>
        <v>21.140855829942346</v>
      </c>
      <c r="AT43">
        <f t="shared" si="28"/>
        <v>0.41988527975403206</v>
      </c>
      <c r="AU43" s="22">
        <f t="shared" si="29"/>
        <v>41306.487226949714</v>
      </c>
      <c r="AV43" s="22">
        <f>SUM(AU43:AU$124)</f>
        <v>1144874.1932053275</v>
      </c>
      <c r="AW43">
        <f t="shared" si="30"/>
        <v>27.716571174766315</v>
      </c>
      <c r="AX43">
        <f t="shared" si="31"/>
        <v>27.258237841432983</v>
      </c>
      <c r="AZ43">
        <f t="shared" si="32"/>
        <v>0.38174138929025092</v>
      </c>
      <c r="BA43" s="22">
        <f t="shared" si="33"/>
        <v>37554.057217611633</v>
      </c>
      <c r="BB43" s="22">
        <f>SUM(BA43:BA$124)</f>
        <v>995669.10683618183</v>
      </c>
      <c r="BC43">
        <f t="shared" si="34"/>
        <v>26.51295707056774</v>
      </c>
      <c r="BD43">
        <f t="shared" si="35"/>
        <v>26.054623737234408</v>
      </c>
    </row>
    <row r="44" spans="1:56" x14ac:dyDescent="0.2">
      <c r="A44">
        <v>40</v>
      </c>
      <c r="B44" s="12">
        <v>9.3600000000004801E-4</v>
      </c>
      <c r="C44" s="5">
        <f t="shared" si="36"/>
        <v>98287.505193251694</v>
      </c>
      <c r="D44">
        <f t="shared" si="0"/>
        <v>0.14204568230027784</v>
      </c>
      <c r="E44" s="22">
        <f t="shared" si="1"/>
        <v>13961.315736767538</v>
      </c>
      <c r="F44" s="22">
        <f>SUM(E44:E$124)</f>
        <v>250192.92098546767</v>
      </c>
      <c r="G44">
        <f t="shared" si="2"/>
        <v>17.920440000262815</v>
      </c>
      <c r="H44">
        <f t="shared" si="3"/>
        <v>17.462106666929483</v>
      </c>
      <c r="J44">
        <f t="shared" si="4"/>
        <v>0.37243062369780583</v>
      </c>
      <c r="K44" s="22">
        <f t="shared" si="5"/>
        <v>36605.276860824059</v>
      </c>
      <c r="L44" s="22">
        <f>SUM(K44:K$124)</f>
        <v>958115.04961857013</v>
      </c>
      <c r="M44">
        <f t="shared" si="6"/>
        <v>26.174233110198664</v>
      </c>
      <c r="N44">
        <f t="shared" si="7"/>
        <v>25.715899776865331</v>
      </c>
      <c r="P44">
        <f t="shared" si="8"/>
        <v>0.30655684077380685</v>
      </c>
      <c r="Q44" s="22">
        <f t="shared" si="9"/>
        <v>30130.707079582375</v>
      </c>
      <c r="R44" s="22">
        <f>SUM(Q44:Q$124)</f>
        <v>725158.13660410442</v>
      </c>
      <c r="S44">
        <f t="shared" si="10"/>
        <v>24.067079962272011</v>
      </c>
      <c r="T44">
        <f t="shared" si="11"/>
        <v>23.608746628938679</v>
      </c>
      <c r="V44">
        <f t="shared" si="12"/>
        <v>0.15625673105113341</v>
      </c>
      <c r="W44" s="22">
        <f t="shared" si="13"/>
        <v>15358.084264668809</v>
      </c>
      <c r="X44" s="22">
        <f>SUM(W44:W$124)</f>
        <v>284625.36162267439</v>
      </c>
      <c r="Y44">
        <f t="shared" si="14"/>
        <v>18.532608411157995</v>
      </c>
      <c r="Z44">
        <f t="shared" si="15"/>
        <v>18.074275077824662</v>
      </c>
      <c r="AB44">
        <f t="shared" si="16"/>
        <v>0.27822591981354239</v>
      </c>
      <c r="AC44" s="22">
        <f t="shared" si="17"/>
        <v>27346.131538570779</v>
      </c>
      <c r="AD44" s="22">
        <f>SUM(AC44:AC$124)</f>
        <v>632124.57750578411</v>
      </c>
      <c r="AE44">
        <f t="shared" si="18"/>
        <v>23.115685544560264</v>
      </c>
      <c r="AF44">
        <f t="shared" si="19"/>
        <v>22.657352211226932</v>
      </c>
      <c r="AH44">
        <f t="shared" si="20"/>
        <v>0.25257246819458734</v>
      </c>
      <c r="AI44" s="22">
        <f t="shared" si="21"/>
        <v>24824.717779347902</v>
      </c>
      <c r="AJ44" s="22">
        <f>SUM(AI44:AI$124)</f>
        <v>551734.32976348174</v>
      </c>
      <c r="AK44">
        <f t="shared" si="22"/>
        <v>22.22520049039505</v>
      </c>
      <c r="AL44">
        <f t="shared" si="23"/>
        <v>21.766867157061718</v>
      </c>
      <c r="AN44">
        <f t="shared" si="24"/>
        <v>0.2293378752810005</v>
      </c>
      <c r="AO44" s="22">
        <f t="shared" si="25"/>
        <v>22541.047607690645</v>
      </c>
      <c r="AP44" s="22">
        <f>SUM(AO44:AO$124)</f>
        <v>482171.60325108113</v>
      </c>
      <c r="AQ44">
        <f t="shared" si="26"/>
        <v>21.390824936041209</v>
      </c>
      <c r="AR44">
        <f t="shared" si="27"/>
        <v>20.932491602707877</v>
      </c>
      <c r="AT44">
        <f t="shared" si="28"/>
        <v>0.41064575037069156</v>
      </c>
      <c r="AU44" s="22">
        <f t="shared" si="29"/>
        <v>40361.346322146084</v>
      </c>
      <c r="AV44" s="22">
        <f>SUM(AU44:AU$124)</f>
        <v>1103567.7059783775</v>
      </c>
      <c r="AW44">
        <f t="shared" si="30"/>
        <v>27.342192630795743</v>
      </c>
      <c r="AX44">
        <f t="shared" si="31"/>
        <v>26.883859297462411</v>
      </c>
      <c r="AZ44">
        <f t="shared" si="32"/>
        <v>0.37243062369780583</v>
      </c>
      <c r="BA44" s="22">
        <f t="shared" si="33"/>
        <v>36605.276860824059</v>
      </c>
      <c r="BB44" s="22">
        <f>SUM(BA44:BA$124)</f>
        <v>958115.04961857013</v>
      </c>
      <c r="BC44">
        <f t="shared" si="34"/>
        <v>26.174233110198664</v>
      </c>
      <c r="BD44">
        <f t="shared" si="35"/>
        <v>25.715899776865331</v>
      </c>
    </row>
    <row r="45" spans="1:56" x14ac:dyDescent="0.2">
      <c r="A45">
        <v>41</v>
      </c>
      <c r="B45" s="12">
        <v>9.8299999999995613E-4</v>
      </c>
      <c r="C45" s="5">
        <f t="shared" si="36"/>
        <v>98195.508088390809</v>
      </c>
      <c r="D45">
        <f t="shared" si="0"/>
        <v>0.13528160219074079</v>
      </c>
      <c r="E45" s="22">
        <f t="shared" si="1"/>
        <v>13284.045662131355</v>
      </c>
      <c r="F45" s="22">
        <f>SUM(E45:E$124)</f>
        <v>236231.60524870013</v>
      </c>
      <c r="G45">
        <f t="shared" si="2"/>
        <v>17.783106988417114</v>
      </c>
      <c r="H45">
        <f t="shared" si="3"/>
        <v>17.324773655083781</v>
      </c>
      <c r="J45">
        <f t="shared" si="4"/>
        <v>0.36334694994907885</v>
      </c>
      <c r="K45" s="22">
        <f t="shared" si="5"/>
        <v>35679.038362616899</v>
      </c>
      <c r="L45" s="22">
        <f>SUM(K45:K$124)</f>
        <v>921509.77275774593</v>
      </c>
      <c r="M45">
        <f t="shared" si="6"/>
        <v>25.827763724800047</v>
      </c>
      <c r="N45">
        <f t="shared" si="7"/>
        <v>25.369430391466715</v>
      </c>
      <c r="P45">
        <f t="shared" si="8"/>
        <v>0.29762800075126877</v>
      </c>
      <c r="Q45" s="22">
        <f t="shared" si="9"/>
        <v>29225.732755102799</v>
      </c>
      <c r="R45" s="22">
        <f>SUM(Q45:Q$124)</f>
        <v>695027.42952452204</v>
      </c>
      <c r="S45">
        <f t="shared" si="10"/>
        <v>23.781351706337304</v>
      </c>
      <c r="T45">
        <f t="shared" si="11"/>
        <v>23.323018373003972</v>
      </c>
      <c r="V45">
        <f t="shared" si="12"/>
        <v>0.14917110362876698</v>
      </c>
      <c r="W45" s="22">
        <f t="shared" si="13"/>
        <v>14647.932312932771</v>
      </c>
      <c r="X45" s="22">
        <f>SUM(W45:W$124)</f>
        <v>269267.27735800552</v>
      </c>
      <c r="Y45">
        <f t="shared" si="14"/>
        <v>18.382613436864901</v>
      </c>
      <c r="Z45">
        <f t="shared" si="15"/>
        <v>17.924280103531569</v>
      </c>
      <c r="AB45">
        <f t="shared" si="16"/>
        <v>0.26946820320924197</v>
      </c>
      <c r="AC45" s="22">
        <f t="shared" si="17"/>
        <v>26460.567127797258</v>
      </c>
      <c r="AD45" s="22">
        <f>SUM(AC45:AC$124)</f>
        <v>604778.44596721348</v>
      </c>
      <c r="AE45">
        <f t="shared" si="18"/>
        <v>22.855838389491048</v>
      </c>
      <c r="AF45">
        <f t="shared" si="19"/>
        <v>22.397505056157716</v>
      </c>
      <c r="AH45">
        <f t="shared" si="20"/>
        <v>0.24403137023631633</v>
      </c>
      <c r="AI45" s="22">
        <f t="shared" si="21"/>
        <v>23962.784389861292</v>
      </c>
      <c r="AJ45" s="22">
        <f>SUM(AI45:AI$124)</f>
        <v>526909.61198413384</v>
      </c>
      <c r="AK45">
        <f t="shared" si="22"/>
        <v>21.988663896966436</v>
      </c>
      <c r="AL45">
        <f t="shared" si="23"/>
        <v>21.530330563633104</v>
      </c>
      <c r="AN45">
        <f t="shared" si="24"/>
        <v>0.22104855448771127</v>
      </c>
      <c r="AO45" s="22">
        <f t="shared" si="25"/>
        <v>21705.975120125149</v>
      </c>
      <c r="AP45" s="22">
        <f>SUM(AO45:AO$124)</f>
        <v>459630.55564339046</v>
      </c>
      <c r="AQ45">
        <f t="shared" si="26"/>
        <v>21.175300952834611</v>
      </c>
      <c r="AR45">
        <f t="shared" si="27"/>
        <v>20.716967619501279</v>
      </c>
      <c r="AT45">
        <f t="shared" si="28"/>
        <v>0.40160953581485731</v>
      </c>
      <c r="AU45" s="22">
        <f t="shared" si="29"/>
        <v>39436.252422482699</v>
      </c>
      <c r="AV45" s="22">
        <f>SUM(AU45:AU$124)</f>
        <v>1063206.3596562312</v>
      </c>
      <c r="AW45">
        <f t="shared" si="30"/>
        <v>26.96012664352698</v>
      </c>
      <c r="AX45">
        <f t="shared" si="31"/>
        <v>26.501793310193648</v>
      </c>
      <c r="AZ45">
        <f t="shared" si="32"/>
        <v>0.36334694994907885</v>
      </c>
      <c r="BA45" s="22">
        <f t="shared" si="33"/>
        <v>35679.038362616899</v>
      </c>
      <c r="BB45" s="22">
        <f>SUM(BA45:BA$124)</f>
        <v>921509.77275774593</v>
      </c>
      <c r="BC45">
        <f t="shared" si="34"/>
        <v>25.827763724800047</v>
      </c>
      <c r="BD45">
        <f t="shared" si="35"/>
        <v>25.369430391466715</v>
      </c>
    </row>
    <row r="46" spans="1:56" x14ac:dyDescent="0.2">
      <c r="A46">
        <v>42</v>
      </c>
      <c r="B46" s="12">
        <v>1.0360000000000401E-3</v>
      </c>
      <c r="C46" s="5">
        <f t="shared" si="36"/>
        <v>98098.98190393993</v>
      </c>
      <c r="D46">
        <f t="shared" si="0"/>
        <v>0.12883962113403885</v>
      </c>
      <c r="E46" s="22">
        <f t="shared" si="1"/>
        <v>12639.035662138554</v>
      </c>
      <c r="F46" s="22">
        <f>SUM(E46:E$124)</f>
        <v>222947.55958656879</v>
      </c>
      <c r="G46">
        <f t="shared" si="2"/>
        <v>17.639602066669504</v>
      </c>
      <c r="H46">
        <f t="shared" si="3"/>
        <v>17.181268733336172</v>
      </c>
      <c r="J46">
        <f t="shared" si="4"/>
        <v>0.35448482921861352</v>
      </c>
      <c r="K46" s="22">
        <f t="shared" si="5"/>
        <v>34774.600846738002</v>
      </c>
      <c r="L46" s="22">
        <f>SUM(K46:K$124)</f>
        <v>885830.73439512914</v>
      </c>
      <c r="M46">
        <f t="shared" si="6"/>
        <v>25.473498266716227</v>
      </c>
      <c r="N46">
        <f t="shared" si="7"/>
        <v>25.015164933382895</v>
      </c>
      <c r="P46">
        <f t="shared" si="8"/>
        <v>0.28895922403035801</v>
      </c>
      <c r="Q46" s="22">
        <f t="shared" si="9"/>
        <v>28346.605689130614</v>
      </c>
      <c r="R46" s="22">
        <f>SUM(Q46:Q$124)</f>
        <v>665801.69676941913</v>
      </c>
      <c r="S46">
        <f t="shared" si="10"/>
        <v>23.487880844397463</v>
      </c>
      <c r="T46">
        <f t="shared" si="11"/>
        <v>23.029547511064131</v>
      </c>
      <c r="V46">
        <f t="shared" si="12"/>
        <v>0.14240678150717609</v>
      </c>
      <c r="W46" s="22">
        <f t="shared" si="13"/>
        <v>13969.960282070795</v>
      </c>
      <c r="X46" s="22">
        <f>SUM(W46:W$124)</f>
        <v>254619.34504507267</v>
      </c>
      <c r="Y46">
        <f t="shared" si="14"/>
        <v>18.226203933582688</v>
      </c>
      <c r="Z46">
        <f t="shared" si="15"/>
        <v>17.767870600249356</v>
      </c>
      <c r="AB46">
        <f t="shared" si="16"/>
        <v>0.26098615322929009</v>
      </c>
      <c r="AC46" s="22">
        <f t="shared" si="17"/>
        <v>25602.475922819023</v>
      </c>
      <c r="AD46" s="22">
        <f>SUM(AC46:AC$124)</f>
        <v>578317.8788394162</v>
      </c>
      <c r="AE46">
        <f t="shared" si="18"/>
        <v>22.58835749256469</v>
      </c>
      <c r="AF46">
        <f t="shared" si="19"/>
        <v>22.130024159231358</v>
      </c>
      <c r="AH46">
        <f t="shared" si="20"/>
        <v>0.2357791016776003</v>
      </c>
      <c r="AI46" s="22">
        <f t="shared" si="21"/>
        <v>23129.689828798124</v>
      </c>
      <c r="AJ46" s="22">
        <f>SUM(AI46:AI$124)</f>
        <v>502946.82759427314</v>
      </c>
      <c r="AK46">
        <f t="shared" si="22"/>
        <v>21.744642116560865</v>
      </c>
      <c r="AL46">
        <f t="shared" si="23"/>
        <v>21.286308783227533</v>
      </c>
      <c r="AN46">
        <f t="shared" si="24"/>
        <v>0.21305884769899877</v>
      </c>
      <c r="AO46" s="22">
        <f t="shared" si="25"/>
        <v>20900.856044898374</v>
      </c>
      <c r="AP46" s="22">
        <f>SUM(AO46:AO$124)</f>
        <v>437924.58052326535</v>
      </c>
      <c r="AQ46">
        <f t="shared" si="26"/>
        <v>20.952471017576194</v>
      </c>
      <c r="AR46">
        <f t="shared" si="27"/>
        <v>20.494137684242862</v>
      </c>
      <c r="AT46">
        <f t="shared" si="28"/>
        <v>0.39277216216611965</v>
      </c>
      <c r="AU46" s="22">
        <f t="shared" si="29"/>
        <v>38530.549228705531</v>
      </c>
      <c r="AV46" s="22">
        <f>SUM(AU46:AU$124)</f>
        <v>1023770.1072337488</v>
      </c>
      <c r="AW46">
        <f t="shared" si="30"/>
        <v>26.570348145233101</v>
      </c>
      <c r="AX46">
        <f t="shared" si="31"/>
        <v>26.112014811899769</v>
      </c>
      <c r="AZ46">
        <f t="shared" si="32"/>
        <v>0.35448482921861352</v>
      </c>
      <c r="BA46" s="22">
        <f t="shared" si="33"/>
        <v>34774.600846738002</v>
      </c>
      <c r="BB46" s="22">
        <f>SUM(BA46:BA$124)</f>
        <v>885830.73439512914</v>
      </c>
      <c r="BC46">
        <f t="shared" si="34"/>
        <v>25.473498266716227</v>
      </c>
      <c r="BD46">
        <f t="shared" si="35"/>
        <v>25.015164933382895</v>
      </c>
    </row>
    <row r="47" spans="1:56" x14ac:dyDescent="0.2">
      <c r="A47">
        <v>43</v>
      </c>
      <c r="B47" s="12">
        <v>1.0909999999999501E-3</v>
      </c>
      <c r="C47" s="5">
        <f t="shared" si="36"/>
        <v>97997.351358687447</v>
      </c>
      <c r="D47">
        <f t="shared" si="0"/>
        <v>0.12270440108003698</v>
      </c>
      <c r="E47" s="22">
        <f t="shared" si="1"/>
        <v>12024.706305897691</v>
      </c>
      <c r="F47" s="22">
        <f>SUM(E47:E$124)</f>
        <v>210308.52392443019</v>
      </c>
      <c r="G47">
        <f t="shared" si="2"/>
        <v>17.489701500757764</v>
      </c>
      <c r="H47">
        <f t="shared" si="3"/>
        <v>17.031368167424432</v>
      </c>
      <c r="J47">
        <f t="shared" si="4"/>
        <v>0.3458388577742571</v>
      </c>
      <c r="K47" s="22">
        <f t="shared" si="5"/>
        <v>33891.292058791012</v>
      </c>
      <c r="L47" s="22">
        <f>SUM(K47:K$124)</f>
        <v>851056.13354839117</v>
      </c>
      <c r="M47">
        <f t="shared" si="6"/>
        <v>25.111351083106229</v>
      </c>
      <c r="N47">
        <f t="shared" si="7"/>
        <v>24.653017749772896</v>
      </c>
      <c r="P47">
        <f t="shared" si="8"/>
        <v>0.28054293595180391</v>
      </c>
      <c r="Q47" s="22">
        <f t="shared" si="9"/>
        <v>27492.464665666677</v>
      </c>
      <c r="R47" s="22">
        <f>SUM(Q47:Q$124)</f>
        <v>637455.09108028864</v>
      </c>
      <c r="S47">
        <f t="shared" si="10"/>
        <v>23.186538523639882</v>
      </c>
      <c r="T47">
        <f t="shared" si="11"/>
        <v>22.72820519030655</v>
      </c>
      <c r="V47">
        <f t="shared" si="12"/>
        <v>0.135949194756254</v>
      </c>
      <c r="W47" s="22">
        <f t="shared" si="13"/>
        <v>13322.661005459253</v>
      </c>
      <c r="X47" s="22">
        <f>SUM(W47:W$124)</f>
        <v>240649.38476300187</v>
      </c>
      <c r="Y47">
        <f t="shared" si="14"/>
        <v>18.063162056318216</v>
      </c>
      <c r="Z47">
        <f t="shared" si="15"/>
        <v>17.604828722984884</v>
      </c>
      <c r="AB47">
        <f t="shared" si="16"/>
        <v>0.2527710927160195</v>
      </c>
      <c r="AC47" s="22">
        <f t="shared" si="17"/>
        <v>24770.897586211126</v>
      </c>
      <c r="AD47" s="22">
        <f>SUM(AC47:AC$124)</f>
        <v>552715.40291659697</v>
      </c>
      <c r="AE47">
        <f t="shared" si="18"/>
        <v>22.313095477988227</v>
      </c>
      <c r="AF47">
        <f t="shared" si="19"/>
        <v>21.854762144654895</v>
      </c>
      <c r="AH47">
        <f t="shared" si="20"/>
        <v>0.22780589534067661</v>
      </c>
      <c r="AI47" s="22">
        <f t="shared" si="21"/>
        <v>22324.374367280667</v>
      </c>
      <c r="AJ47" s="22">
        <f>SUM(AI47:AI$124)</f>
        <v>479817.13776547508</v>
      </c>
      <c r="AK47">
        <f t="shared" si="22"/>
        <v>21.492971308916534</v>
      </c>
      <c r="AL47">
        <f t="shared" si="23"/>
        <v>21.034637975583202</v>
      </c>
      <c r="AN47">
        <f t="shared" si="24"/>
        <v>0.20535792549301088</v>
      </c>
      <c r="AO47" s="22">
        <f t="shared" si="25"/>
        <v>20124.532778829744</v>
      </c>
      <c r="AP47" s="22">
        <f>SUM(AO47:AO$124)</f>
        <v>417023.72447836708</v>
      </c>
      <c r="AQ47">
        <f t="shared" si="26"/>
        <v>20.722156835216591</v>
      </c>
      <c r="AR47">
        <f t="shared" si="27"/>
        <v>20.263823501883259</v>
      </c>
      <c r="AT47">
        <f t="shared" si="28"/>
        <v>0.38412925395219527</v>
      </c>
      <c r="AU47" s="22">
        <f t="shared" si="29"/>
        <v>37643.649466703755</v>
      </c>
      <c r="AV47" s="22">
        <f>SUM(AU47:AU$124)</f>
        <v>985239.55800504307</v>
      </c>
      <c r="AW47">
        <f t="shared" si="30"/>
        <v>26.172795995151823</v>
      </c>
      <c r="AX47">
        <f t="shared" si="31"/>
        <v>25.714462661818491</v>
      </c>
      <c r="AZ47">
        <f t="shared" si="32"/>
        <v>0.3458388577742571</v>
      </c>
      <c r="BA47" s="22">
        <f t="shared" si="33"/>
        <v>33891.292058791012</v>
      </c>
      <c r="BB47" s="22">
        <f>SUM(BA47:BA$124)</f>
        <v>851056.13354839117</v>
      </c>
      <c r="BC47">
        <f t="shared" si="34"/>
        <v>25.111351083106229</v>
      </c>
      <c r="BD47">
        <f t="shared" si="35"/>
        <v>24.653017749772896</v>
      </c>
    </row>
    <row r="48" spans="1:56" x14ac:dyDescent="0.2">
      <c r="A48">
        <v>44</v>
      </c>
      <c r="B48" s="12">
        <v>1.1459999999999802E-3</v>
      </c>
      <c r="C48" s="5">
        <f t="shared" si="36"/>
        <v>97890.436248355123</v>
      </c>
      <c r="D48">
        <f t="shared" si="0"/>
        <v>0.11686133436193999</v>
      </c>
      <c r="E48" s="22">
        <f t="shared" si="1"/>
        <v>11439.607001255199</v>
      </c>
      <c r="F48" s="22">
        <f>SUM(E48:E$124)</f>
        <v>198283.81761853257</v>
      </c>
      <c r="G48">
        <f t="shared" si="2"/>
        <v>17.333096984605859</v>
      </c>
      <c r="H48">
        <f t="shared" si="3"/>
        <v>16.874763651272527</v>
      </c>
      <c r="J48">
        <f t="shared" si="4"/>
        <v>0.33740376368220215</v>
      </c>
      <c r="K48" s="22">
        <f t="shared" si="5"/>
        <v>33028.601618687688</v>
      </c>
      <c r="L48" s="22">
        <f>SUM(K48:K$124)</f>
        <v>817164.84148960002</v>
      </c>
      <c r="M48">
        <f t="shared" si="6"/>
        <v>24.741127430210231</v>
      </c>
      <c r="N48">
        <f t="shared" si="7"/>
        <v>24.282794096876898</v>
      </c>
      <c r="P48">
        <f t="shared" si="8"/>
        <v>0.27237178247747956</v>
      </c>
      <c r="Q48" s="22">
        <f t="shared" si="9"/>
        <v>26662.592608462561</v>
      </c>
      <c r="R48" s="22">
        <f>SUM(Q48:Q$124)</f>
        <v>609962.62641462206</v>
      </c>
      <c r="S48">
        <f t="shared" si="10"/>
        <v>22.877093588454084</v>
      </c>
      <c r="T48">
        <f t="shared" si="11"/>
        <v>22.418760255120752</v>
      </c>
      <c r="V48">
        <f t="shared" si="12"/>
        <v>0.12978443413484866</v>
      </c>
      <c r="W48" s="22">
        <f t="shared" si="13"/>
        <v>12704.654875706248</v>
      </c>
      <c r="X48" s="22">
        <f>SUM(W48:W$124)</f>
        <v>227326.72375754261</v>
      </c>
      <c r="Y48">
        <f t="shared" si="14"/>
        <v>17.89318371742905</v>
      </c>
      <c r="Z48">
        <f t="shared" si="15"/>
        <v>17.434850384095718</v>
      </c>
      <c r="AB48">
        <f t="shared" si="16"/>
        <v>0.24481461764263385</v>
      </c>
      <c r="AC48" s="22">
        <f t="shared" si="17"/>
        <v>23965.009721011684</v>
      </c>
      <c r="AD48" s="22">
        <f>SUM(AC48:AC$124)</f>
        <v>527944.50533038587</v>
      </c>
      <c r="AE48">
        <f t="shared" si="18"/>
        <v>22.029805598931286</v>
      </c>
      <c r="AF48">
        <f t="shared" si="19"/>
        <v>21.571472265597954</v>
      </c>
      <c r="AH48">
        <f t="shared" si="20"/>
        <v>0.22010231433881802</v>
      </c>
      <c r="AI48" s="22">
        <f t="shared" si="21"/>
        <v>21545.911569899486</v>
      </c>
      <c r="AJ48" s="22">
        <f>SUM(AI48:AI$124)</f>
        <v>457492.76339819439</v>
      </c>
      <c r="AK48">
        <f t="shared" si="22"/>
        <v>21.23339093423786</v>
      </c>
      <c r="AL48">
        <f t="shared" si="23"/>
        <v>20.775057600904528</v>
      </c>
      <c r="AN48">
        <f t="shared" si="24"/>
        <v>0.19793534987278152</v>
      </c>
      <c r="AO48" s="22">
        <f t="shared" si="25"/>
        <v>19375.977748017387</v>
      </c>
      <c r="AP48" s="22">
        <f>SUM(AO48:AO$124)</f>
        <v>396899.19169953727</v>
      </c>
      <c r="AQ48">
        <f t="shared" si="26"/>
        <v>20.484085854204146</v>
      </c>
      <c r="AR48">
        <f t="shared" si="27"/>
        <v>20.025752520870814</v>
      </c>
      <c r="AT48">
        <f t="shared" si="28"/>
        <v>0.37567653198258705</v>
      </c>
      <c r="AU48" s="22">
        <f t="shared" si="29"/>
        <v>36775.139604044583</v>
      </c>
      <c r="AV48" s="22">
        <f>SUM(AU48:AU$124)</f>
        <v>947595.90853833931</v>
      </c>
      <c r="AW48">
        <f t="shared" si="30"/>
        <v>25.767296025006015</v>
      </c>
      <c r="AX48">
        <f t="shared" si="31"/>
        <v>25.308962691672683</v>
      </c>
      <c r="AZ48">
        <f t="shared" si="32"/>
        <v>0.33740376368220215</v>
      </c>
      <c r="BA48" s="22">
        <f t="shared" si="33"/>
        <v>33028.601618687688</v>
      </c>
      <c r="BB48" s="22">
        <f>SUM(BA48:BA$124)</f>
        <v>817164.84148960002</v>
      </c>
      <c r="BC48">
        <f t="shared" si="34"/>
        <v>24.741127430210231</v>
      </c>
      <c r="BD48">
        <f t="shared" si="35"/>
        <v>24.282794096876898</v>
      </c>
    </row>
    <row r="49" spans="1:56" x14ac:dyDescent="0.2">
      <c r="A49">
        <v>45</v>
      </c>
      <c r="B49" s="12">
        <v>1.2079999999999901E-3</v>
      </c>
      <c r="C49" s="5">
        <f t="shared" si="36"/>
        <v>97778.253808414505</v>
      </c>
      <c r="D49">
        <f t="shared" si="0"/>
        <v>0.1112965089161333</v>
      </c>
      <c r="E49" s="22">
        <f t="shared" si="1"/>
        <v>10882.378296792149</v>
      </c>
      <c r="F49" s="22">
        <f>SUM(E49:E$124)</f>
        <v>186844.21061727736</v>
      </c>
      <c r="G49">
        <f t="shared" si="2"/>
        <v>17.169427998322234</v>
      </c>
      <c r="H49">
        <f t="shared" si="3"/>
        <v>16.711094664988902</v>
      </c>
      <c r="J49">
        <f t="shared" si="4"/>
        <v>0.32917440359239231</v>
      </c>
      <c r="K49" s="22">
        <f t="shared" si="5"/>
        <v>32186.098381690408</v>
      </c>
      <c r="L49" s="22">
        <f>SUM(K49:K$124)</f>
        <v>784136.2398709124</v>
      </c>
      <c r="M49">
        <f t="shared" si="6"/>
        <v>24.362575127061103</v>
      </c>
      <c r="N49">
        <f t="shared" si="7"/>
        <v>23.90424179372777</v>
      </c>
      <c r="P49">
        <f t="shared" si="8"/>
        <v>0.26443862376454325</v>
      </c>
      <c r="Q49" s="22">
        <f t="shared" si="9"/>
        <v>25856.34687119734</v>
      </c>
      <c r="R49" s="22">
        <f>SUM(Q49:Q$124)</f>
        <v>583300.03380615963</v>
      </c>
      <c r="S49">
        <f t="shared" si="10"/>
        <v>22.559259307273848</v>
      </c>
      <c r="T49">
        <f t="shared" si="11"/>
        <v>22.100925973940516</v>
      </c>
      <c r="V49">
        <f t="shared" si="12"/>
        <v>0.12389922113112045</v>
      </c>
      <c r="W49" s="22">
        <f t="shared" si="13"/>
        <v>12114.64949042357</v>
      </c>
      <c r="X49" s="22">
        <f>SUM(W49:W$124)</f>
        <v>214622.06888183637</v>
      </c>
      <c r="Y49">
        <f t="shared" si="14"/>
        <v>17.715912379593941</v>
      </c>
      <c r="Z49">
        <f t="shared" si="15"/>
        <v>17.257579046260609</v>
      </c>
      <c r="AB49">
        <f t="shared" si="16"/>
        <v>0.23710858851586819</v>
      </c>
      <c r="AC49" s="22">
        <f t="shared" si="17"/>
        <v>23184.063748059478</v>
      </c>
      <c r="AD49" s="22">
        <f>SUM(AC49:AC$124)</f>
        <v>503979.4956093739</v>
      </c>
      <c r="AE49">
        <f t="shared" si="18"/>
        <v>21.738186242330244</v>
      </c>
      <c r="AF49">
        <f t="shared" si="19"/>
        <v>21.279852908996912</v>
      </c>
      <c r="AH49">
        <f t="shared" si="20"/>
        <v>0.21265924090707056</v>
      </c>
      <c r="AI49" s="22">
        <f t="shared" si="21"/>
        <v>20793.449232116309</v>
      </c>
      <c r="AJ49" s="22">
        <f>SUM(AI49:AI$124)</f>
        <v>435946.85182829492</v>
      </c>
      <c r="AK49">
        <f t="shared" si="22"/>
        <v>20.965586178696974</v>
      </c>
      <c r="AL49">
        <f t="shared" si="23"/>
        <v>20.507252845363642</v>
      </c>
      <c r="AN49">
        <f t="shared" si="24"/>
        <v>0.19078106011834364</v>
      </c>
      <c r="AO49" s="22">
        <f t="shared" si="25"/>
        <v>18654.238918089792</v>
      </c>
      <c r="AP49" s="22">
        <f>SUM(AO49:AO$124)</f>
        <v>377523.21395151987</v>
      </c>
      <c r="AQ49">
        <f t="shared" si="26"/>
        <v>20.237931743514871</v>
      </c>
      <c r="AR49">
        <f t="shared" si="27"/>
        <v>19.779598410181539</v>
      </c>
      <c r="AT49">
        <f t="shared" si="28"/>
        <v>0.36740981122991401</v>
      </c>
      <c r="AU49" s="22">
        <f t="shared" si="29"/>
        <v>35924.689774140192</v>
      </c>
      <c r="AV49" s="22">
        <f>SUM(AU49:AU$124)</f>
        <v>910820.76893429481</v>
      </c>
      <c r="AW49">
        <f t="shared" si="30"/>
        <v>25.353615428850119</v>
      </c>
      <c r="AX49">
        <f t="shared" si="31"/>
        <v>24.895282095516787</v>
      </c>
      <c r="AZ49">
        <f t="shared" si="32"/>
        <v>0.32917440359239231</v>
      </c>
      <c r="BA49" s="22">
        <f t="shared" si="33"/>
        <v>32186.098381690408</v>
      </c>
      <c r="BB49" s="22">
        <f>SUM(BA49:BA$124)</f>
        <v>784136.2398709124</v>
      </c>
      <c r="BC49">
        <f t="shared" si="34"/>
        <v>24.362575127061103</v>
      </c>
      <c r="BD49">
        <f t="shared" si="35"/>
        <v>23.90424179372777</v>
      </c>
    </row>
    <row r="50" spans="1:56" x14ac:dyDescent="0.2">
      <c r="A50">
        <v>46</v>
      </c>
      <c r="B50" s="12">
        <v>1.2839999999999501E-3</v>
      </c>
      <c r="C50" s="5">
        <f t="shared" si="36"/>
        <v>97660.137677813938</v>
      </c>
      <c r="D50">
        <f t="shared" si="0"/>
        <v>0.10599667515822221</v>
      </c>
      <c r="E50" s="22">
        <f t="shared" si="1"/>
        <v>10351.649889342501</v>
      </c>
      <c r="F50" s="22">
        <f>SUM(E50:E$124)</f>
        <v>175961.83232048521</v>
      </c>
      <c r="G50">
        <f t="shared" si="2"/>
        <v>16.998433505913486</v>
      </c>
      <c r="H50">
        <f t="shared" si="3"/>
        <v>16.540100172580154</v>
      </c>
      <c r="J50">
        <f t="shared" si="4"/>
        <v>0.32114575960233399</v>
      </c>
      <c r="K50" s="22">
        <f t="shared" si="5"/>
        <v>31363.139097410076</v>
      </c>
      <c r="L50" s="22">
        <f>SUM(K50:K$124)</f>
        <v>751950.14148922195</v>
      </c>
      <c r="M50">
        <f t="shared" si="6"/>
        <v>23.97560203249288</v>
      </c>
      <c r="N50">
        <f t="shared" si="7"/>
        <v>23.517268699159548</v>
      </c>
      <c r="P50">
        <f t="shared" si="8"/>
        <v>0.25673652792674101</v>
      </c>
      <c r="Q50" s="22">
        <f t="shared" si="9"/>
        <v>25072.924664249451</v>
      </c>
      <c r="R50" s="22">
        <f>SUM(Q50:Q$124)</f>
        <v>557443.6869349624</v>
      </c>
      <c r="S50">
        <f t="shared" si="10"/>
        <v>22.232894422954995</v>
      </c>
      <c r="T50">
        <f t="shared" si="11"/>
        <v>21.774561089621663</v>
      </c>
      <c r="V50">
        <f t="shared" si="12"/>
        <v>0.11828087936145149</v>
      </c>
      <c r="W50" s="22">
        <f t="shared" si="13"/>
        <v>11551.326963092253</v>
      </c>
      <c r="X50" s="22">
        <f>SUM(W50:W$124)</f>
        <v>202507.41939141278</v>
      </c>
      <c r="Y50">
        <f t="shared" si="14"/>
        <v>17.531095781328503</v>
      </c>
      <c r="Z50">
        <f t="shared" si="15"/>
        <v>17.072762447995171</v>
      </c>
      <c r="AB50">
        <f t="shared" si="16"/>
        <v>0.22964512204926701</v>
      </c>
      <c r="AC50" s="22">
        <f t="shared" si="17"/>
        <v>22427.174236369803</v>
      </c>
      <c r="AD50" s="22">
        <f>SUM(AC50:AC$124)</f>
        <v>480795.43186131452</v>
      </c>
      <c r="AE50">
        <f t="shared" si="18"/>
        <v>21.438074489188921</v>
      </c>
      <c r="AF50">
        <f t="shared" si="19"/>
        <v>20.979741155855589</v>
      </c>
      <c r="AH50">
        <f t="shared" si="20"/>
        <v>0.20546786561069619</v>
      </c>
      <c r="AI50" s="22">
        <f t="shared" si="21"/>
        <v>20066.020043907163</v>
      </c>
      <c r="AJ50" s="22">
        <f>SUM(AI50:AI$124)</f>
        <v>415153.40259617858</v>
      </c>
      <c r="AK50">
        <f t="shared" si="22"/>
        <v>20.6893744592982</v>
      </c>
      <c r="AL50">
        <f t="shared" si="23"/>
        <v>20.231041125964868</v>
      </c>
      <c r="AN50">
        <f t="shared" si="24"/>
        <v>0.1838853591502107</v>
      </c>
      <c r="AO50" s="22">
        <f t="shared" si="25"/>
        <v>17958.269491543841</v>
      </c>
      <c r="AP50" s="22">
        <f>SUM(AO50:AO$124)</f>
        <v>358868.97503343015</v>
      </c>
      <c r="AQ50">
        <f t="shared" si="26"/>
        <v>19.98349424494458</v>
      </c>
      <c r="AR50">
        <f t="shared" si="27"/>
        <v>19.525160911611248</v>
      </c>
      <c r="AT50">
        <f t="shared" si="28"/>
        <v>0.35932499875786211</v>
      </c>
      <c r="AU50" s="22">
        <f t="shared" si="29"/>
        <v>35091.728849773135</v>
      </c>
      <c r="AV50" s="22">
        <f>SUM(AU50:AU$124)</f>
        <v>874896.07916015468</v>
      </c>
      <c r="AW50">
        <f t="shared" si="30"/>
        <v>24.931689256621244</v>
      </c>
      <c r="AX50">
        <f t="shared" si="31"/>
        <v>24.473355923287912</v>
      </c>
      <c r="AZ50">
        <f t="shared" si="32"/>
        <v>0.32114575960233399</v>
      </c>
      <c r="BA50" s="22">
        <f t="shared" si="33"/>
        <v>31363.139097410076</v>
      </c>
      <c r="BB50" s="22">
        <f>SUM(BA50:BA$124)</f>
        <v>751950.14148922195</v>
      </c>
      <c r="BC50">
        <f t="shared" si="34"/>
        <v>23.97560203249288</v>
      </c>
      <c r="BD50">
        <f t="shared" si="35"/>
        <v>23.517268699159548</v>
      </c>
    </row>
    <row r="51" spans="1:56" x14ac:dyDescent="0.2">
      <c r="A51">
        <v>47</v>
      </c>
      <c r="B51" s="12">
        <v>1.3779999999999901E-3</v>
      </c>
      <c r="C51" s="5">
        <f t="shared" si="36"/>
        <v>97534.742061035635</v>
      </c>
      <c r="D51">
        <f t="shared" si="0"/>
        <v>0.10094921443640208</v>
      </c>
      <c r="E51" s="22">
        <f t="shared" si="1"/>
        <v>9846.0555913186508</v>
      </c>
      <c r="F51" s="22">
        <f>SUM(E51:E$124)</f>
        <v>165610.18243114278</v>
      </c>
      <c r="G51">
        <f t="shared" si="2"/>
        <v>16.819951999576627</v>
      </c>
      <c r="H51">
        <f t="shared" si="3"/>
        <v>16.361618666243295</v>
      </c>
      <c r="J51">
        <f t="shared" si="4"/>
        <v>0.31331293619739897</v>
      </c>
      <c r="K51" s="22">
        <f t="shared" si="5"/>
        <v>30558.896416399024</v>
      </c>
      <c r="L51" s="22">
        <f>SUM(K51:K$124)</f>
        <v>720587.00239181193</v>
      </c>
      <c r="M51">
        <f t="shared" si="6"/>
        <v>23.580269148892384</v>
      </c>
      <c r="N51">
        <f t="shared" si="7"/>
        <v>23.121935815559052</v>
      </c>
      <c r="P51">
        <f t="shared" si="8"/>
        <v>0.24925876497741845</v>
      </c>
      <c r="Q51" s="22">
        <f t="shared" si="9"/>
        <v>24311.389348524812</v>
      </c>
      <c r="R51" s="22">
        <f>SUM(Q51:Q$124)</f>
        <v>532370.76227071311</v>
      </c>
      <c r="S51">
        <f t="shared" si="10"/>
        <v>21.89799828544216</v>
      </c>
      <c r="T51">
        <f t="shared" si="11"/>
        <v>21.439664952108828</v>
      </c>
      <c r="V51">
        <f t="shared" si="12"/>
        <v>0.11291730726630213</v>
      </c>
      <c r="W51" s="22">
        <f t="shared" si="13"/>
        <v>11013.360438445483</v>
      </c>
      <c r="X51" s="22">
        <f>SUM(W51:W$124)</f>
        <v>190956.09242832049</v>
      </c>
      <c r="Y51">
        <f t="shared" si="14"/>
        <v>17.338585574819671</v>
      </c>
      <c r="Z51">
        <f t="shared" si="15"/>
        <v>16.880252241486339</v>
      </c>
      <c r="AB51">
        <f t="shared" si="16"/>
        <v>0.22241658309856371</v>
      </c>
      <c r="AC51" s="22">
        <f t="shared" si="17"/>
        <v>21693.34406261531</v>
      </c>
      <c r="AD51" s="22">
        <f>SUM(AC51:AC$124)</f>
        <v>458368.25762494467</v>
      </c>
      <c r="AE51">
        <f t="shared" si="18"/>
        <v>21.129442113761627</v>
      </c>
      <c r="AF51">
        <f t="shared" si="19"/>
        <v>20.671108780428295</v>
      </c>
      <c r="AH51">
        <f t="shared" si="20"/>
        <v>0.19851967691854708</v>
      </c>
      <c r="AI51" s="22">
        <f t="shared" si="21"/>
        <v>19362.565482290618</v>
      </c>
      <c r="AJ51" s="22">
        <f>SUM(AI51:AI$124)</f>
        <v>395087.38255227136</v>
      </c>
      <c r="AK51">
        <f t="shared" si="22"/>
        <v>20.404702203002284</v>
      </c>
      <c r="AL51">
        <f t="shared" si="23"/>
        <v>19.946368869668952</v>
      </c>
      <c r="AN51">
        <f t="shared" si="24"/>
        <v>0.17723890038574525</v>
      </c>
      <c r="AO51" s="22">
        <f t="shared" si="25"/>
        <v>17286.950432305253</v>
      </c>
      <c r="AP51" s="22">
        <f>SUM(AO51:AO$124)</f>
        <v>340910.70554188627</v>
      </c>
      <c r="AQ51">
        <f t="shared" si="26"/>
        <v>19.720696653633262</v>
      </c>
      <c r="AR51">
        <f t="shared" si="27"/>
        <v>19.262363320299929</v>
      </c>
      <c r="AT51">
        <f t="shared" si="28"/>
        <v>0.35141809169473071</v>
      </c>
      <c r="AU51" s="22">
        <f t="shared" si="29"/>
        <v>34275.472929026932</v>
      </c>
      <c r="AV51" s="22">
        <f>SUM(AU51:AU$124)</f>
        <v>839804.3503103815</v>
      </c>
      <c r="AW51">
        <f t="shared" si="30"/>
        <v>24.501612335133526</v>
      </c>
      <c r="AX51">
        <f t="shared" si="31"/>
        <v>24.043279001800194</v>
      </c>
      <c r="AZ51">
        <f t="shared" si="32"/>
        <v>0.31331293619739897</v>
      </c>
      <c r="BA51" s="22">
        <f t="shared" si="33"/>
        <v>30558.896416399024</v>
      </c>
      <c r="BB51" s="22">
        <f>SUM(BA51:BA$124)</f>
        <v>720587.00239181193</v>
      </c>
      <c r="BC51">
        <f t="shared" si="34"/>
        <v>23.580269148892384</v>
      </c>
      <c r="BD51">
        <f t="shared" si="35"/>
        <v>23.121935815559052</v>
      </c>
    </row>
    <row r="52" spans="1:56" x14ac:dyDescent="0.2">
      <c r="A52">
        <v>48</v>
      </c>
      <c r="B52" s="12">
        <v>1.4859999999999901E-3</v>
      </c>
      <c r="C52" s="5">
        <f t="shared" si="36"/>
        <v>97400.339186475525</v>
      </c>
      <c r="D52">
        <f t="shared" si="0"/>
        <v>9.6142108987049613E-2</v>
      </c>
      <c r="E52" s="22">
        <f t="shared" si="1"/>
        <v>9364.2740254417295</v>
      </c>
      <c r="F52" s="22">
        <f>SUM(E52:E$124)</f>
        <v>155764.12683982411</v>
      </c>
      <c r="G52">
        <f t="shared" si="2"/>
        <v>16.633871073895282</v>
      </c>
      <c r="H52">
        <f t="shared" si="3"/>
        <v>16.17553774056195</v>
      </c>
      <c r="J52">
        <f t="shared" si="4"/>
        <v>0.30567115726575511</v>
      </c>
      <c r="K52" s="22">
        <f t="shared" si="5"/>
        <v>29772.47439720705</v>
      </c>
      <c r="L52" s="22">
        <f>SUM(K52:K$124)</f>
        <v>690028.105975413</v>
      </c>
      <c r="M52">
        <f t="shared" si="6"/>
        <v>23.176713388664275</v>
      </c>
      <c r="N52">
        <f t="shared" si="7"/>
        <v>22.718380055330943</v>
      </c>
      <c r="P52">
        <f t="shared" si="8"/>
        <v>0.24199880094894996</v>
      </c>
      <c r="Q52" s="22">
        <f t="shared" si="9"/>
        <v>23570.7652951481</v>
      </c>
      <c r="R52" s="22">
        <f>SUM(Q52:Q$124)</f>
        <v>508059.37292218831</v>
      </c>
      <c r="S52">
        <f t="shared" si="10"/>
        <v>21.554640528653913</v>
      </c>
      <c r="T52">
        <f t="shared" si="11"/>
        <v>21.096307195320581</v>
      </c>
      <c r="V52">
        <f t="shared" si="12"/>
        <v>0.10779695204420249</v>
      </c>
      <c r="W52" s="22">
        <f t="shared" si="13"/>
        <v>10499.459692373559</v>
      </c>
      <c r="X52" s="22">
        <f>SUM(W52:W$124)</f>
        <v>179942.73198987503</v>
      </c>
      <c r="Y52">
        <f t="shared" si="14"/>
        <v>17.138284946279583</v>
      </c>
      <c r="Z52">
        <f t="shared" si="15"/>
        <v>16.679951612946251</v>
      </c>
      <c r="AB52">
        <f t="shared" si="16"/>
        <v>0.21541557685090909</v>
      </c>
      <c r="AC52" s="22">
        <f t="shared" si="17"/>
        <v>20981.55025132883</v>
      </c>
      <c r="AD52" s="22">
        <f>SUM(AC52:AC$124)</f>
        <v>436674.91356232937</v>
      </c>
      <c r="AE52">
        <f t="shared" si="18"/>
        <v>20.812328370954063</v>
      </c>
      <c r="AF52">
        <f t="shared" si="19"/>
        <v>20.353995037620731</v>
      </c>
      <c r="AH52">
        <f t="shared" si="20"/>
        <v>0.19180645112903102</v>
      </c>
      <c r="AI52" s="22">
        <f t="shared" si="21"/>
        <v>18682.013398121762</v>
      </c>
      <c r="AJ52" s="22">
        <f>SUM(AI52:AI$124)</f>
        <v>375724.81706998078</v>
      </c>
      <c r="AK52">
        <f t="shared" si="22"/>
        <v>20.111580538088852</v>
      </c>
      <c r="AL52">
        <f t="shared" si="23"/>
        <v>19.65324720475552</v>
      </c>
      <c r="AN52">
        <f t="shared" si="24"/>
        <v>0.17083267507059779</v>
      </c>
      <c r="AO52" s="22">
        <f t="shared" si="25"/>
        <v>16639.160496009186</v>
      </c>
      <c r="AP52" s="22">
        <f>SUM(AO52:AO$124)</f>
        <v>323623.75510958111</v>
      </c>
      <c r="AQ52">
        <f t="shared" si="26"/>
        <v>19.449524222523159</v>
      </c>
      <c r="AR52">
        <f t="shared" si="27"/>
        <v>18.991190889189827</v>
      </c>
      <c r="AT52">
        <f t="shared" si="28"/>
        <v>0.34368517525157044</v>
      </c>
      <c r="AU52" s="22">
        <f t="shared" si="29"/>
        <v>33475.052642866242</v>
      </c>
      <c r="AV52" s="22">
        <f>SUM(AU52:AU$124)</f>
        <v>805528.87738135457</v>
      </c>
      <c r="AW52">
        <f t="shared" si="30"/>
        <v>24.063558195867937</v>
      </c>
      <c r="AX52">
        <f t="shared" si="31"/>
        <v>23.605224862534605</v>
      </c>
      <c r="AZ52">
        <f t="shared" si="32"/>
        <v>0.30567115726575511</v>
      </c>
      <c r="BA52" s="22">
        <f t="shared" si="33"/>
        <v>29772.47439720705</v>
      </c>
      <c r="BB52" s="22">
        <f>SUM(BA52:BA$124)</f>
        <v>690028.105975413</v>
      </c>
      <c r="BC52">
        <f t="shared" si="34"/>
        <v>23.176713388664275</v>
      </c>
      <c r="BD52">
        <f t="shared" si="35"/>
        <v>22.718380055330943</v>
      </c>
    </row>
    <row r="53" spans="1:56" x14ac:dyDescent="0.2">
      <c r="A53">
        <v>49</v>
      </c>
      <c r="B53" s="12">
        <v>1.6009999999999601E-3</v>
      </c>
      <c r="C53" s="5">
        <f t="shared" si="36"/>
        <v>97255.602282444423</v>
      </c>
      <c r="D53">
        <f t="shared" si="0"/>
        <v>9.1563913320999626E-2</v>
      </c>
      <c r="E53" s="22">
        <f t="shared" si="1"/>
        <v>8905.1035373713548</v>
      </c>
      <c r="F53" s="22">
        <f>SUM(E53:E$124)</f>
        <v>146399.85281438238</v>
      </c>
      <c r="G53">
        <f t="shared" si="2"/>
        <v>16.439994459356651</v>
      </c>
      <c r="H53">
        <f t="shared" si="3"/>
        <v>15.981661126023317</v>
      </c>
      <c r="J53">
        <f t="shared" si="4"/>
        <v>0.2982157631861026</v>
      </c>
      <c r="K53" s="22">
        <f t="shared" si="5"/>
        <v>29003.153658783227</v>
      </c>
      <c r="L53" s="22">
        <f>SUM(K53:K$124)</f>
        <v>660255.6315782062</v>
      </c>
      <c r="M53">
        <f t="shared" si="6"/>
        <v>22.764959953872339</v>
      </c>
      <c r="N53">
        <f t="shared" si="7"/>
        <v>22.306626620539006</v>
      </c>
      <c r="P53">
        <f t="shared" si="8"/>
        <v>0.2349502921834466</v>
      </c>
      <c r="Q53" s="22">
        <f t="shared" si="9"/>
        <v>22850.232172737393</v>
      </c>
      <c r="R53" s="22">
        <f>SUM(Q53:Q$124)</f>
        <v>484488.6076270403</v>
      </c>
      <c r="S53">
        <f t="shared" si="10"/>
        <v>21.202787086123507</v>
      </c>
      <c r="T53">
        <f t="shared" si="11"/>
        <v>20.744453752790175</v>
      </c>
      <c r="V53">
        <f t="shared" si="12"/>
        <v>0.10290878476773505</v>
      </c>
      <c r="W53" s="22">
        <f t="shared" si="13"/>
        <v>10008.455842740514</v>
      </c>
      <c r="X53" s="22">
        <f>SUM(W53:W$124)</f>
        <v>169443.27229750148</v>
      </c>
      <c r="Y53">
        <f t="shared" si="14"/>
        <v>16.930011478284602</v>
      </c>
      <c r="Z53">
        <f t="shared" si="15"/>
        <v>16.471678144951269</v>
      </c>
      <c r="AB53">
        <f t="shared" si="16"/>
        <v>0.2086349412599604</v>
      </c>
      <c r="AC53" s="22">
        <f t="shared" si="17"/>
        <v>20290.916869399862</v>
      </c>
      <c r="AD53" s="22">
        <f>SUM(AC53:AC$124)</f>
        <v>415693.36331100063</v>
      </c>
      <c r="AE53">
        <f t="shared" si="18"/>
        <v>20.486672237955677</v>
      </c>
      <c r="AF53">
        <f t="shared" si="19"/>
        <v>20.028338904622345</v>
      </c>
      <c r="AH53">
        <f t="shared" si="20"/>
        <v>0.18532024263674499</v>
      </c>
      <c r="AI53" s="22">
        <f t="shared" si="21"/>
        <v>18023.431812765371</v>
      </c>
      <c r="AJ53" s="22">
        <f>SUM(AI53:AI$124)</f>
        <v>357042.80367185897</v>
      </c>
      <c r="AK53">
        <f t="shared" si="22"/>
        <v>19.809923403098956</v>
      </c>
      <c r="AL53">
        <f t="shared" si="23"/>
        <v>19.351590069765624</v>
      </c>
      <c r="AN53">
        <f t="shared" si="24"/>
        <v>0.16465800006804607</v>
      </c>
      <c r="AO53" s="22">
        <f t="shared" si="25"/>
        <v>16013.912967240594</v>
      </c>
      <c r="AP53" s="22">
        <f>SUM(AO53:AO$124)</f>
        <v>306984.59461357188</v>
      </c>
      <c r="AQ53">
        <f t="shared" si="26"/>
        <v>19.169867804425149</v>
      </c>
      <c r="AR53">
        <f t="shared" si="27"/>
        <v>18.711534471091817</v>
      </c>
      <c r="AT53">
        <f t="shared" si="28"/>
        <v>0.33612242078393195</v>
      </c>
      <c r="AU53" s="22">
        <f t="shared" si="29"/>
        <v>32689.788473974517</v>
      </c>
      <c r="AV53" s="22">
        <f>SUM(AU53:AU$124)</f>
        <v>772053.8247384883</v>
      </c>
      <c r="AW53">
        <f t="shared" si="30"/>
        <v>23.617583985076788</v>
      </c>
      <c r="AX53">
        <f t="shared" si="31"/>
        <v>23.159250651743456</v>
      </c>
      <c r="AZ53">
        <f t="shared" si="32"/>
        <v>0.2982157631861026</v>
      </c>
      <c r="BA53" s="22">
        <f t="shared" si="33"/>
        <v>29003.153658783227</v>
      </c>
      <c r="BB53" s="22">
        <f>SUM(BA53:BA$124)</f>
        <v>660255.6315782062</v>
      </c>
      <c r="BC53">
        <f t="shared" si="34"/>
        <v>22.764959953872339</v>
      </c>
      <c r="BD53">
        <f t="shared" si="35"/>
        <v>22.306626620539006</v>
      </c>
    </row>
    <row r="54" spans="1:56" x14ac:dyDescent="0.2">
      <c r="A54">
        <v>50</v>
      </c>
      <c r="B54" s="12">
        <v>1.7289999999999801E-3</v>
      </c>
      <c r="C54" s="5">
        <f t="shared" si="36"/>
        <v>97099.89606319023</v>
      </c>
      <c r="D54">
        <f t="shared" si="0"/>
        <v>8.7203726972380588E-2</v>
      </c>
      <c r="E54" s="22">
        <f t="shared" si="1"/>
        <v>8467.4728253409739</v>
      </c>
      <c r="F54" s="22">
        <f>SUM(E54:E$124)</f>
        <v>137494.74927701105</v>
      </c>
      <c r="G54">
        <f t="shared" si="2"/>
        <v>16.237991206245688</v>
      </c>
      <c r="H54">
        <f t="shared" si="3"/>
        <v>15.779657872912354</v>
      </c>
      <c r="J54">
        <f t="shared" si="4"/>
        <v>0.29094220798644155</v>
      </c>
      <c r="K54" s="22">
        <f t="shared" si="5"/>
        <v>28250.45815587855</v>
      </c>
      <c r="L54" s="22">
        <f>SUM(K54:K$124)</f>
        <v>631252.47791942279</v>
      </c>
      <c r="M54">
        <f t="shared" si="6"/>
        <v>22.344858070489998</v>
      </c>
      <c r="N54">
        <f t="shared" si="7"/>
        <v>21.886524737156666</v>
      </c>
      <c r="P54">
        <f t="shared" si="8"/>
        <v>0.22810707978975397</v>
      </c>
      <c r="Q54" s="22">
        <f t="shared" si="9"/>
        <v>22149.173738862952</v>
      </c>
      <c r="R54" s="22">
        <f>SUM(Q54:Q$124)</f>
        <v>461638.37545430282</v>
      </c>
      <c r="S54">
        <f t="shared" si="10"/>
        <v>20.842239123544005</v>
      </c>
      <c r="T54">
        <f t="shared" si="11"/>
        <v>20.383905790210672</v>
      </c>
      <c r="V54">
        <f t="shared" si="12"/>
        <v>9.8242276627909339E-2</v>
      </c>
      <c r="W54" s="22">
        <f t="shared" si="13"/>
        <v>9539.3148495811802</v>
      </c>
      <c r="X54" s="22">
        <f>SUM(W54:W$124)</f>
        <v>159434.81645476099</v>
      </c>
      <c r="Y54">
        <f t="shared" si="14"/>
        <v>16.713445249347327</v>
      </c>
      <c r="Z54">
        <f t="shared" si="15"/>
        <v>16.255111916013995</v>
      </c>
      <c r="AB54">
        <f t="shared" si="16"/>
        <v>0.20206773971908998</v>
      </c>
      <c r="AC54" s="22">
        <f t="shared" si="17"/>
        <v>19620.756524447414</v>
      </c>
      <c r="AD54" s="22">
        <f>SUM(AC54:AC$124)</f>
        <v>395402.44644160074</v>
      </c>
      <c r="AE54">
        <f t="shared" si="18"/>
        <v>20.152252842490057</v>
      </c>
      <c r="AF54">
        <f t="shared" si="19"/>
        <v>19.693919509156725</v>
      </c>
      <c r="AH54">
        <f t="shared" si="20"/>
        <v>0.17905337452825601</v>
      </c>
      <c r="AI54" s="22">
        <f t="shared" si="21"/>
        <v>17386.064056457133</v>
      </c>
      <c r="AJ54" s="22">
        <f>SUM(AI54:AI$124)</f>
        <v>339019.3718590936</v>
      </c>
      <c r="AK54">
        <f t="shared" si="22"/>
        <v>19.499489404744416</v>
      </c>
      <c r="AL54">
        <f t="shared" si="23"/>
        <v>19.041156071411084</v>
      </c>
      <c r="AN54">
        <f t="shared" si="24"/>
        <v>0.15870650608968292</v>
      </c>
      <c r="AO54" s="22">
        <f t="shared" si="25"/>
        <v>15410.38524586028</v>
      </c>
      <c r="AP54" s="22">
        <f>SUM(AO54:AO$124)</f>
        <v>290970.68164633127</v>
      </c>
      <c r="AQ54">
        <f t="shared" si="26"/>
        <v>18.881467075879577</v>
      </c>
      <c r="AR54">
        <f t="shared" si="27"/>
        <v>18.423133742546245</v>
      </c>
      <c r="AT54">
        <f t="shared" si="28"/>
        <v>0.32872608389626606</v>
      </c>
      <c r="AU54" s="22">
        <f t="shared" si="29"/>
        <v>31919.268579586987</v>
      </c>
      <c r="AV54" s="22">
        <f>SUM(AU54:AU$124)</f>
        <v>739364.03626451374</v>
      </c>
      <c r="AW54">
        <f t="shared" si="30"/>
        <v>23.163564491491883</v>
      </c>
      <c r="AX54">
        <f t="shared" si="31"/>
        <v>22.705231158158551</v>
      </c>
      <c r="AZ54">
        <f t="shared" si="32"/>
        <v>0.29094220798644155</v>
      </c>
      <c r="BA54" s="22">
        <f t="shared" si="33"/>
        <v>28250.45815587855</v>
      </c>
      <c r="BB54" s="22">
        <f>SUM(BA54:BA$124)</f>
        <v>631252.47791942279</v>
      </c>
      <c r="BC54">
        <f t="shared" si="34"/>
        <v>22.344858070489998</v>
      </c>
      <c r="BD54">
        <f t="shared" si="35"/>
        <v>21.886524737156666</v>
      </c>
    </row>
    <row r="55" spans="1:56" x14ac:dyDescent="0.2">
      <c r="A55">
        <v>51</v>
      </c>
      <c r="B55" s="12">
        <v>1.87499999999996E-3</v>
      </c>
      <c r="C55" s="5">
        <f t="shared" si="36"/>
        <v>96932.010342896974</v>
      </c>
      <c r="D55">
        <f t="shared" si="0"/>
        <v>8.3051168545124371E-2</v>
      </c>
      <c r="E55" s="22">
        <f t="shared" si="1"/>
        <v>8050.3167284056753</v>
      </c>
      <c r="F55" s="22">
        <f>SUM(E55:E$124)</f>
        <v>129027.2764516701</v>
      </c>
      <c r="G55">
        <f t="shared" si="2"/>
        <v>16.027602491265373</v>
      </c>
      <c r="H55">
        <f t="shared" si="3"/>
        <v>15.569269157932039</v>
      </c>
      <c r="J55">
        <f t="shared" si="4"/>
        <v>0.28384605657213807</v>
      </c>
      <c r="K55" s="22">
        <f t="shared" si="5"/>
        <v>27513.768891441006</v>
      </c>
      <c r="L55" s="22">
        <f>SUM(K55:K$124)</f>
        <v>603002.01976354432</v>
      </c>
      <c r="M55">
        <f t="shared" si="6"/>
        <v>21.916372931050038</v>
      </c>
      <c r="N55">
        <f t="shared" si="7"/>
        <v>21.458039597716706</v>
      </c>
      <c r="P55">
        <f t="shared" si="8"/>
        <v>0.22146318426189707</v>
      </c>
      <c r="Q55" s="22">
        <f t="shared" si="9"/>
        <v>21466.871667445106</v>
      </c>
      <c r="R55" s="22">
        <f>SUM(Q55:Q$124)</f>
        <v>439489.20171543997</v>
      </c>
      <c r="S55">
        <f t="shared" si="10"/>
        <v>20.472903948176725</v>
      </c>
      <c r="T55">
        <f t="shared" si="11"/>
        <v>20.014570614843393</v>
      </c>
      <c r="V55">
        <f t="shared" si="12"/>
        <v>9.3787376255760696E-2</v>
      </c>
      <c r="W55" s="22">
        <f t="shared" si="13"/>
        <v>9090.9989252565665</v>
      </c>
      <c r="X55" s="22">
        <f>SUM(W55:W$124)</f>
        <v>149895.5016051798</v>
      </c>
      <c r="Y55">
        <f t="shared" si="14"/>
        <v>16.488342242428484</v>
      </c>
      <c r="Z55">
        <f t="shared" si="15"/>
        <v>16.030008909095152</v>
      </c>
      <c r="AB55">
        <f t="shared" si="16"/>
        <v>0.19570725396522032</v>
      </c>
      <c r="AC55" s="22">
        <f t="shared" si="17"/>
        <v>18970.297565536701</v>
      </c>
      <c r="AD55" s="22">
        <f>SUM(AC55:AC$124)</f>
        <v>375781.68991715333</v>
      </c>
      <c r="AE55">
        <f t="shared" si="18"/>
        <v>19.808950735692999</v>
      </c>
      <c r="AF55">
        <f t="shared" si="19"/>
        <v>19.350617402359667</v>
      </c>
      <c r="AH55">
        <f t="shared" si="20"/>
        <v>0.17299842949589955</v>
      </c>
      <c r="AI55" s="22">
        <f t="shared" si="21"/>
        <v>16769.08555720147</v>
      </c>
      <c r="AJ55" s="22">
        <f>SUM(AI55:AI$124)</f>
        <v>321633.30780263641</v>
      </c>
      <c r="AK55">
        <f t="shared" si="22"/>
        <v>19.180133985571519</v>
      </c>
      <c r="AL55">
        <f t="shared" si="23"/>
        <v>18.721800652238187</v>
      </c>
      <c r="AN55">
        <f t="shared" si="24"/>
        <v>0.15297012635150159</v>
      </c>
      <c r="AO55" s="22">
        <f t="shared" si="25"/>
        <v>14827.701869658009</v>
      </c>
      <c r="AP55" s="22">
        <f>SUM(AO55:AO$124)</f>
        <v>275560.29640047095</v>
      </c>
      <c r="AQ55">
        <f t="shared" si="26"/>
        <v>18.584154093652987</v>
      </c>
      <c r="AR55">
        <f t="shared" si="27"/>
        <v>18.125820760319655</v>
      </c>
      <c r="AT55">
        <f t="shared" si="28"/>
        <v>0.32149250258803524</v>
      </c>
      <c r="AU55" s="22">
        <f t="shared" si="29"/>
        <v>31162.914586027266</v>
      </c>
      <c r="AV55" s="22">
        <f>SUM(AU55:AU$124)</f>
        <v>707444.76768492674</v>
      </c>
      <c r="AW55">
        <f t="shared" si="30"/>
        <v>22.701495578405517</v>
      </c>
      <c r="AX55">
        <f t="shared" si="31"/>
        <v>22.243162245072185</v>
      </c>
      <c r="AZ55">
        <f t="shared" si="32"/>
        <v>0.28384605657213807</v>
      </c>
      <c r="BA55" s="22">
        <f t="shared" si="33"/>
        <v>27513.768891441006</v>
      </c>
      <c r="BB55" s="22">
        <f>SUM(BA55:BA$124)</f>
        <v>603002.01976354432</v>
      </c>
      <c r="BC55">
        <f t="shared" si="34"/>
        <v>21.916372931050038</v>
      </c>
      <c r="BD55">
        <f t="shared" si="35"/>
        <v>21.458039597716706</v>
      </c>
    </row>
    <row r="56" spans="1:56" x14ac:dyDescent="0.2">
      <c r="A56">
        <v>52</v>
      </c>
      <c r="B56" s="12">
        <v>2.0430000000000201E-3</v>
      </c>
      <c r="C56" s="5">
        <f t="shared" si="36"/>
        <v>96750.262823504047</v>
      </c>
      <c r="D56">
        <f t="shared" si="0"/>
        <v>7.9096350995356543E-2</v>
      </c>
      <c r="E56" s="22">
        <f t="shared" si="1"/>
        <v>7652.5927471808718</v>
      </c>
      <c r="F56" s="22">
        <f>SUM(E56:E$124)</f>
        <v>120976.95972326444</v>
      </c>
      <c r="G56">
        <f t="shared" si="2"/>
        <v>15.808623785426317</v>
      </c>
      <c r="H56">
        <f t="shared" si="3"/>
        <v>15.350290452092983</v>
      </c>
      <c r="J56">
        <f t="shared" si="4"/>
        <v>0.27692298202159815</v>
      </c>
      <c r="K56" s="22">
        <f t="shared" si="5"/>
        <v>26792.371292458109</v>
      </c>
      <c r="L56" s="22">
        <f>SUM(K56:K$124)</f>
        <v>575488.25087210338</v>
      </c>
      <c r="M56">
        <f t="shared" si="6"/>
        <v>21.479556422618696</v>
      </c>
      <c r="N56">
        <f t="shared" si="7"/>
        <v>21.021223089285364</v>
      </c>
      <c r="P56">
        <f t="shared" si="8"/>
        <v>0.215012800254269</v>
      </c>
      <c r="Q56" s="22">
        <f t="shared" si="9"/>
        <v>20802.544935018104</v>
      </c>
      <c r="R56" s="22">
        <f>SUM(Q56:Q$124)</f>
        <v>418022.33004799479</v>
      </c>
      <c r="S56">
        <f t="shared" si="10"/>
        <v>20.094768758043354</v>
      </c>
      <c r="T56">
        <f t="shared" si="11"/>
        <v>19.636435424710022</v>
      </c>
      <c r="V56">
        <f t="shared" si="12"/>
        <v>8.9534488072325252E-2</v>
      </c>
      <c r="W56" s="22">
        <f t="shared" si="13"/>
        <v>8662.4852527653566</v>
      </c>
      <c r="X56" s="22">
        <f>SUM(W56:W$124)</f>
        <v>140804.50267992323</v>
      </c>
      <c r="Y56">
        <f t="shared" si="14"/>
        <v>16.254515715911168</v>
      </c>
      <c r="Z56">
        <f t="shared" si="15"/>
        <v>15.796182382577834</v>
      </c>
      <c r="AB56">
        <f t="shared" si="16"/>
        <v>0.18954697720602451</v>
      </c>
      <c r="AC56" s="22">
        <f t="shared" si="17"/>
        <v>18338.719862083602</v>
      </c>
      <c r="AD56" s="22">
        <f>SUM(AC56:AC$124)</f>
        <v>356811.39235161664</v>
      </c>
      <c r="AE56">
        <f t="shared" si="18"/>
        <v>19.456722990209666</v>
      </c>
      <c r="AF56">
        <f t="shared" si="19"/>
        <v>18.998389656876334</v>
      </c>
      <c r="AH56">
        <f t="shared" si="20"/>
        <v>0.16714824105884016</v>
      </c>
      <c r="AI56" s="22">
        <f t="shared" si="21"/>
        <v>16171.636252929196</v>
      </c>
      <c r="AJ56" s="22">
        <f>SUM(AI56:AI$124)</f>
        <v>304864.22224543494</v>
      </c>
      <c r="AK56">
        <f t="shared" si="22"/>
        <v>18.851785773391629</v>
      </c>
      <c r="AL56">
        <f t="shared" si="23"/>
        <v>18.393452440058297</v>
      </c>
      <c r="AN56">
        <f t="shared" si="24"/>
        <v>0.14744108564000152</v>
      </c>
      <c r="AO56" s="22">
        <f t="shared" si="25"/>
        <v>14264.963786652916</v>
      </c>
      <c r="AP56" s="22">
        <f>SUM(AO56:AO$124)</f>
        <v>260732.59453081302</v>
      </c>
      <c r="AQ56">
        <f t="shared" si="26"/>
        <v>18.277830804924214</v>
      </c>
      <c r="AR56">
        <f t="shared" si="27"/>
        <v>17.819497471590882</v>
      </c>
      <c r="AT56">
        <f t="shared" si="28"/>
        <v>0.31441809544062127</v>
      </c>
      <c r="AU56" s="22">
        <f t="shared" si="29"/>
        <v>30420.033370345689</v>
      </c>
      <c r="AV56" s="22">
        <f>SUM(AU56:AU$124)</f>
        <v>676281.85309889959</v>
      </c>
      <c r="AW56">
        <f t="shared" si="30"/>
        <v>22.231463222461759</v>
      </c>
      <c r="AX56">
        <f t="shared" si="31"/>
        <v>21.773129889128427</v>
      </c>
      <c r="AZ56">
        <f t="shared" si="32"/>
        <v>0.27692298202159815</v>
      </c>
      <c r="BA56" s="22">
        <f t="shared" si="33"/>
        <v>26792.371292458109</v>
      </c>
      <c r="BB56" s="22">
        <f>SUM(BA56:BA$124)</f>
        <v>575488.25087210338</v>
      </c>
      <c r="BC56">
        <f t="shared" si="34"/>
        <v>21.479556422618696</v>
      </c>
      <c r="BD56">
        <f t="shared" si="35"/>
        <v>21.021223089285364</v>
      </c>
    </row>
    <row r="57" spans="1:56" x14ac:dyDescent="0.2">
      <c r="A57">
        <v>53</v>
      </c>
      <c r="B57" s="12">
        <v>2.2790000000000301E-3</v>
      </c>
      <c r="C57" s="5">
        <f t="shared" si="36"/>
        <v>96552.602036555632</v>
      </c>
      <c r="D57">
        <f t="shared" si="0"/>
        <v>7.5329858090815757E-2</v>
      </c>
      <c r="E57" s="22">
        <f t="shared" si="1"/>
        <v>7273.2938097127444</v>
      </c>
      <c r="F57" s="22">
        <f>SUM(E57:E$124)</f>
        <v>113324.36697608355</v>
      </c>
      <c r="G57">
        <f t="shared" si="2"/>
        <v>15.580886726279417</v>
      </c>
      <c r="H57">
        <f t="shared" si="3"/>
        <v>15.122553392946083</v>
      </c>
      <c r="J57">
        <f t="shared" si="4"/>
        <v>0.27016876294790065</v>
      </c>
      <c r="K57" s="22">
        <f t="shared" si="5"/>
        <v>26085.497051617189</v>
      </c>
      <c r="L57" s="22">
        <f>SUM(K57:K$124)</f>
        <v>548695.87957964523</v>
      </c>
      <c r="M57">
        <f t="shared" si="6"/>
        <v>21.034518855205345</v>
      </c>
      <c r="N57">
        <f t="shared" si="7"/>
        <v>20.576185521872013</v>
      </c>
      <c r="P57">
        <f t="shared" si="8"/>
        <v>0.20875029150899907</v>
      </c>
      <c r="Q57" s="22">
        <f t="shared" si="9"/>
        <v>20155.383821083364</v>
      </c>
      <c r="R57" s="22">
        <f>SUM(Q57:Q$124)</f>
        <v>397219.78511297674</v>
      </c>
      <c r="S57">
        <f t="shared" si="10"/>
        <v>19.707875009428918</v>
      </c>
      <c r="T57">
        <f t="shared" si="11"/>
        <v>19.249541676095586</v>
      </c>
      <c r="V57">
        <f t="shared" si="12"/>
        <v>8.547445162035823E-2</v>
      </c>
      <c r="W57" s="22">
        <f t="shared" si="13"/>
        <v>8252.7807115932756</v>
      </c>
      <c r="X57" s="22">
        <f>SUM(W57:W$124)</f>
        <v>132142.0174271579</v>
      </c>
      <c r="Y57">
        <f t="shared" si="14"/>
        <v>16.011817355273781</v>
      </c>
      <c r="Z57">
        <f t="shared" si="15"/>
        <v>15.553484021940447</v>
      </c>
      <c r="AB57">
        <f t="shared" si="16"/>
        <v>0.183580607463462</v>
      </c>
      <c r="AC57" s="22">
        <f t="shared" si="17"/>
        <v>17725.18533404878</v>
      </c>
      <c r="AD57" s="22">
        <f>SUM(AC57:AC$124)</f>
        <v>338472.67248953308</v>
      </c>
      <c r="AE57">
        <f t="shared" si="18"/>
        <v>19.095578754787514</v>
      </c>
      <c r="AF57">
        <f t="shared" si="19"/>
        <v>18.637245421454182</v>
      </c>
      <c r="AH57">
        <f t="shared" si="20"/>
        <v>0.16149588508100501</v>
      </c>
      <c r="AI57" s="22">
        <f t="shared" si="21"/>
        <v>15592.8479227676</v>
      </c>
      <c r="AJ57" s="22">
        <f>SUM(AI57:AI$124)</f>
        <v>288692.58599250577</v>
      </c>
      <c r="AK57">
        <f t="shared" si="22"/>
        <v>18.514423242144034</v>
      </c>
      <c r="AL57">
        <f t="shared" si="23"/>
        <v>18.056089908810701</v>
      </c>
      <c r="AN57">
        <f t="shared" si="24"/>
        <v>0.14211188977349543</v>
      </c>
      <c r="AO57" s="22">
        <f t="shared" si="25"/>
        <v>13721.272737963163</v>
      </c>
      <c r="AP57" s="22">
        <f>SUM(AO57:AO$124)</f>
        <v>246467.63074416007</v>
      </c>
      <c r="AQ57">
        <f t="shared" si="26"/>
        <v>17.962446738796231</v>
      </c>
      <c r="AR57">
        <f t="shared" si="27"/>
        <v>17.504113405462899</v>
      </c>
      <c r="AT57">
        <f t="shared" si="28"/>
        <v>0.30749935984412835</v>
      </c>
      <c r="AU57" s="22">
        <f t="shared" si="29"/>
        <v>29689.863317525742</v>
      </c>
      <c r="AV57" s="22">
        <f>SUM(AU57:AU$124)</f>
        <v>645861.81972855388</v>
      </c>
      <c r="AW57">
        <f t="shared" si="30"/>
        <v>21.753613777915429</v>
      </c>
      <c r="AX57">
        <f t="shared" si="31"/>
        <v>21.295280444582097</v>
      </c>
      <c r="AZ57">
        <f t="shared" si="32"/>
        <v>0.27016876294790065</v>
      </c>
      <c r="BA57" s="22">
        <f t="shared" si="33"/>
        <v>26085.497051617189</v>
      </c>
      <c r="BB57" s="22">
        <f>SUM(BA57:BA$124)</f>
        <v>548695.87957964523</v>
      </c>
      <c r="BC57">
        <f t="shared" si="34"/>
        <v>21.034518855205345</v>
      </c>
      <c r="BD57">
        <f t="shared" si="35"/>
        <v>20.576185521872013</v>
      </c>
    </row>
    <row r="58" spans="1:56" x14ac:dyDescent="0.2">
      <c r="A58">
        <v>54</v>
      </c>
      <c r="B58" s="12">
        <v>2.5300000000000301E-3</v>
      </c>
      <c r="C58" s="5">
        <f t="shared" si="36"/>
        <v>96332.558656514317</v>
      </c>
      <c r="D58">
        <f t="shared" si="0"/>
        <v>7.1742721991253117E-2</v>
      </c>
      <c r="E58" s="22">
        <f t="shared" si="1"/>
        <v>6911.1599744003906</v>
      </c>
      <c r="F58" s="22">
        <f>SUM(E58:E$124)</f>
        <v>106051.0731663708</v>
      </c>
      <c r="G58">
        <f t="shared" si="2"/>
        <v>15.344902094466674</v>
      </c>
      <c r="H58">
        <f t="shared" si="3"/>
        <v>14.88656876113334</v>
      </c>
      <c r="J58">
        <f t="shared" si="4"/>
        <v>0.26357928092478117</v>
      </c>
      <c r="K58" s="22">
        <f t="shared" si="5"/>
        <v>25391.266540328346</v>
      </c>
      <c r="L58" s="22">
        <f>SUM(K58:K$124)</f>
        <v>522610.38252802799</v>
      </c>
      <c r="M58">
        <f t="shared" si="6"/>
        <v>20.582288862904036</v>
      </c>
      <c r="N58">
        <f t="shared" si="7"/>
        <v>20.123955529570704</v>
      </c>
      <c r="P58">
        <f t="shared" si="8"/>
        <v>0.20267018593106703</v>
      </c>
      <c r="Q58" s="22">
        <f t="shared" si="9"/>
        <v>19523.737574131177</v>
      </c>
      <c r="R58" s="22">
        <f>SUM(Q58:Q$124)</f>
        <v>377064.40129189333</v>
      </c>
      <c r="S58">
        <f t="shared" si="10"/>
        <v>19.313125873577668</v>
      </c>
      <c r="T58">
        <f t="shared" si="11"/>
        <v>18.854792540244336</v>
      </c>
      <c r="V58">
        <f t="shared" si="12"/>
        <v>8.1598521833277524E-2</v>
      </c>
      <c r="W58" s="22">
        <f t="shared" si="13"/>
        <v>7860.5943907890714</v>
      </c>
      <c r="X58" s="22">
        <f>SUM(W58:W$124)</f>
        <v>123889.23671556464</v>
      </c>
      <c r="Y58">
        <f t="shared" si="14"/>
        <v>15.760797537236652</v>
      </c>
      <c r="Z58">
        <f t="shared" si="15"/>
        <v>15.302464203903318</v>
      </c>
      <c r="AB58">
        <f t="shared" si="16"/>
        <v>0.17780204112683975</v>
      </c>
      <c r="AC58" s="22">
        <f t="shared" si="17"/>
        <v>17128.125556099261</v>
      </c>
      <c r="AD58" s="22">
        <f>SUM(AC58:AC$124)</f>
        <v>320747.48715548427</v>
      </c>
      <c r="AE58">
        <f t="shared" si="18"/>
        <v>18.726362444328725</v>
      </c>
      <c r="AF58">
        <f t="shared" si="19"/>
        <v>18.268029110995393</v>
      </c>
      <c r="AH58">
        <f t="shared" si="20"/>
        <v>0.15603467157585027</v>
      </c>
      <c r="AI58" s="22">
        <f t="shared" si="21"/>
        <v>15031.219152030544</v>
      </c>
      <c r="AJ58" s="22">
        <f>SUM(AI58:AI$124)</f>
        <v>273099.7380697382</v>
      </c>
      <c r="AK58">
        <f t="shared" si="22"/>
        <v>18.168834830197095</v>
      </c>
      <c r="AL58">
        <f t="shared" si="23"/>
        <v>17.710501496863763</v>
      </c>
      <c r="AN58">
        <f t="shared" si="24"/>
        <v>0.13697531544433295</v>
      </c>
      <c r="AO58" s="22">
        <f t="shared" si="25"/>
        <v>13195.182609535756</v>
      </c>
      <c r="AP58" s="22">
        <f>SUM(AO58:AO$124)</f>
        <v>232746.35800619688</v>
      </c>
      <c r="AQ58">
        <f t="shared" si="26"/>
        <v>17.638737173519537</v>
      </c>
      <c r="AR58">
        <f t="shared" si="27"/>
        <v>17.180403840186205</v>
      </c>
      <c r="AT58">
        <f t="shared" si="28"/>
        <v>0.30073287026320628</v>
      </c>
      <c r="AU58" s="22">
        <f t="shared" si="29"/>
        <v>28970.366864572228</v>
      </c>
      <c r="AV58" s="22">
        <f>SUM(AU58:AU$124)</f>
        <v>616171.95641102816</v>
      </c>
      <c r="AW58">
        <f t="shared" si="30"/>
        <v>21.269042235172485</v>
      </c>
      <c r="AX58">
        <f t="shared" si="31"/>
        <v>20.810708901839153</v>
      </c>
      <c r="AZ58">
        <f t="shared" si="32"/>
        <v>0.26357928092478117</v>
      </c>
      <c r="BA58" s="22">
        <f t="shared" si="33"/>
        <v>25391.266540328346</v>
      </c>
      <c r="BB58" s="22">
        <f>SUM(BA58:BA$124)</f>
        <v>522610.38252802799</v>
      </c>
      <c r="BC58">
        <f t="shared" si="34"/>
        <v>20.582288862904036</v>
      </c>
      <c r="BD58">
        <f t="shared" si="35"/>
        <v>20.123955529570704</v>
      </c>
    </row>
    <row r="59" spans="1:56" x14ac:dyDescent="0.2">
      <c r="A59">
        <v>55</v>
      </c>
      <c r="B59" s="12">
        <v>2.88900000000003E-3</v>
      </c>
      <c r="C59" s="5">
        <f t="shared" si="36"/>
        <v>96088.837283113331</v>
      </c>
      <c r="D59">
        <f t="shared" si="0"/>
        <v>6.8326401896431521E-2</v>
      </c>
      <c r="E59" s="22">
        <f t="shared" si="1"/>
        <v>6565.4045139668142</v>
      </c>
      <c r="F59" s="22">
        <f>SUM(E59:E$124)</f>
        <v>99139.913191970394</v>
      </c>
      <c r="G59">
        <f t="shared" si="2"/>
        <v>15.100351087441238</v>
      </c>
      <c r="H59">
        <f t="shared" si="3"/>
        <v>14.642017754107904</v>
      </c>
      <c r="J59">
        <f t="shared" si="4"/>
        <v>0.25715051797539623</v>
      </c>
      <c r="K59" s="22">
        <f t="shared" si="5"/>
        <v>24709.294279006157</v>
      </c>
      <c r="L59" s="22">
        <f>SUM(K59:K$124)</f>
        <v>497219.11598769965</v>
      </c>
      <c r="M59">
        <f t="shared" si="6"/>
        <v>20.122756658823462</v>
      </c>
      <c r="N59">
        <f t="shared" si="7"/>
        <v>19.66442332549013</v>
      </c>
      <c r="P59">
        <f t="shared" si="8"/>
        <v>0.19676717080686118</v>
      </c>
      <c r="Q59" s="22">
        <f t="shared" si="9"/>
        <v>18907.128658319052</v>
      </c>
      <c r="R59" s="22">
        <f>SUM(Q59:Q$124)</f>
        <v>357540.66371776216</v>
      </c>
      <c r="S59">
        <f t="shared" si="10"/>
        <v>18.910362867840636</v>
      </c>
      <c r="T59">
        <f t="shared" si="11"/>
        <v>18.452029534507304</v>
      </c>
      <c r="V59">
        <f t="shared" si="12"/>
        <v>7.7898350198832969E-2</v>
      </c>
      <c r="W59" s="22">
        <f t="shared" si="13"/>
        <v>7485.1618968786406</v>
      </c>
      <c r="X59" s="22">
        <f>SUM(W59:W$124)</f>
        <v>116028.64232477557</v>
      </c>
      <c r="Y59">
        <f t="shared" si="14"/>
        <v>15.501153338201041</v>
      </c>
      <c r="Z59">
        <f t="shared" si="15"/>
        <v>15.042820004867707</v>
      </c>
      <c r="AB59">
        <f t="shared" si="16"/>
        <v>0.17220536670880363</v>
      </c>
      <c r="AC59" s="22">
        <f t="shared" si="17"/>
        <v>16547.013460961094</v>
      </c>
      <c r="AD59" s="22">
        <f>SUM(AC59:AC$124)</f>
        <v>303619.36159938498</v>
      </c>
      <c r="AE59">
        <f t="shared" si="18"/>
        <v>18.348891920327837</v>
      </c>
      <c r="AF59">
        <f t="shared" si="19"/>
        <v>17.890558586994505</v>
      </c>
      <c r="AH59">
        <f t="shared" si="20"/>
        <v>0.15075813678826111</v>
      </c>
      <c r="AI59" s="22">
        <f t="shared" si="21"/>
        <v>14486.174074952563</v>
      </c>
      <c r="AJ59" s="22">
        <f>SUM(AI59:AI$124)</f>
        <v>258068.51891770744</v>
      </c>
      <c r="AK59">
        <f t="shared" si="22"/>
        <v>17.814815532551339</v>
      </c>
      <c r="AL59">
        <f t="shared" si="23"/>
        <v>17.356482199218007</v>
      </c>
      <c r="AN59">
        <f t="shared" si="24"/>
        <v>0.13202440042827268</v>
      </c>
      <c r="AO59" s="22">
        <f t="shared" si="25"/>
        <v>12686.071130152892</v>
      </c>
      <c r="AP59" s="22">
        <f>SUM(AO59:AO$124)</f>
        <v>219551.17539666113</v>
      </c>
      <c r="AQ59">
        <f t="shared" si="26"/>
        <v>17.306475199781975</v>
      </c>
      <c r="AR59">
        <f t="shared" si="27"/>
        <v>16.848141866448643</v>
      </c>
      <c r="AT59">
        <f t="shared" si="28"/>
        <v>0.29411527654103309</v>
      </c>
      <c r="AU59" s="22">
        <f t="shared" si="29"/>
        <v>28261.194950029207</v>
      </c>
      <c r="AV59" s="22">
        <f>SUM(AU59:AU$124)</f>
        <v>587201.589546456</v>
      </c>
      <c r="AW59">
        <f t="shared" si="30"/>
        <v>20.777663173292293</v>
      </c>
      <c r="AX59">
        <f t="shared" si="31"/>
        <v>20.319329839958961</v>
      </c>
      <c r="AZ59">
        <f t="shared" si="32"/>
        <v>0.25715051797539623</v>
      </c>
      <c r="BA59" s="22">
        <f t="shared" si="33"/>
        <v>24709.294279006157</v>
      </c>
      <c r="BB59" s="22">
        <f>SUM(BA59:BA$124)</f>
        <v>497219.11598769965</v>
      </c>
      <c r="BC59">
        <f t="shared" si="34"/>
        <v>20.122756658823462</v>
      </c>
      <c r="BD59">
        <f t="shared" si="35"/>
        <v>19.66442332549013</v>
      </c>
    </row>
    <row r="60" spans="1:56" x14ac:dyDescent="0.2">
      <c r="A60">
        <v>56</v>
      </c>
      <c r="B60" s="12">
        <v>3.3189999999999604E-3</v>
      </c>
      <c r="C60" s="5">
        <f t="shared" si="36"/>
        <v>95811.236632202417</v>
      </c>
      <c r="D60">
        <f t="shared" si="0"/>
        <v>6.5072763710887174E-2</v>
      </c>
      <c r="E60" s="22">
        <f t="shared" si="1"/>
        <v>6234.7019622152056</v>
      </c>
      <c r="F60" s="22">
        <f>SUM(E60:E$124)</f>
        <v>92574.508678003593</v>
      </c>
      <c r="G60">
        <f t="shared" si="2"/>
        <v>14.848265280207817</v>
      </c>
      <c r="H60">
        <f t="shared" si="3"/>
        <v>14.389931946874484</v>
      </c>
      <c r="J60">
        <f t="shared" si="4"/>
        <v>0.25087855412233784</v>
      </c>
      <c r="K60" s="22">
        <f t="shared" si="5"/>
        <v>24036.984514960113</v>
      </c>
      <c r="L60" s="22">
        <f>SUM(K60:K$124)</f>
        <v>472509.82170869346</v>
      </c>
      <c r="M60">
        <f t="shared" si="6"/>
        <v>19.65761642915788</v>
      </c>
      <c r="N60">
        <f t="shared" si="7"/>
        <v>19.199283095824548</v>
      </c>
      <c r="P60">
        <f t="shared" si="8"/>
        <v>0.19103608816200118</v>
      </c>
      <c r="Q60" s="22">
        <f t="shared" si="9"/>
        <v>18303.40384817978</v>
      </c>
      <c r="R60" s="22">
        <f>SUM(Q60:Q$124)</f>
        <v>338633.53505944315</v>
      </c>
      <c r="S60">
        <f t="shared" si="10"/>
        <v>18.501123499666388</v>
      </c>
      <c r="T60">
        <f t="shared" si="11"/>
        <v>18.042790166333056</v>
      </c>
      <c r="V60">
        <f t="shared" si="12"/>
        <v>7.4365966776928819E-2</v>
      </c>
      <c r="W60" s="22">
        <f t="shared" si="13"/>
        <v>7125.0952402468301</v>
      </c>
      <c r="X60" s="22">
        <f>SUM(W60:W$124)</f>
        <v>108543.48042789694</v>
      </c>
      <c r="Y60">
        <f t="shared" si="14"/>
        <v>15.233969058375244</v>
      </c>
      <c r="Z60">
        <f t="shared" si="15"/>
        <v>14.77563572504191</v>
      </c>
      <c r="AB60">
        <f t="shared" si="16"/>
        <v>0.16678485879787272</v>
      </c>
      <c r="AC60" s="22">
        <f t="shared" si="17"/>
        <v>15979.86357295145</v>
      </c>
      <c r="AD60" s="22">
        <f>SUM(AC60:AC$124)</f>
        <v>287072.34813842381</v>
      </c>
      <c r="AE60">
        <f t="shared" si="18"/>
        <v>17.964630725905636</v>
      </c>
      <c r="AF60">
        <f t="shared" si="19"/>
        <v>17.506297392572304</v>
      </c>
      <c r="AH60">
        <f t="shared" si="20"/>
        <v>0.14566003554421367</v>
      </c>
      <c r="AI60" s="22">
        <f t="shared" si="21"/>
        <v>13955.868133381671</v>
      </c>
      <c r="AJ60" s="22">
        <f>SUM(AI60:AI$124)</f>
        <v>243582.34484275489</v>
      </c>
      <c r="AK60">
        <f t="shared" si="22"/>
        <v>17.453757983003527</v>
      </c>
      <c r="AL60">
        <f t="shared" si="23"/>
        <v>16.995424649670195</v>
      </c>
      <c r="AN60">
        <f t="shared" si="24"/>
        <v>0.12725243414773268</v>
      </c>
      <c r="AO60" s="22">
        <f t="shared" si="25"/>
        <v>12192.213080152171</v>
      </c>
      <c r="AP60" s="22">
        <f>SUM(AO60:AO$124)</f>
        <v>206865.10426650822</v>
      </c>
      <c r="AQ60">
        <f t="shared" si="26"/>
        <v>16.966985641291494</v>
      </c>
      <c r="AR60">
        <f t="shared" si="27"/>
        <v>16.508652307958162</v>
      </c>
      <c r="AT60">
        <f t="shared" si="28"/>
        <v>0.28764330224061913</v>
      </c>
      <c r="AU60" s="22">
        <f t="shared" si="29"/>
        <v>27559.460496644078</v>
      </c>
      <c r="AV60" s="22">
        <f>SUM(AU60:AU$124)</f>
        <v>558940.39459642675</v>
      </c>
      <c r="AW60">
        <f t="shared" si="30"/>
        <v>20.28125313499838</v>
      </c>
      <c r="AX60">
        <f t="shared" si="31"/>
        <v>19.822919801665048</v>
      </c>
      <c r="AZ60">
        <f t="shared" si="32"/>
        <v>0.25087855412233784</v>
      </c>
      <c r="BA60" s="22">
        <f t="shared" si="33"/>
        <v>24036.984514960113</v>
      </c>
      <c r="BB60" s="22">
        <f>SUM(BA60:BA$124)</f>
        <v>472509.82170869346</v>
      </c>
      <c r="BC60">
        <f t="shared" si="34"/>
        <v>19.65761642915788</v>
      </c>
      <c r="BD60">
        <f t="shared" si="35"/>
        <v>19.199283095824548</v>
      </c>
    </row>
    <row r="61" spans="1:56" x14ac:dyDescent="0.2">
      <c r="A61">
        <v>57</v>
      </c>
      <c r="B61" s="12">
        <v>3.8430000000000404E-3</v>
      </c>
      <c r="C61" s="5">
        <f t="shared" si="36"/>
        <v>95493.239137820143</v>
      </c>
      <c r="D61">
        <f t="shared" si="0"/>
        <v>6.1974060677035397E-2</v>
      </c>
      <c r="E61" s="22">
        <f t="shared" si="1"/>
        <v>5918.103796573917</v>
      </c>
      <c r="F61" s="22">
        <f>SUM(E61:E$124)</f>
        <v>86339.806715788378</v>
      </c>
      <c r="G61">
        <f t="shared" si="2"/>
        <v>14.5890997663427</v>
      </c>
      <c r="H61">
        <f t="shared" si="3"/>
        <v>14.130766433009367</v>
      </c>
      <c r="J61">
        <f t="shared" si="4"/>
        <v>0.24475956499740278</v>
      </c>
      <c r="K61" s="22">
        <f t="shared" si="5"/>
        <v>23372.883671565818</v>
      </c>
      <c r="L61" s="22">
        <f>SUM(K61:K$124)</f>
        <v>448472.83719373337</v>
      </c>
      <c r="M61">
        <f t="shared" si="6"/>
        <v>19.187740952106868</v>
      </c>
      <c r="N61">
        <f t="shared" si="7"/>
        <v>18.729407618773536</v>
      </c>
      <c r="P61">
        <f t="shared" si="8"/>
        <v>0.18547193025437006</v>
      </c>
      <c r="Q61" s="22">
        <f t="shared" si="9"/>
        <v>17711.315389133659</v>
      </c>
      <c r="R61" s="22">
        <f>SUM(Q61:Q$124)</f>
        <v>320330.1312112633</v>
      </c>
      <c r="S61">
        <f t="shared" si="10"/>
        <v>18.086185253512788</v>
      </c>
      <c r="T61">
        <f t="shared" si="11"/>
        <v>17.627851920179456</v>
      </c>
      <c r="V61">
        <f t="shared" si="12"/>
        <v>7.0993763032867613E-2</v>
      </c>
      <c r="W61" s="22">
        <f t="shared" si="13"/>
        <v>6779.4243905913627</v>
      </c>
      <c r="X61" s="22">
        <f>SUM(W61:W$124)</f>
        <v>101418.3851876501</v>
      </c>
      <c r="Y61">
        <f t="shared" si="14"/>
        <v>14.959733945613555</v>
      </c>
      <c r="Z61">
        <f t="shared" si="15"/>
        <v>14.501400612280221</v>
      </c>
      <c r="AB61">
        <f t="shared" si="16"/>
        <v>0.16153497220132954</v>
      </c>
      <c r="AC61" s="22">
        <f t="shared" si="17"/>
        <v>15425.497729542691</v>
      </c>
      <c r="AD61" s="22">
        <f>SUM(AC61:AC$124)</f>
        <v>271092.48456547235</v>
      </c>
      <c r="AE61">
        <f t="shared" si="18"/>
        <v>17.574310360584342</v>
      </c>
      <c r="AF61">
        <f t="shared" si="19"/>
        <v>17.115977027251009</v>
      </c>
      <c r="AH61">
        <f t="shared" si="20"/>
        <v>0.14073433385914366</v>
      </c>
      <c r="AI61" s="22">
        <f t="shared" si="21"/>
        <v>13439.177398113025</v>
      </c>
      <c r="AJ61" s="22">
        <f>SUM(AI61:AI$124)</f>
        <v>229626.47670937324</v>
      </c>
      <c r="AK61">
        <f t="shared" si="22"/>
        <v>17.086349105088438</v>
      </c>
      <c r="AL61">
        <f t="shared" si="23"/>
        <v>16.628015771755106</v>
      </c>
      <c r="AN61">
        <f t="shared" si="24"/>
        <v>0.12265294857612788</v>
      </c>
      <c r="AO61" s="22">
        <f t="shared" si="25"/>
        <v>11712.527349338936</v>
      </c>
      <c r="AP61" s="22">
        <f>SUM(AO61:AO$124)</f>
        <v>194672.89118635605</v>
      </c>
      <c r="AQ61">
        <f t="shared" si="26"/>
        <v>16.620912411132473</v>
      </c>
      <c r="AR61">
        <f t="shared" si="27"/>
        <v>16.16257907779914</v>
      </c>
      <c r="AT61">
        <f t="shared" si="28"/>
        <v>0.28131374302261047</v>
      </c>
      <c r="AU61" s="22">
        <f t="shared" si="29"/>
        <v>26863.560535213426</v>
      </c>
      <c r="AV61" s="22">
        <f>SUM(AU61:AU$124)</f>
        <v>531380.93409978261</v>
      </c>
      <c r="AW61">
        <f t="shared" si="30"/>
        <v>19.780733585305462</v>
      </c>
      <c r="AX61">
        <f t="shared" si="31"/>
        <v>19.32240025197213</v>
      </c>
      <c r="AZ61">
        <f t="shared" si="32"/>
        <v>0.24475956499740278</v>
      </c>
      <c r="BA61" s="22">
        <f t="shared" si="33"/>
        <v>23372.883671565818</v>
      </c>
      <c r="BB61" s="22">
        <f>SUM(BA61:BA$124)</f>
        <v>448472.83719373337</v>
      </c>
      <c r="BC61">
        <f t="shared" si="34"/>
        <v>19.187740952106868</v>
      </c>
      <c r="BD61">
        <f t="shared" si="35"/>
        <v>18.729407618773536</v>
      </c>
    </row>
    <row r="62" spans="1:56" x14ac:dyDescent="0.2">
      <c r="A62">
        <v>58</v>
      </c>
      <c r="B62" s="12">
        <v>4.4539999999999606E-3</v>
      </c>
      <c r="C62" s="5">
        <f t="shared" si="36"/>
        <v>95126.258619813496</v>
      </c>
      <c r="D62">
        <f t="shared" si="0"/>
        <v>5.9022914930509894E-2</v>
      </c>
      <c r="E62" s="22">
        <f t="shared" si="1"/>
        <v>5614.6290701749358</v>
      </c>
      <c r="F62" s="22">
        <f>SUM(E62:E$124)</f>
        <v>80421.702919214469</v>
      </c>
      <c r="G62">
        <f t="shared" si="2"/>
        <v>14.323600350807993</v>
      </c>
      <c r="H62">
        <f t="shared" si="3"/>
        <v>13.865267017474659</v>
      </c>
      <c r="J62">
        <f t="shared" si="4"/>
        <v>0.23878981950966124</v>
      </c>
      <c r="K62" s="22">
        <f t="shared" si="5"/>
        <v>22715.182126454623</v>
      </c>
      <c r="L62" s="22">
        <f>SUM(K62:K$124)</f>
        <v>425099.95352216752</v>
      </c>
      <c r="M62">
        <f t="shared" si="6"/>
        <v>18.714353737322067</v>
      </c>
      <c r="N62">
        <f t="shared" si="7"/>
        <v>18.256020403988735</v>
      </c>
      <c r="P62">
        <f t="shared" si="8"/>
        <v>0.18006983519841754</v>
      </c>
      <c r="Q62" s="22">
        <f t="shared" si="9"/>
        <v>17129.369712711861</v>
      </c>
      <c r="R62" s="22">
        <f>SUM(Q62:Q$124)</f>
        <v>302618.8158221296</v>
      </c>
      <c r="S62">
        <f t="shared" si="10"/>
        <v>17.666663800101965</v>
      </c>
      <c r="T62">
        <f t="shared" si="11"/>
        <v>17.208330466768633</v>
      </c>
      <c r="V62">
        <f t="shared" si="12"/>
        <v>6.7774475449038279E-2</v>
      </c>
      <c r="W62" s="22">
        <f t="shared" si="13"/>
        <v>6447.132279387416</v>
      </c>
      <c r="X62" s="22">
        <f>SUM(W62:W$124)</f>
        <v>94638.960797058753</v>
      </c>
      <c r="Y62">
        <f t="shared" si="14"/>
        <v>14.679233602765635</v>
      </c>
      <c r="Z62">
        <f t="shared" si="15"/>
        <v>14.220900269432301</v>
      </c>
      <c r="AB62">
        <f t="shared" si="16"/>
        <v>0.15645033627247412</v>
      </c>
      <c r="AC62" s="22">
        <f t="shared" si="17"/>
        <v>14882.535149412162</v>
      </c>
      <c r="AD62" s="22">
        <f>SUM(AC62:AC$124)</f>
        <v>255666.98683592986</v>
      </c>
      <c r="AE62">
        <f t="shared" si="18"/>
        <v>17.178994322484655</v>
      </c>
      <c r="AF62">
        <f t="shared" si="19"/>
        <v>16.720660989151323</v>
      </c>
      <c r="AH62">
        <f t="shared" si="20"/>
        <v>0.13597520179627406</v>
      </c>
      <c r="AI62" s="22">
        <f t="shared" si="21"/>
        <v>12934.812211953695</v>
      </c>
      <c r="AJ62" s="22">
        <f>SUM(AI62:AI$124)</f>
        <v>216187.29931126023</v>
      </c>
      <c r="AK62">
        <f t="shared" si="22"/>
        <v>16.713601695080733</v>
      </c>
      <c r="AL62">
        <f t="shared" si="23"/>
        <v>16.255268361747401</v>
      </c>
      <c r="AN62">
        <f t="shared" si="24"/>
        <v>0.11821970947096661</v>
      </c>
      <c r="AO62" s="22">
        <f t="shared" si="25"/>
        <v>11245.798657094385</v>
      </c>
      <c r="AP62" s="22">
        <f>SUM(AO62:AO$124)</f>
        <v>182960.36383701712</v>
      </c>
      <c r="AQ62">
        <f t="shared" si="26"/>
        <v>16.269219236074179</v>
      </c>
      <c r="AR62">
        <f t="shared" si="27"/>
        <v>15.810885902740845</v>
      </c>
      <c r="AT62">
        <f t="shared" si="28"/>
        <v>0.27512346505878776</v>
      </c>
      <c r="AU62" s="22">
        <f t="shared" si="29"/>
        <v>26171.465889561467</v>
      </c>
      <c r="AV62" s="22">
        <f>SUM(AU62:AU$124)</f>
        <v>504517.37356456945</v>
      </c>
      <c r="AW62">
        <f t="shared" si="30"/>
        <v>19.277383074128725</v>
      </c>
      <c r="AX62">
        <f t="shared" si="31"/>
        <v>18.819049740795393</v>
      </c>
      <c r="AZ62">
        <f t="shared" si="32"/>
        <v>0.23878981950966124</v>
      </c>
      <c r="BA62" s="22">
        <f t="shared" si="33"/>
        <v>22715.182126454623</v>
      </c>
      <c r="BB62" s="22">
        <f>SUM(BA62:BA$124)</f>
        <v>425099.95352216752</v>
      </c>
      <c r="BC62">
        <f t="shared" si="34"/>
        <v>18.714353737322067</v>
      </c>
      <c r="BD62">
        <f t="shared" si="35"/>
        <v>18.256020403988735</v>
      </c>
    </row>
    <row r="63" spans="1:56" x14ac:dyDescent="0.2">
      <c r="A63">
        <v>59</v>
      </c>
      <c r="B63" s="12">
        <v>5.0120000000000208E-3</v>
      </c>
      <c r="C63" s="5">
        <f t="shared" si="36"/>
        <v>94702.566263920846</v>
      </c>
      <c r="D63">
        <f t="shared" si="0"/>
        <v>5.6212299933818946E-2</v>
      </c>
      <c r="E63" s="22">
        <f t="shared" si="1"/>
        <v>5323.4490593298824</v>
      </c>
      <c r="F63" s="22">
        <f>SUM(E63:E$124)</f>
        <v>74807.073849039531</v>
      </c>
      <c r="G63">
        <f t="shared" si="2"/>
        <v>14.052369622647666</v>
      </c>
      <c r="H63">
        <f t="shared" si="3"/>
        <v>13.594036289314332</v>
      </c>
      <c r="J63">
        <f t="shared" si="4"/>
        <v>0.23296567757040124</v>
      </c>
      <c r="K63" s="22">
        <f t="shared" si="5"/>
        <v>22062.44751733014</v>
      </c>
      <c r="L63" s="22">
        <f>SUM(K63:K$124)</f>
        <v>402384.77139571292</v>
      </c>
      <c r="M63">
        <f t="shared" si="6"/>
        <v>18.238446622009551</v>
      </c>
      <c r="N63">
        <f t="shared" si="7"/>
        <v>17.780113288676219</v>
      </c>
      <c r="P63">
        <f t="shared" si="8"/>
        <v>0.17482508271691022</v>
      </c>
      <c r="Q63" s="22">
        <f t="shared" si="9"/>
        <v>16556.383980593633</v>
      </c>
      <c r="R63" s="22">
        <f>SUM(Q63:Q$124)</f>
        <v>285489.44610941771</v>
      </c>
      <c r="S63">
        <f t="shared" si="10"/>
        <v>17.243466112168619</v>
      </c>
      <c r="T63">
        <f t="shared" si="11"/>
        <v>16.785132778835287</v>
      </c>
      <c r="V63">
        <f t="shared" si="12"/>
        <v>6.4701169879750151E-2</v>
      </c>
      <c r="W63" s="22">
        <f t="shared" si="13"/>
        <v>6127.3668278902378</v>
      </c>
      <c r="X63" s="22">
        <f>SUM(W63:W$124)</f>
        <v>88191.828517671325</v>
      </c>
      <c r="Y63">
        <f t="shared" si="14"/>
        <v>14.393104084489316</v>
      </c>
      <c r="Z63">
        <f t="shared" si="15"/>
        <v>13.934770751155982</v>
      </c>
      <c r="AB63">
        <f t="shared" si="16"/>
        <v>0.15152574941643987</v>
      </c>
      <c r="AC63" s="22">
        <f t="shared" si="17"/>
        <v>14349.877324800662</v>
      </c>
      <c r="AD63" s="22">
        <f>SUM(AC63:AC$124)</f>
        <v>240784.45168651768</v>
      </c>
      <c r="AE63">
        <f t="shared" si="18"/>
        <v>16.779547743615467</v>
      </c>
      <c r="AF63">
        <f t="shared" si="19"/>
        <v>16.321214410282135</v>
      </c>
      <c r="AH63">
        <f t="shared" si="20"/>
        <v>0.13137700656644835</v>
      </c>
      <c r="AI63" s="22">
        <f t="shared" si="21"/>
        <v>12441.739669914639</v>
      </c>
      <c r="AJ63" s="22">
        <f>SUM(AI63:AI$124)</f>
        <v>203252.48709930651</v>
      </c>
      <c r="AK63">
        <f t="shared" si="22"/>
        <v>16.336339811930898</v>
      </c>
      <c r="AL63">
        <f t="shared" si="23"/>
        <v>15.878006478597564</v>
      </c>
      <c r="AN63">
        <f t="shared" si="24"/>
        <v>0.11394670792382323</v>
      </c>
      <c r="AO63" s="22">
        <f t="shared" si="25"/>
        <v>10791.045657711504</v>
      </c>
      <c r="AP63" s="22">
        <f>SUM(AO63:AO$124)</f>
        <v>171714.56517992271</v>
      </c>
      <c r="AQ63">
        <f t="shared" si="26"/>
        <v>15.912690079038999</v>
      </c>
      <c r="AR63">
        <f t="shared" si="27"/>
        <v>15.454356745705665</v>
      </c>
      <c r="AT63">
        <f t="shared" si="28"/>
        <v>0.26906940348047709</v>
      </c>
      <c r="AU63" s="22">
        <f t="shared" si="29"/>
        <v>25481.563012703537</v>
      </c>
      <c r="AV63" s="22">
        <f>SUM(AU63:AU$124)</f>
        <v>478345.907675008</v>
      </c>
      <c r="AW63">
        <f t="shared" si="30"/>
        <v>18.772235731243576</v>
      </c>
      <c r="AX63">
        <f t="shared" si="31"/>
        <v>18.313902397910244</v>
      </c>
      <c r="AZ63">
        <f t="shared" si="32"/>
        <v>0.23296567757040124</v>
      </c>
      <c r="BA63" s="22">
        <f t="shared" si="33"/>
        <v>22062.44751733014</v>
      </c>
      <c r="BB63" s="22">
        <f>SUM(BA63:BA$124)</f>
        <v>402384.77139571292</v>
      </c>
      <c r="BC63">
        <f t="shared" si="34"/>
        <v>18.238446622009551</v>
      </c>
      <c r="BD63">
        <f t="shared" si="35"/>
        <v>17.780113288676219</v>
      </c>
    </row>
    <row r="64" spans="1:56" x14ac:dyDescent="0.2">
      <c r="A64">
        <v>60</v>
      </c>
      <c r="B64" s="12">
        <v>5.6380000000000301E-3</v>
      </c>
      <c r="C64" s="5">
        <f t="shared" si="36"/>
        <v>94227.917001806069</v>
      </c>
      <c r="D64">
        <f t="shared" si="0"/>
        <v>5.3535523746494243E-2</v>
      </c>
      <c r="E64" s="22">
        <f t="shared" si="1"/>
        <v>5044.5408882328775</v>
      </c>
      <c r="F64" s="22">
        <f>SUM(E64:E$124)</f>
        <v>69483.624789709647</v>
      </c>
      <c r="G64">
        <f t="shared" si="2"/>
        <v>13.774023509610215</v>
      </c>
      <c r="H64">
        <f t="shared" si="3"/>
        <v>13.315690176276881</v>
      </c>
      <c r="J64">
        <f t="shared" si="4"/>
        <v>0.2272835878735622</v>
      </c>
      <c r="K64" s="22">
        <f t="shared" si="5"/>
        <v>21416.459054022715</v>
      </c>
      <c r="L64" s="22">
        <f>SUM(K64:K$124)</f>
        <v>380322.3238783828</v>
      </c>
      <c r="M64">
        <f t="shared" si="6"/>
        <v>17.758412953281638</v>
      </c>
      <c r="N64">
        <f t="shared" si="7"/>
        <v>17.300079619948306</v>
      </c>
      <c r="P64">
        <f t="shared" si="8"/>
        <v>0.1697330900164177</v>
      </c>
      <c r="Q64" s="22">
        <f t="shared" si="9"/>
        <v>15993.595518527085</v>
      </c>
      <c r="R64" s="22">
        <f>SUM(Q64:Q$124)</f>
        <v>268933.06212882418</v>
      </c>
      <c r="S64">
        <f t="shared" si="10"/>
        <v>16.815047111657311</v>
      </c>
      <c r="T64">
        <f t="shared" si="11"/>
        <v>16.356713778323979</v>
      </c>
      <c r="V64">
        <f t="shared" si="12"/>
        <v>6.1767226615513267E-2</v>
      </c>
      <c r="W64" s="22">
        <f t="shared" si="13"/>
        <v>5820.197102958331</v>
      </c>
      <c r="X64" s="22">
        <f>SUM(W64:W$124)</f>
        <v>82064.461689781077</v>
      </c>
      <c r="Y64">
        <f t="shared" si="14"/>
        <v>14.099945455123637</v>
      </c>
      <c r="Z64">
        <f t="shared" si="15"/>
        <v>13.641612121790303</v>
      </c>
      <c r="AB64">
        <f t="shared" si="16"/>
        <v>0.14675617376894898</v>
      </c>
      <c r="AC64" s="22">
        <f t="shared" si="17"/>
        <v>13828.528561403153</v>
      </c>
      <c r="AD64" s="22">
        <f>SUM(AC64:AC$124)</f>
        <v>226434.57436171701</v>
      </c>
      <c r="AE64">
        <f t="shared" si="18"/>
        <v>16.374451797693013</v>
      </c>
      <c r="AF64">
        <f t="shared" si="19"/>
        <v>15.916118464359679</v>
      </c>
      <c r="AH64">
        <f t="shared" si="20"/>
        <v>0.12693430586130278</v>
      </c>
      <c r="AI64" s="22">
        <f t="shared" si="21"/>
        <v>11960.755237380703</v>
      </c>
      <c r="AJ64" s="22">
        <f>SUM(AI64:AI$124)</f>
        <v>190810.74742939186</v>
      </c>
      <c r="AK64">
        <f t="shared" si="22"/>
        <v>15.95306848459326</v>
      </c>
      <c r="AL64">
        <f t="shared" si="23"/>
        <v>15.494735151259926</v>
      </c>
      <c r="AN64">
        <f t="shared" si="24"/>
        <v>0.10982815221573321</v>
      </c>
      <c r="AO64" s="22">
        <f t="shared" si="25"/>
        <v>10348.878011445831</v>
      </c>
      <c r="AP64" s="22">
        <f>SUM(AO64:AO$124)</f>
        <v>160923.51952221119</v>
      </c>
      <c r="AQ64">
        <f t="shared" si="26"/>
        <v>15.549851814296218</v>
      </c>
      <c r="AR64">
        <f t="shared" si="27"/>
        <v>15.091518480962884</v>
      </c>
      <c r="AT64">
        <f t="shared" si="28"/>
        <v>0.26314856086110222</v>
      </c>
      <c r="AU64" s="22">
        <f t="shared" si="29"/>
        <v>24795.940751964652</v>
      </c>
      <c r="AV64" s="22">
        <f>SUM(AU64:AU$124)</f>
        <v>452864.3446623045</v>
      </c>
      <c r="AW64">
        <f t="shared" si="30"/>
        <v>18.263648441183776</v>
      </c>
      <c r="AX64">
        <f t="shared" si="31"/>
        <v>17.805315107850443</v>
      </c>
      <c r="AZ64">
        <f t="shared" si="32"/>
        <v>0.2272835878735622</v>
      </c>
      <c r="BA64" s="22">
        <f t="shared" si="33"/>
        <v>21416.459054022715</v>
      </c>
      <c r="BB64" s="22">
        <f>SUM(BA64:BA$124)</f>
        <v>380322.3238783828</v>
      </c>
      <c r="BC64">
        <f t="shared" si="34"/>
        <v>17.758412953281638</v>
      </c>
      <c r="BD64">
        <f t="shared" si="35"/>
        <v>17.300079619948306</v>
      </c>
    </row>
    <row r="65" spans="1:56" x14ac:dyDescent="0.2">
      <c r="A65">
        <v>61</v>
      </c>
      <c r="B65" s="12">
        <v>6.5229999999999507E-3</v>
      </c>
      <c r="C65" s="5">
        <f t="shared" si="36"/>
        <v>93696.660005749887</v>
      </c>
      <c r="D65">
        <f t="shared" si="0"/>
        <v>5.0986213091899268E-2</v>
      </c>
      <c r="E65" s="22">
        <f t="shared" si="1"/>
        <v>4777.2378730523997</v>
      </c>
      <c r="F65" s="22">
        <f>SUM(E65:E$124)</f>
        <v>64439.08390147677</v>
      </c>
      <c r="G65">
        <f t="shared" si="2"/>
        <v>13.488774395130473</v>
      </c>
      <c r="H65">
        <f t="shared" si="3"/>
        <v>13.03044106179714</v>
      </c>
      <c r="J65">
        <f t="shared" si="4"/>
        <v>0.22174008573030457</v>
      </c>
      <c r="K65" s="22">
        <f t="shared" si="5"/>
        <v>20776.305422318179</v>
      </c>
      <c r="L65" s="22">
        <f>SUM(K65:K$124)</f>
        <v>358905.86482436006</v>
      </c>
      <c r="M65">
        <f t="shared" si="6"/>
        <v>17.274768421473951</v>
      </c>
      <c r="N65">
        <f t="shared" si="7"/>
        <v>16.816435088140619</v>
      </c>
      <c r="P65">
        <f t="shared" si="8"/>
        <v>0.16478940778292983</v>
      </c>
      <c r="Q65" s="22">
        <f t="shared" si="9"/>
        <v>15440.21711358605</v>
      </c>
      <c r="R65" s="22">
        <f>SUM(Q65:Q$124)</f>
        <v>252939.46661029704</v>
      </c>
      <c r="S65">
        <f t="shared" si="10"/>
        <v>16.381859448578108</v>
      </c>
      <c r="T65">
        <f t="shared" si="11"/>
        <v>15.923526115244774</v>
      </c>
      <c r="V65">
        <f t="shared" si="12"/>
        <v>5.8966326124594994E-2</v>
      </c>
      <c r="W65" s="22">
        <f t="shared" si="13"/>
        <v>5524.9478106843444</v>
      </c>
      <c r="X65" s="22">
        <f>SUM(W65:W$124)</f>
        <v>76244.264586822756</v>
      </c>
      <c r="Y65">
        <f t="shared" si="14"/>
        <v>13.799997248730357</v>
      </c>
      <c r="Z65">
        <f t="shared" si="15"/>
        <v>13.341663915397023</v>
      </c>
      <c r="AB65">
        <f t="shared" si="16"/>
        <v>0.14213673004256563</v>
      </c>
      <c r="AC65" s="22">
        <f t="shared" si="17"/>
        <v>13317.736869127328</v>
      </c>
      <c r="AD65" s="22">
        <f>SUM(AC65:AC$124)</f>
        <v>212606.04580031385</v>
      </c>
      <c r="AE65">
        <f t="shared" si="18"/>
        <v>15.964127230443268</v>
      </c>
      <c r="AF65">
        <f t="shared" si="19"/>
        <v>15.505793897109934</v>
      </c>
      <c r="AH65">
        <f t="shared" si="20"/>
        <v>0.12264184141188678</v>
      </c>
      <c r="AI65" s="22">
        <f t="shared" si="21"/>
        <v>11491.130917248653</v>
      </c>
      <c r="AJ65" s="22">
        <f>SUM(AI65:AI$124)</f>
        <v>178849.99219201118</v>
      </c>
      <c r="AK65">
        <f t="shared" si="22"/>
        <v>15.564176709844121</v>
      </c>
      <c r="AL65">
        <f t="shared" si="23"/>
        <v>15.105843376510787</v>
      </c>
      <c r="AN65">
        <f t="shared" si="24"/>
        <v>0.10585845996697177</v>
      </c>
      <c r="AO65" s="22">
        <f t="shared" si="25"/>
        <v>9918.5841322576398</v>
      </c>
      <c r="AP65" s="22">
        <f>SUM(AO65:AO$124)</f>
        <v>150574.64151076539</v>
      </c>
      <c r="AQ65">
        <f t="shared" si="26"/>
        <v>15.181062085369641</v>
      </c>
      <c r="AR65">
        <f t="shared" si="27"/>
        <v>14.722728752036307</v>
      </c>
      <c r="AT65">
        <f t="shared" si="28"/>
        <v>0.2573580057321293</v>
      </c>
      <c r="AU65" s="22">
        <f t="shared" si="29"/>
        <v>24113.585562841148</v>
      </c>
      <c r="AV65" s="22">
        <f>SUM(AU65:AU$124)</f>
        <v>428068.40391033981</v>
      </c>
      <c r="AW65">
        <f t="shared" si="30"/>
        <v>17.752167250066286</v>
      </c>
      <c r="AX65">
        <f t="shared" si="31"/>
        <v>17.293833916732954</v>
      </c>
      <c r="AZ65">
        <f t="shared" si="32"/>
        <v>0.22174008573030457</v>
      </c>
      <c r="BA65" s="22">
        <f t="shared" si="33"/>
        <v>20776.305422318179</v>
      </c>
      <c r="BB65" s="22">
        <f>SUM(BA65:BA$124)</f>
        <v>358905.86482436006</v>
      </c>
      <c r="BC65">
        <f t="shared" si="34"/>
        <v>17.274768421473951</v>
      </c>
      <c r="BD65">
        <f t="shared" si="35"/>
        <v>16.816435088140619</v>
      </c>
    </row>
    <row r="66" spans="1:56" x14ac:dyDescent="0.2">
      <c r="A66">
        <v>62</v>
      </c>
      <c r="B66" s="12">
        <v>7.3659999999999802E-3</v>
      </c>
      <c r="C66" s="5">
        <f t="shared" si="36"/>
        <v>93085.476692532393</v>
      </c>
      <c r="D66">
        <f t="shared" si="0"/>
        <v>4.855829818276123E-2</v>
      </c>
      <c r="E66" s="22">
        <f t="shared" si="1"/>
        <v>4520.0723337204581</v>
      </c>
      <c r="F66" s="22">
        <f>SUM(E66:E$124)</f>
        <v>59661.846028424363</v>
      </c>
      <c r="G66">
        <f t="shared" si="2"/>
        <v>13.199312228553845</v>
      </c>
      <c r="H66">
        <f t="shared" si="3"/>
        <v>12.740978895220511</v>
      </c>
      <c r="J66">
        <f t="shared" si="4"/>
        <v>0.21633179095639476</v>
      </c>
      <c r="K66" s="22">
        <f t="shared" si="5"/>
        <v>20137.347884925275</v>
      </c>
      <c r="L66" s="22">
        <f>SUM(K66:K$124)</f>
        <v>338129.55940204184</v>
      </c>
      <c r="M66">
        <f t="shared" si="6"/>
        <v>16.791166410506523</v>
      </c>
      <c r="N66">
        <f t="shared" si="7"/>
        <v>16.332833077173191</v>
      </c>
      <c r="P66">
        <f t="shared" si="8"/>
        <v>0.15998971629410663</v>
      </c>
      <c r="Q66" s="22">
        <f t="shared" si="9"/>
        <v>14892.719007139933</v>
      </c>
      <c r="R66" s="22">
        <f>SUM(Q66:Q$124)</f>
        <v>237499.24949671101</v>
      </c>
      <c r="S66">
        <f t="shared" si="10"/>
        <v>15.947339729088293</v>
      </c>
      <c r="T66">
        <f t="shared" si="11"/>
        <v>15.489006395754959</v>
      </c>
      <c r="V66">
        <f t="shared" si="12"/>
        <v>5.6292435441140792E-2</v>
      </c>
      <c r="W66" s="22">
        <f t="shared" si="13"/>
        <v>5240.0081872221954</v>
      </c>
      <c r="X66" s="22">
        <f>SUM(W66:W$124)</f>
        <v>70719.31677613841</v>
      </c>
      <c r="Y66">
        <f t="shared" si="14"/>
        <v>13.496031733039667</v>
      </c>
      <c r="Z66">
        <f t="shared" si="15"/>
        <v>13.037698399706333</v>
      </c>
      <c r="AB66">
        <f t="shared" si="16"/>
        <v>0.13766269253517255</v>
      </c>
      <c r="AC66" s="22">
        <f t="shared" si="17"/>
        <v>12814.397357414056</v>
      </c>
      <c r="AD66" s="22">
        <f>SUM(AC66:AC$124)</f>
        <v>199288.30893118653</v>
      </c>
      <c r="AE66">
        <f t="shared" si="18"/>
        <v>15.55190645121394</v>
      </c>
      <c r="AF66">
        <f t="shared" si="19"/>
        <v>15.093573117880606</v>
      </c>
      <c r="AH66">
        <f t="shared" si="20"/>
        <v>0.11849453276510799</v>
      </c>
      <c r="AI66" s="22">
        <f t="shared" si="21"/>
        <v>11030.120067898975</v>
      </c>
      <c r="AJ66" s="22">
        <f>SUM(AI66:AI$124)</f>
        <v>167358.86127476252</v>
      </c>
      <c r="AK66">
        <f t="shared" si="22"/>
        <v>15.172895693296034</v>
      </c>
      <c r="AL66">
        <f t="shared" si="23"/>
        <v>14.7145623599627</v>
      </c>
      <c r="AN66">
        <f t="shared" si="24"/>
        <v>0.10203225057057519</v>
      </c>
      <c r="AO66" s="22">
        <f t="shared" si="25"/>
        <v>9497.7206823739016</v>
      </c>
      <c r="AP66" s="22">
        <f>SUM(AO66:AO$124)</f>
        <v>140656.05737850774</v>
      </c>
      <c r="AQ66">
        <f t="shared" si="26"/>
        <v>14.809453981894903</v>
      </c>
      <c r="AR66">
        <f t="shared" si="27"/>
        <v>14.351120648561569</v>
      </c>
      <c r="AT66">
        <f t="shared" si="28"/>
        <v>0.25169487113166683</v>
      </c>
      <c r="AU66" s="22">
        <f t="shared" si="29"/>
        <v>23429.137060356716</v>
      </c>
      <c r="AV66" s="22">
        <f>SUM(AU66:AU$124)</f>
        <v>403954.81834749866</v>
      </c>
      <c r="AW66">
        <f t="shared" si="30"/>
        <v>17.241557694030934</v>
      </c>
      <c r="AX66">
        <f t="shared" si="31"/>
        <v>16.783224360697602</v>
      </c>
      <c r="AZ66">
        <f t="shared" si="32"/>
        <v>0.21633179095639476</v>
      </c>
      <c r="BA66" s="22">
        <f t="shared" si="33"/>
        <v>20137.347884925275</v>
      </c>
      <c r="BB66" s="22">
        <f>SUM(BA66:BA$124)</f>
        <v>338129.55940204184</v>
      </c>
      <c r="BC66">
        <f t="shared" si="34"/>
        <v>16.791166410506523</v>
      </c>
      <c r="BD66">
        <f t="shared" si="35"/>
        <v>16.332833077173191</v>
      </c>
    </row>
    <row r="67" spans="1:56" x14ac:dyDescent="0.2">
      <c r="A67">
        <v>63</v>
      </c>
      <c r="B67" s="12">
        <v>8.5490000000000305E-3</v>
      </c>
      <c r="C67" s="5">
        <f t="shared" si="36"/>
        <v>92399.809071215204</v>
      </c>
      <c r="D67">
        <f t="shared" si="0"/>
        <v>4.6245998269296387E-2</v>
      </c>
      <c r="E67" s="22">
        <f t="shared" si="1"/>
        <v>4273.121410390735</v>
      </c>
      <c r="F67" s="22">
        <f>SUM(E67:E$124)</f>
        <v>55141.773694703908</v>
      </c>
      <c r="G67">
        <f t="shared" si="2"/>
        <v>12.904331143182223</v>
      </c>
      <c r="H67">
        <f t="shared" si="3"/>
        <v>12.445997809848889</v>
      </c>
      <c r="J67">
        <f t="shared" si="4"/>
        <v>0.21105540581111676</v>
      </c>
      <c r="K67" s="22">
        <f t="shared" si="5"/>
        <v>19501.479200395032</v>
      </c>
      <c r="L67" s="22">
        <f>SUM(K67:K$124)</f>
        <v>317992.21151711658</v>
      </c>
      <c r="M67">
        <f t="shared" si="6"/>
        <v>16.306055979111328</v>
      </c>
      <c r="N67">
        <f t="shared" si="7"/>
        <v>15.847722645777994</v>
      </c>
      <c r="P67">
        <f t="shared" si="8"/>
        <v>0.15532982164476369</v>
      </c>
      <c r="Q67" s="22">
        <f t="shared" si="9"/>
        <v>14352.445863042076</v>
      </c>
      <c r="R67" s="22">
        <f>SUM(Q67:Q$124)</f>
        <v>222606.53048957104</v>
      </c>
      <c r="S67">
        <f t="shared" si="10"/>
        <v>15.510006629796019</v>
      </c>
      <c r="T67">
        <f t="shared" si="11"/>
        <v>15.051673296462685</v>
      </c>
      <c r="V67">
        <f t="shared" si="12"/>
        <v>5.3739795170540137E-2</v>
      </c>
      <c r="W67" s="22">
        <f t="shared" si="13"/>
        <v>4965.5468132841215</v>
      </c>
      <c r="X67" s="22">
        <f>SUM(W67:W$124)</f>
        <v>65479.308588916203</v>
      </c>
      <c r="Y67">
        <f t="shared" si="14"/>
        <v>13.186726669002923</v>
      </c>
      <c r="Z67">
        <f t="shared" si="15"/>
        <v>12.728393335669589</v>
      </c>
      <c r="AB67">
        <f t="shared" si="16"/>
        <v>0.13332948429556662</v>
      </c>
      <c r="AC67" s="22">
        <f t="shared" si="17"/>
        <v>12319.618892473942</v>
      </c>
      <c r="AD67" s="22">
        <f>SUM(AC67:AC$124)</f>
        <v>186473.91157377246</v>
      </c>
      <c r="AE67">
        <f t="shared" si="18"/>
        <v>15.13633767418645</v>
      </c>
      <c r="AF67">
        <f t="shared" si="19"/>
        <v>14.678004340853116</v>
      </c>
      <c r="AH67">
        <f t="shared" si="20"/>
        <v>0.11448747127063574</v>
      </c>
      <c r="AI67" s="22">
        <f t="shared" si="21"/>
        <v>10578.620486452979</v>
      </c>
      <c r="AJ67" s="22">
        <f>SUM(AI67:AI$124)</f>
        <v>156328.74120686355</v>
      </c>
      <c r="AK67">
        <f t="shared" si="22"/>
        <v>14.777800319716423</v>
      </c>
      <c r="AL67">
        <f t="shared" si="23"/>
        <v>14.319466986383089</v>
      </c>
      <c r="AN67">
        <f t="shared" si="24"/>
        <v>9.8344337899349571E-2</v>
      </c>
      <c r="AO67" s="22">
        <f t="shared" si="25"/>
        <v>9086.9980451349729</v>
      </c>
      <c r="AP67" s="22">
        <f>SUM(AO67:AO$124)</f>
        <v>131158.33669613386</v>
      </c>
      <c r="AQ67">
        <f t="shared" si="26"/>
        <v>14.43362659974972</v>
      </c>
      <c r="AR67">
        <f t="shared" si="27"/>
        <v>13.975293266416386</v>
      </c>
      <c r="AT67">
        <f t="shared" si="28"/>
        <v>0.24615635318500426</v>
      </c>
      <c r="AU67" s="22">
        <f t="shared" si="29"/>
        <v>22744.800035961009</v>
      </c>
      <c r="AV67" s="22">
        <f>SUM(AU67:AU$124)</f>
        <v>380525.68128714192</v>
      </c>
      <c r="AW67">
        <f t="shared" si="30"/>
        <v>16.730227598638198</v>
      </c>
      <c r="AX67">
        <f t="shared" si="31"/>
        <v>16.271894265304866</v>
      </c>
      <c r="AZ67">
        <f t="shared" si="32"/>
        <v>0.21105540581111676</v>
      </c>
      <c r="BA67" s="22">
        <f t="shared" si="33"/>
        <v>19501.479200395032</v>
      </c>
      <c r="BB67" s="22">
        <f>SUM(BA67:BA$124)</f>
        <v>317992.21151711658</v>
      </c>
      <c r="BC67">
        <f t="shared" si="34"/>
        <v>16.306055979111328</v>
      </c>
      <c r="BD67">
        <f t="shared" si="35"/>
        <v>15.847722645777994</v>
      </c>
    </row>
    <row r="68" spans="1:56" x14ac:dyDescent="0.2">
      <c r="A68">
        <v>64</v>
      </c>
      <c r="B68" s="12">
        <v>9.6439999999999911E-3</v>
      </c>
      <c r="C68" s="5">
        <f t="shared" si="36"/>
        <v>91609.883103465385</v>
      </c>
      <c r="D68">
        <f t="shared" si="0"/>
        <v>4.4043807875520369E-2</v>
      </c>
      <c r="E68" s="22">
        <f t="shared" si="1"/>
        <v>4034.848090907909</v>
      </c>
      <c r="F68" s="22">
        <f>SUM(E68:E$124)</f>
        <v>50868.652284313168</v>
      </c>
      <c r="G68">
        <f t="shared" si="2"/>
        <v>12.60732774523535</v>
      </c>
      <c r="H68">
        <f t="shared" si="3"/>
        <v>12.148994411902017</v>
      </c>
      <c r="J68">
        <f t="shared" si="4"/>
        <v>0.20590771298645544</v>
      </c>
      <c r="K68" s="22">
        <f t="shared" si="5"/>
        <v>18863.181516791083</v>
      </c>
      <c r="L68" s="22">
        <f>SUM(K68:K$124)</f>
        <v>298490.73231672146</v>
      </c>
      <c r="M68">
        <f t="shared" si="6"/>
        <v>15.82398664037769</v>
      </c>
      <c r="N68">
        <f t="shared" si="7"/>
        <v>15.365653307044356</v>
      </c>
      <c r="P68">
        <f t="shared" si="8"/>
        <v>0.15080565208229488</v>
      </c>
      <c r="Q68" s="22">
        <f t="shared" si="9"/>
        <v>13815.288158600904</v>
      </c>
      <c r="R68" s="22">
        <f>SUM(Q68:Q$124)</f>
        <v>208254.08462652899</v>
      </c>
      <c r="S68">
        <f t="shared" si="10"/>
        <v>15.074175958963075</v>
      </c>
      <c r="T68">
        <f t="shared" si="11"/>
        <v>14.615842625629741</v>
      </c>
      <c r="V68">
        <f t="shared" si="12"/>
        <v>5.1302907084047847E-2</v>
      </c>
      <c r="W68" s="22">
        <f t="shared" si="13"/>
        <v>4699.8533208375693</v>
      </c>
      <c r="X68" s="22">
        <f>SUM(W68:W$124)</f>
        <v>60513.761775632091</v>
      </c>
      <c r="Y68">
        <f t="shared" si="14"/>
        <v>12.875670291099174</v>
      </c>
      <c r="Z68">
        <f t="shared" si="15"/>
        <v>12.417336957765841</v>
      </c>
      <c r="AB68">
        <f t="shared" si="16"/>
        <v>0.12913267244122673</v>
      </c>
      <c r="AC68" s="22">
        <f t="shared" si="17"/>
        <v>11829.829027178866</v>
      </c>
      <c r="AD68" s="22">
        <f>SUM(AC68:AC$124)</f>
        <v>174154.29268129857</v>
      </c>
      <c r="AE68">
        <f t="shared" si="18"/>
        <v>14.721623810553941</v>
      </c>
      <c r="AF68">
        <f t="shared" si="19"/>
        <v>14.263290477220607</v>
      </c>
      <c r="AH68">
        <f t="shared" si="20"/>
        <v>0.11061591427114567</v>
      </c>
      <c r="AI68" s="22">
        <f t="shared" si="21"/>
        <v>10133.510975762603</v>
      </c>
      <c r="AJ68" s="22">
        <f>SUM(AI68:AI$124)</f>
        <v>145750.12072041057</v>
      </c>
      <c r="AK68">
        <f t="shared" si="22"/>
        <v>14.382983456475909</v>
      </c>
      <c r="AL68">
        <f t="shared" si="23"/>
        <v>13.924650123142575</v>
      </c>
      <c r="AN68">
        <f t="shared" si="24"/>
        <v>9.4789723276481511E-2</v>
      </c>
      <c r="AO68" s="22">
        <f t="shared" si="25"/>
        <v>8683.6754687683024</v>
      </c>
      <c r="AP68" s="22">
        <f>SUM(AO68:AO$124)</f>
        <v>122071.33865099892</v>
      </c>
      <c r="AQ68">
        <f t="shared" si="26"/>
        <v>14.057565726637362</v>
      </c>
      <c r="AR68">
        <f t="shared" si="27"/>
        <v>13.599232393304028</v>
      </c>
      <c r="AT68">
        <f t="shared" si="28"/>
        <v>0.24073970971638561</v>
      </c>
      <c r="AU68" s="22">
        <f t="shared" si="29"/>
        <v>22054.136665480277</v>
      </c>
      <c r="AV68" s="22">
        <f>SUM(AU68:AU$124)</f>
        <v>357780.88125118095</v>
      </c>
      <c r="AW68">
        <f t="shared" si="30"/>
        <v>16.222846837218938</v>
      </c>
      <c r="AX68">
        <f t="shared" si="31"/>
        <v>15.764513503885604</v>
      </c>
      <c r="AZ68">
        <f t="shared" si="32"/>
        <v>0.20590771298645544</v>
      </c>
      <c r="BA68" s="22">
        <f t="shared" si="33"/>
        <v>18863.181516791083</v>
      </c>
      <c r="BB68" s="22">
        <f>SUM(BA68:BA$124)</f>
        <v>298490.73231672146</v>
      </c>
      <c r="BC68">
        <f t="shared" si="34"/>
        <v>15.82398664037769</v>
      </c>
      <c r="BD68">
        <f t="shared" si="35"/>
        <v>15.365653307044356</v>
      </c>
    </row>
    <row r="69" spans="1:56" x14ac:dyDescent="0.2">
      <c r="A69">
        <v>65</v>
      </c>
      <c r="B69" s="12">
        <v>1.0832999999999999E-2</v>
      </c>
      <c r="C69" s="5">
        <f t="shared" si="36"/>
        <v>90726.39739081556</v>
      </c>
      <c r="D69">
        <f t="shared" ref="D69:D124" si="37">(1+D$1)^(-$A69)</f>
        <v>4.1946483690971779E-2</v>
      </c>
      <c r="E69" s="22">
        <f t="shared" ref="E69:E124" si="38">D69*$C69</f>
        <v>3805.6533484944694</v>
      </c>
      <c r="F69" s="22">
        <f>SUM(E69:E$124)</f>
        <v>46833.80419340526</v>
      </c>
      <c r="G69">
        <f t="shared" ref="G69:G124" si="39">F69/E69</f>
        <v>12.306376830651926</v>
      </c>
      <c r="H69">
        <f t="shared" ref="H69:H124" si="40">G69-(12-1)/(2*12)</f>
        <v>11.848043497318592</v>
      </c>
      <c r="J69">
        <f t="shared" ref="J69:J124" si="41">(1+J$1)^(-$A69)</f>
        <v>0.20088557364532242</v>
      </c>
      <c r="K69" s="22">
        <f t="shared" ref="K69:K124" si="42">J69*$C69</f>
        <v>18225.624384627466</v>
      </c>
      <c r="L69" s="22">
        <f>SUM(K69:K$124)</f>
        <v>279627.55079993041</v>
      </c>
      <c r="M69">
        <f t="shared" ref="M69:M124" si="43">L69/K69</f>
        <v>15.342549857210065</v>
      </c>
      <c r="N69">
        <f t="shared" ref="N69:N124" si="44">M69-(12-1)/(2*12)</f>
        <v>14.884216523876731</v>
      </c>
      <c r="P69">
        <f t="shared" ref="P69:P124" si="45">(1+P$1)^(-$A69)</f>
        <v>0.14641325444882999</v>
      </c>
      <c r="Q69" s="22">
        <f t="shared" ref="Q69:Q124" si="46">P69*$C69</f>
        <v>13283.547106407144</v>
      </c>
      <c r="R69" s="22">
        <f>SUM(Q69:Q$124)</f>
        <v>194438.79646792807</v>
      </c>
      <c r="S69">
        <f t="shared" ref="S69:S124" si="47">R69/Q69</f>
        <v>14.63756592349818</v>
      </c>
      <c r="T69">
        <f t="shared" ref="T69:T124" si="48">S69-(12-1)/(2*12)</f>
        <v>14.179232590164846</v>
      </c>
      <c r="V69">
        <f t="shared" ref="V69:V124" si="49">(1+V$1)^(-$A69)</f>
        <v>4.8976522275940668E-2</v>
      </c>
      <c r="W69" s="22">
        <f t="shared" ref="W69:W124" si="50">V69*$C69</f>
        <v>4443.4634228271234</v>
      </c>
      <c r="X69" s="22">
        <f>SUM(W69:W$124)</f>
        <v>55813.908454794524</v>
      </c>
      <c r="Y69">
        <f t="shared" ref="Y69:Y124" si="51">X69/W69</f>
        <v>12.560901968510704</v>
      </c>
      <c r="Z69">
        <f t="shared" ref="Z69:Z124" si="52">Y69-(12-1)/(2*12)</f>
        <v>12.10256863517737</v>
      </c>
      <c r="AB69">
        <f t="shared" ref="AB69:AB124" si="53">(1+AB$1)^(-$A69)</f>
        <v>0.12506796362346415</v>
      </c>
      <c r="AC69" s="22">
        <f t="shared" ref="AC69:AC124" si="54">AB69*$C69</f>
        <v>11346.965768562473</v>
      </c>
      <c r="AD69" s="22">
        <f>SUM(AC69:AC$124)</f>
        <v>162324.4636541197</v>
      </c>
      <c r="AE69">
        <f t="shared" ref="AE69:AE124" si="55">AD69/AC69</f>
        <v>14.305539204484997</v>
      </c>
      <c r="AF69">
        <f t="shared" ref="AF69:AF124" si="56">AE69-(12-1)/(2*12)</f>
        <v>13.847205871151663</v>
      </c>
      <c r="AH69">
        <f t="shared" ref="AH69:AH124" si="57">(1+AH$1)^(-$A69)</f>
        <v>0.10687527948902965</v>
      </c>
      <c r="AI69" s="22">
        <f t="shared" ref="AI69:AI124" si="58">AH69*$C69</f>
        <v>9696.4090781761843</v>
      </c>
      <c r="AJ69" s="22">
        <f>SUM(AI69:AI$124)</f>
        <v>135616.60974464795</v>
      </c>
      <c r="AK69">
        <f t="shared" ref="AK69:AK124" si="59">AJ69/AI69</f>
        <v>13.986271479601841</v>
      </c>
      <c r="AL69">
        <f t="shared" ref="AL69:AL124" si="60">AK69-(12-1)/(2*12)</f>
        <v>13.527938146268507</v>
      </c>
      <c r="AN69">
        <f t="shared" ref="AN69:AN124" si="61">(1+AN$1)^(-$A69)</f>
        <v>9.1363588700223139E-2</v>
      </c>
      <c r="AO69" s="22">
        <f t="shared" ref="AO69:AO124" si="62">AN69*$C69</f>
        <v>8289.0892554674701</v>
      </c>
      <c r="AP69" s="22">
        <f>SUM(AO69:AO$124)</f>
        <v>113387.66318223062</v>
      </c>
      <c r="AQ69">
        <f t="shared" ref="AQ69:AQ124" si="63">AP69/AO69</f>
        <v>13.679146126631499</v>
      </c>
      <c r="AR69">
        <f t="shared" ref="AR69:AR124" si="64">AQ69-(12-1)/(2*12)</f>
        <v>13.220812793298165</v>
      </c>
      <c r="AT69">
        <f t="shared" ref="AT69:AT124" si="65">(1+AT$1)^(-$A69)</f>
        <v>0.23544225889133066</v>
      </c>
      <c r="AU69" s="22">
        <f t="shared" ref="AU69:AU124" si="66">AT69*$C69</f>
        <v>21360.827942766144</v>
      </c>
      <c r="AV69" s="22">
        <f>SUM(AU69:AU$124)</f>
        <v>335726.74458570062</v>
      </c>
      <c r="AW69">
        <f t="shared" ref="AW69:AW124" si="67">AV69/AU69</f>
        <v>15.716935012315133</v>
      </c>
      <c r="AX69">
        <f t="shared" ref="AX69:AX124" si="68">AW69-(12-1)/(2*12)</f>
        <v>15.258601678981799</v>
      </c>
      <c r="AZ69">
        <f t="shared" ref="AZ69:AZ124" si="69">(1+AZ$1)^(-$A69)</f>
        <v>0.20088557364532242</v>
      </c>
      <c r="BA69" s="22">
        <f t="shared" ref="BA69:BA124" si="70">AZ69*$C69</f>
        <v>18225.624384627466</v>
      </c>
      <c r="BB69" s="22">
        <f>SUM(BA69:BA$124)</f>
        <v>279627.55079993041</v>
      </c>
      <c r="BC69">
        <f t="shared" ref="BC69:BC124" si="71">BB69/BA69</f>
        <v>15.342549857210065</v>
      </c>
      <c r="BD69">
        <f t="shared" ref="BD69:BD124" si="72">BC69-(12-1)/(2*12)</f>
        <v>14.884216523876731</v>
      </c>
    </row>
    <row r="70" spans="1:56" x14ac:dyDescent="0.2">
      <c r="A70">
        <v>66</v>
      </c>
      <c r="B70" s="12">
        <v>1.2426E-2</v>
      </c>
      <c r="C70" s="5">
        <f t="shared" ref="C70:C124" si="73">C69*(1-B69)</f>
        <v>89743.558327880863</v>
      </c>
      <c r="D70">
        <f t="shared" si="37"/>
        <v>3.9949032086639788E-2</v>
      </c>
      <c r="E70" s="22">
        <f t="shared" si="38"/>
        <v>3585.1682912097422</v>
      </c>
      <c r="F70" s="22">
        <f>SUM(E70:E$124)</f>
        <v>43028.150844910793</v>
      </c>
      <c r="G70">
        <f t="shared" si="39"/>
        <v>12.001710198767773</v>
      </c>
      <c r="H70">
        <f t="shared" si="40"/>
        <v>11.543376865434439</v>
      </c>
      <c r="J70">
        <f t="shared" si="41"/>
        <v>0.19598592550763161</v>
      </c>
      <c r="K70" s="22">
        <f t="shared" si="42"/>
        <v>17588.474337237851</v>
      </c>
      <c r="L70" s="22">
        <f>SUM(K70:K$124)</f>
        <v>261401.92641530297</v>
      </c>
      <c r="M70">
        <f t="shared" si="43"/>
        <v>14.862114894290164</v>
      </c>
      <c r="N70">
        <f t="shared" si="44"/>
        <v>14.40378156095683</v>
      </c>
      <c r="P70">
        <f t="shared" si="45"/>
        <v>0.14214879072701941</v>
      </c>
      <c r="Q70" s="22">
        <f t="shared" si="46"/>
        <v>12756.938291847997</v>
      </c>
      <c r="R70" s="22">
        <f>SUM(Q70:Q$124)</f>
        <v>181155.24936152095</v>
      </c>
      <c r="S70">
        <f t="shared" si="47"/>
        <v>14.200527212496096</v>
      </c>
      <c r="T70">
        <f t="shared" si="48"/>
        <v>13.742193879162762</v>
      </c>
      <c r="V70">
        <f t="shared" si="49"/>
        <v>4.6755629857699904E-2</v>
      </c>
      <c r="W70" s="22">
        <f t="shared" si="50"/>
        <v>4196.0165952912994</v>
      </c>
      <c r="X70" s="22">
        <f>SUM(W70:W$124)</f>
        <v>51370.445031967407</v>
      </c>
      <c r="Y70">
        <f t="shared" si="51"/>
        <v>12.242669652358972</v>
      </c>
      <c r="Z70">
        <f t="shared" si="52"/>
        <v>11.784336319025638</v>
      </c>
      <c r="AB70">
        <f t="shared" si="53"/>
        <v>0.12113119963531636</v>
      </c>
      <c r="AC70" s="22">
        <f t="shared" si="54"/>
        <v>10870.744879798196</v>
      </c>
      <c r="AD70" s="22">
        <f>SUM(AC70:AC$124)</f>
        <v>150977.49788555721</v>
      </c>
      <c r="AE70">
        <f t="shared" si="55"/>
        <v>13.888422509678099</v>
      </c>
      <c r="AF70">
        <f t="shared" si="56"/>
        <v>13.430089176344765</v>
      </c>
      <c r="AH70">
        <f t="shared" si="57"/>
        <v>0.10326113960292721</v>
      </c>
      <c r="AI70" s="22">
        <f t="shared" si="58"/>
        <v>9267.0221049587471</v>
      </c>
      <c r="AJ70" s="22">
        <f>SUM(AI70:AI$124)</f>
        <v>125920.20066647192</v>
      </c>
      <c r="AK70">
        <f t="shared" si="59"/>
        <v>13.587989673521175</v>
      </c>
      <c r="AL70">
        <f t="shared" si="60"/>
        <v>13.129656340187841</v>
      </c>
      <c r="AN70">
        <f t="shared" si="61"/>
        <v>8.8061290313468071E-2</v>
      </c>
      <c r="AO70" s="22">
        <f t="shared" si="62"/>
        <v>7902.9335436751717</v>
      </c>
      <c r="AP70" s="22">
        <f>SUM(AO70:AO$124)</f>
        <v>105098.57392676316</v>
      </c>
      <c r="AQ70">
        <f t="shared" si="63"/>
        <v>13.298678692657743</v>
      </c>
      <c r="AR70">
        <f t="shared" si="64"/>
        <v>12.840345359324409</v>
      </c>
      <c r="AT70">
        <f t="shared" si="65"/>
        <v>0.23026137788883197</v>
      </c>
      <c r="AU70" s="22">
        <f t="shared" si="66"/>
        <v>20664.475397224607</v>
      </c>
      <c r="AV70" s="22">
        <f>SUM(AU70:AU$124)</f>
        <v>314365.91664293443</v>
      </c>
      <c r="AW70">
        <f t="shared" si="67"/>
        <v>15.212867038722703</v>
      </c>
      <c r="AX70">
        <f t="shared" si="68"/>
        <v>14.754533705389369</v>
      </c>
      <c r="AZ70">
        <f t="shared" si="69"/>
        <v>0.19598592550763161</v>
      </c>
      <c r="BA70" s="22">
        <f t="shared" si="70"/>
        <v>17588.474337237851</v>
      </c>
      <c r="BB70" s="22">
        <f>SUM(BA70:BA$124)</f>
        <v>261401.92641530297</v>
      </c>
      <c r="BC70">
        <f t="shared" si="71"/>
        <v>14.862114894290164</v>
      </c>
      <c r="BD70">
        <f t="shared" si="72"/>
        <v>14.40378156095683</v>
      </c>
    </row>
    <row r="71" spans="1:56" x14ac:dyDescent="0.2">
      <c r="A71">
        <v>67</v>
      </c>
      <c r="B71" s="12">
        <v>1.3798999999999999E-2</v>
      </c>
      <c r="C71" s="5">
        <f t="shared" si="73"/>
        <v>88628.404872098617</v>
      </c>
      <c r="D71">
        <f t="shared" si="37"/>
        <v>3.8046697225371226E-2</v>
      </c>
      <c r="E71" s="22">
        <f t="shared" si="38"/>
        <v>3372.0180857363521</v>
      </c>
      <c r="F71" s="22">
        <f>SUM(E71:E$124)</f>
        <v>39442.982553701062</v>
      </c>
      <c r="G71">
        <f t="shared" si="39"/>
        <v>11.697144425335383</v>
      </c>
      <c r="H71">
        <f t="shared" si="40"/>
        <v>11.238811092002049</v>
      </c>
      <c r="J71">
        <f t="shared" si="41"/>
        <v>0.19120578098305524</v>
      </c>
      <c r="K71" s="22">
        <f t="shared" si="42"/>
        <v>16946.263370852033</v>
      </c>
      <c r="L71" s="22">
        <f>SUM(K71:K$124)</f>
        <v>243813.45207806514</v>
      </c>
      <c r="M71">
        <f t="shared" si="43"/>
        <v>14.387446172790513</v>
      </c>
      <c r="N71">
        <f t="shared" si="44"/>
        <v>13.929112839457179</v>
      </c>
      <c r="P71">
        <f t="shared" si="45"/>
        <v>0.1380085346864266</v>
      </c>
      <c r="Q71" s="22">
        <f t="shared" si="46"/>
        <v>12231.476287993682</v>
      </c>
      <c r="R71" s="22">
        <f>SUM(Q71:Q$124)</f>
        <v>168398.31106967293</v>
      </c>
      <c r="S71">
        <f t="shared" si="47"/>
        <v>13.767619468385131</v>
      </c>
      <c r="T71">
        <f t="shared" si="48"/>
        <v>13.309286135051797</v>
      </c>
      <c r="V71">
        <f t="shared" si="49"/>
        <v>4.4635446164868642E-2</v>
      </c>
      <c r="W71" s="22">
        <f t="shared" si="50"/>
        <v>3955.9683943467394</v>
      </c>
      <c r="X71" s="22">
        <f>SUM(W71:W$124)</f>
        <v>47174.428436676098</v>
      </c>
      <c r="Y71">
        <f t="shared" si="51"/>
        <v>11.92487495706248</v>
      </c>
      <c r="Z71">
        <f t="shared" si="52"/>
        <v>11.466541623729146</v>
      </c>
      <c r="AB71">
        <f t="shared" si="53"/>
        <v>0.11731835315769142</v>
      </c>
      <c r="AC71" s="22">
        <f t="shared" si="54"/>
        <v>10397.738502587725</v>
      </c>
      <c r="AD71" s="22">
        <f>SUM(AC71:AC$124)</f>
        <v>140106.753005759</v>
      </c>
      <c r="AE71">
        <f t="shared" si="55"/>
        <v>13.474733276941913</v>
      </c>
      <c r="AF71">
        <f t="shared" si="56"/>
        <v>13.01639994360858</v>
      </c>
      <c r="AH71">
        <f t="shared" si="57"/>
        <v>9.9769217007659144E-2</v>
      </c>
      <c r="AI71" s="22">
        <f t="shared" si="58"/>
        <v>8842.3865587270811</v>
      </c>
      <c r="AJ71" s="22">
        <f>SUM(AI71:AI$124)</f>
        <v>116653.17856151318</v>
      </c>
      <c r="AK71">
        <f t="shared" si="59"/>
        <v>13.192499308501862</v>
      </c>
      <c r="AL71">
        <f t="shared" si="60"/>
        <v>12.734165975168528</v>
      </c>
      <c r="AN71">
        <f t="shared" si="61"/>
        <v>8.4878352109366811E-2</v>
      </c>
      <c r="AO71" s="22">
        <f t="shared" si="62"/>
        <v>7522.6329556255077</v>
      </c>
      <c r="AP71" s="22">
        <f>SUM(AO71:AO$124)</f>
        <v>97195.640383087986</v>
      </c>
      <c r="AQ71">
        <f t="shared" si="63"/>
        <v>12.920428386766368</v>
      </c>
      <c r="AR71">
        <f t="shared" si="64"/>
        <v>12.462095053433034</v>
      </c>
      <c r="AT71">
        <f t="shared" si="65"/>
        <v>0.22519450160276969</v>
      </c>
      <c r="AU71" s="22">
        <f t="shared" si="66"/>
        <v>19958.629463020734</v>
      </c>
      <c r="AV71" s="22">
        <f>SUM(AU71:AU$124)</f>
        <v>293701.4412457099</v>
      </c>
      <c r="AW71">
        <f t="shared" si="67"/>
        <v>14.715511492904797</v>
      </c>
      <c r="AX71">
        <f t="shared" si="68"/>
        <v>14.257178159571463</v>
      </c>
      <c r="AZ71">
        <f t="shared" si="69"/>
        <v>0.19120578098305524</v>
      </c>
      <c r="BA71" s="22">
        <f t="shared" si="70"/>
        <v>16946.263370852033</v>
      </c>
      <c r="BB71" s="22">
        <f>SUM(BA71:BA$124)</f>
        <v>243813.45207806514</v>
      </c>
      <c r="BC71">
        <f t="shared" si="71"/>
        <v>14.387446172790513</v>
      </c>
      <c r="BD71">
        <f t="shared" si="72"/>
        <v>13.929112839457179</v>
      </c>
    </row>
    <row r="72" spans="1:56" x14ac:dyDescent="0.2">
      <c r="A72">
        <v>68</v>
      </c>
      <c r="B72" s="12">
        <v>1.4801E-2</v>
      </c>
      <c r="C72" s="5">
        <f t="shared" si="73"/>
        <v>87405.421513268535</v>
      </c>
      <c r="D72">
        <f t="shared" si="37"/>
        <v>3.6234949738448791E-2</v>
      </c>
      <c r="E72" s="22">
        <f t="shared" si="38"/>
        <v>3167.1310554012161</v>
      </c>
      <c r="F72" s="22">
        <f>SUM(E72:E$124)</f>
        <v>36070.964467964703</v>
      </c>
      <c r="G72">
        <f t="shared" si="39"/>
        <v>11.389160674753064</v>
      </c>
      <c r="H72">
        <f t="shared" si="40"/>
        <v>10.930827341419731</v>
      </c>
      <c r="J72">
        <f t="shared" si="41"/>
        <v>0.18654222534932219</v>
      </c>
      <c r="K72" s="22">
        <f t="shared" si="42"/>
        <v>16304.801836680632</v>
      </c>
      <c r="L72" s="22">
        <f>SUM(K72:K$124)</f>
        <v>226867.18870721309</v>
      </c>
      <c r="M72">
        <f t="shared" si="43"/>
        <v>13.914133454651003</v>
      </c>
      <c r="N72">
        <f t="shared" si="44"/>
        <v>13.455800121317669</v>
      </c>
      <c r="P72">
        <f t="shared" si="45"/>
        <v>0.13398886862759865</v>
      </c>
      <c r="Q72" s="22">
        <f t="shared" si="46"/>
        <v>11711.353540481223</v>
      </c>
      <c r="R72" s="22">
        <f>SUM(Q72:Q$124)</f>
        <v>156166.83478167927</v>
      </c>
      <c r="S72">
        <f t="shared" si="47"/>
        <v>13.334652928192819</v>
      </c>
      <c r="T72">
        <f t="shared" si="48"/>
        <v>12.876319594859485</v>
      </c>
      <c r="V72">
        <f t="shared" si="49"/>
        <v>4.2611404453335215E-2</v>
      </c>
      <c r="W72" s="22">
        <f t="shared" si="50"/>
        <v>3724.4677675161324</v>
      </c>
      <c r="X72" s="22">
        <f>SUM(W72:W$124)</f>
        <v>43218.460042329367</v>
      </c>
      <c r="Y72">
        <f t="shared" si="51"/>
        <v>11.603929135666004</v>
      </c>
      <c r="Z72">
        <f t="shared" si="52"/>
        <v>11.14559580233267</v>
      </c>
      <c r="AB72">
        <f t="shared" si="53"/>
        <v>0.11362552363941056</v>
      </c>
      <c r="AC72" s="22">
        <f t="shared" si="54"/>
        <v>9931.4867883685383</v>
      </c>
      <c r="AD72" s="22">
        <f>SUM(AC72:AC$124)</f>
        <v>129709.01450317127</v>
      </c>
      <c r="AE72">
        <f t="shared" si="55"/>
        <v>13.060382324133242</v>
      </c>
      <c r="AF72">
        <f t="shared" si="56"/>
        <v>12.602048990799908</v>
      </c>
      <c r="AH72">
        <f t="shared" si="57"/>
        <v>9.6395378751361491E-2</v>
      </c>
      <c r="AI72" s="22">
        <f t="shared" si="58"/>
        <v>8425.4787116939206</v>
      </c>
      <c r="AJ72" s="22">
        <f>SUM(AI72:AI$124)</f>
        <v>107810.7920027861</v>
      </c>
      <c r="AK72">
        <f t="shared" si="59"/>
        <v>12.79580611285065</v>
      </c>
      <c r="AL72">
        <f t="shared" si="60"/>
        <v>12.337472779517316</v>
      </c>
      <c r="AN72">
        <f t="shared" si="61"/>
        <v>8.1810459864449916E-2</v>
      </c>
      <c r="AO72" s="22">
        <f t="shared" si="62"/>
        <v>7150.6777286465831</v>
      </c>
      <c r="AP72" s="22">
        <f>SUM(AO72:AO$124)</f>
        <v>89673.007427462479</v>
      </c>
      <c r="AQ72">
        <f t="shared" si="63"/>
        <v>12.540490682193699</v>
      </c>
      <c r="AR72">
        <f t="shared" si="64"/>
        <v>12.082157348860365</v>
      </c>
      <c r="AT72">
        <f t="shared" si="65"/>
        <v>0.22023912137190188</v>
      </c>
      <c r="AU72" s="22">
        <f t="shared" si="66"/>
        <v>19250.093237222991</v>
      </c>
      <c r="AV72" s="22">
        <f>SUM(AU72:AU$124)</f>
        <v>273742.81178268924</v>
      </c>
      <c r="AW72">
        <f t="shared" si="67"/>
        <v>14.220336930803315</v>
      </c>
      <c r="AX72">
        <f t="shared" si="68"/>
        <v>13.762003597469981</v>
      </c>
      <c r="AZ72">
        <f t="shared" si="69"/>
        <v>0.18654222534932219</v>
      </c>
      <c r="BA72" s="22">
        <f t="shared" si="70"/>
        <v>16304.801836680632</v>
      </c>
      <c r="BB72" s="22">
        <f>SUM(BA72:BA$124)</f>
        <v>226867.18870721309</v>
      </c>
      <c r="BC72">
        <f t="shared" si="71"/>
        <v>13.914133454651003</v>
      </c>
      <c r="BD72">
        <f t="shared" si="72"/>
        <v>13.455800121317669</v>
      </c>
    </row>
    <row r="73" spans="1:56" x14ac:dyDescent="0.2">
      <c r="A73">
        <v>69</v>
      </c>
      <c r="B73" s="12">
        <v>1.6194E-2</v>
      </c>
      <c r="C73" s="5">
        <f t="shared" si="73"/>
        <v>86111.733869450647</v>
      </c>
      <c r="D73">
        <f t="shared" si="37"/>
        <v>3.4509475941379798E-2</v>
      </c>
      <c r="E73" s="22">
        <f t="shared" si="38"/>
        <v>2971.670808238307</v>
      </c>
      <c r="F73" s="22">
        <f>SUM(E73:E$124)</f>
        <v>32903.833412563494</v>
      </c>
      <c r="G73">
        <f t="shared" si="39"/>
        <v>11.072502822770549</v>
      </c>
      <c r="H73">
        <f t="shared" si="40"/>
        <v>10.614169489437215</v>
      </c>
      <c r="J73">
        <f t="shared" si="41"/>
        <v>0.1819924149749485</v>
      </c>
      <c r="K73" s="22">
        <f t="shared" si="42"/>
        <v>15671.68240458139</v>
      </c>
      <c r="L73" s="22">
        <f>SUM(K73:K$124)</f>
        <v>210562.38687053253</v>
      </c>
      <c r="M73">
        <f t="shared" si="43"/>
        <v>13.435850818989138</v>
      </c>
      <c r="N73">
        <f t="shared" si="44"/>
        <v>12.977517485655804</v>
      </c>
      <c r="P73">
        <f t="shared" si="45"/>
        <v>0.13008628022096957</v>
      </c>
      <c r="Q73" s="22">
        <f t="shared" si="46"/>
        <v>11201.955142454914</v>
      </c>
      <c r="R73" s="22">
        <f>SUM(Q73:Q$124)</f>
        <v>144455.48124119802</v>
      </c>
      <c r="S73">
        <f t="shared" si="47"/>
        <v>12.895559695085561</v>
      </c>
      <c r="T73">
        <f t="shared" si="48"/>
        <v>12.437226361752227</v>
      </c>
      <c r="V73">
        <f t="shared" si="49"/>
        <v>4.0679145062849843E-2</v>
      </c>
      <c r="W73" s="22">
        <f t="shared" si="50"/>
        <v>3502.9517136889031</v>
      </c>
      <c r="X73" s="22">
        <f>SUM(W73:W$124)</f>
        <v>39493.992274813238</v>
      </c>
      <c r="Y73">
        <f t="shared" si="51"/>
        <v>11.274489488529872</v>
      </c>
      <c r="Z73">
        <f t="shared" si="52"/>
        <v>10.816156155196538</v>
      </c>
      <c r="AB73">
        <f t="shared" si="53"/>
        <v>0.11004893330693517</v>
      </c>
      <c r="AC73" s="22">
        <f t="shared" si="54"/>
        <v>9476.5044575437241</v>
      </c>
      <c r="AD73" s="22">
        <f>SUM(AC73:AC$124)</f>
        <v>119777.52771480271</v>
      </c>
      <c r="AE73">
        <f t="shared" si="55"/>
        <v>12.639420817182691</v>
      </c>
      <c r="AF73">
        <f t="shared" si="56"/>
        <v>12.181087483849357</v>
      </c>
      <c r="AH73">
        <f t="shared" si="57"/>
        <v>9.3135631643827543E-2</v>
      </c>
      <c r="AI73" s="22">
        <f t="shared" si="58"/>
        <v>8020.0707258764633</v>
      </c>
      <c r="AJ73" s="22">
        <f>SUM(AI73:AI$124)</f>
        <v>99385.313291092185</v>
      </c>
      <c r="AK73">
        <f t="shared" si="59"/>
        <v>12.392074420295213</v>
      </c>
      <c r="AL73">
        <f t="shared" si="60"/>
        <v>11.933741086961879</v>
      </c>
      <c r="AN73">
        <f t="shared" si="61"/>
        <v>7.8853455291036059E-2</v>
      </c>
      <c r="AO73" s="22">
        <f t="shared" si="62"/>
        <v>6790.2077567083224</v>
      </c>
      <c r="AP73" s="22">
        <f>SUM(AO73:AO$124)</f>
        <v>82522.329698815884</v>
      </c>
      <c r="AQ73">
        <f t="shared" si="63"/>
        <v>12.153137673481156</v>
      </c>
      <c r="AR73">
        <f t="shared" si="64"/>
        <v>11.694804340147822</v>
      </c>
      <c r="AT73">
        <f t="shared" si="65"/>
        <v>0.21539278373780135</v>
      </c>
      <c r="AU73" s="22">
        <f t="shared" si="66"/>
        <v>18547.846070629686</v>
      </c>
      <c r="AV73" s="22">
        <f>SUM(AU73:AU$124)</f>
        <v>254492.7185454662</v>
      </c>
      <c r="AW73">
        <f t="shared" si="67"/>
        <v>13.720877215411695</v>
      </c>
      <c r="AX73">
        <f t="shared" si="68"/>
        <v>13.262543882078361</v>
      </c>
      <c r="AZ73">
        <f t="shared" si="69"/>
        <v>0.1819924149749485</v>
      </c>
      <c r="BA73" s="22">
        <f t="shared" si="70"/>
        <v>15671.68240458139</v>
      </c>
      <c r="BB73" s="22">
        <f>SUM(BA73:BA$124)</f>
        <v>210562.38687053253</v>
      </c>
      <c r="BC73">
        <f t="shared" si="71"/>
        <v>13.435850818989138</v>
      </c>
      <c r="BD73">
        <f t="shared" si="72"/>
        <v>12.977517485655804</v>
      </c>
    </row>
    <row r="74" spans="1:56" x14ac:dyDescent="0.2">
      <c r="A74">
        <v>70</v>
      </c>
      <c r="B74" s="12">
        <v>1.7225000000000001E-2</v>
      </c>
      <c r="C74" s="5">
        <f t="shared" si="73"/>
        <v>84717.240451168764</v>
      </c>
      <c r="D74">
        <f t="shared" si="37"/>
        <v>3.2866167563218862E-2</v>
      </c>
      <c r="E74" s="22">
        <f t="shared" si="38"/>
        <v>2784.3310201616159</v>
      </c>
      <c r="F74" s="22">
        <f>SUM(E74:E$124)</f>
        <v>29932.162604325193</v>
      </c>
      <c r="G74">
        <f t="shared" si="39"/>
        <v>10.75021697764506</v>
      </c>
      <c r="H74">
        <f t="shared" si="40"/>
        <v>10.291883644311726</v>
      </c>
      <c r="J74">
        <f t="shared" si="41"/>
        <v>0.17755357558531562</v>
      </c>
      <c r="K74" s="22">
        <f t="shared" si="42"/>
        <v>15041.848955825952</v>
      </c>
      <c r="L74" s="22">
        <f>SUM(K74:K$124)</f>
        <v>194890.70446595113</v>
      </c>
      <c r="M74">
        <f t="shared" si="43"/>
        <v>12.956565714646855</v>
      </c>
      <c r="N74">
        <f t="shared" si="44"/>
        <v>12.498232381313521</v>
      </c>
      <c r="P74">
        <f t="shared" si="45"/>
        <v>0.12629735943783454</v>
      </c>
      <c r="Q74" s="22">
        <f t="shared" si="46"/>
        <v>10699.563767842717</v>
      </c>
      <c r="R74" s="22">
        <f>SUM(Q74:Q$124)</f>
        <v>133253.52609874308</v>
      </c>
      <c r="S74">
        <f t="shared" si="47"/>
        <v>12.454108316007552</v>
      </c>
      <c r="T74">
        <f t="shared" si="48"/>
        <v>11.995774982674218</v>
      </c>
      <c r="V74">
        <f t="shared" si="49"/>
        <v>3.883450602658696E-2</v>
      </c>
      <c r="W74" s="22">
        <f t="shared" si="50"/>
        <v>3289.9521848567301</v>
      </c>
      <c r="X74" s="22">
        <f>SUM(W74:W$124)</f>
        <v>35991.040561124326</v>
      </c>
      <c r="Y74">
        <f t="shared" si="51"/>
        <v>10.939684998094176</v>
      </c>
      <c r="Z74">
        <f t="shared" si="52"/>
        <v>10.481351664760842</v>
      </c>
      <c r="AB74">
        <f t="shared" si="53"/>
        <v>0.10658492329969509</v>
      </c>
      <c r="AC74" s="22">
        <f t="shared" si="54"/>
        <v>9029.5805756496484</v>
      </c>
      <c r="AD74" s="22">
        <f>SUM(AC74:AC$124)</f>
        <v>110301.02325725897</v>
      </c>
      <c r="AE74">
        <f t="shared" si="55"/>
        <v>12.215520126672459</v>
      </c>
      <c r="AF74">
        <f t="shared" si="56"/>
        <v>11.757186793339125</v>
      </c>
      <c r="AH74">
        <f t="shared" si="57"/>
        <v>8.9986117530268139E-2</v>
      </c>
      <c r="AI74" s="22">
        <f t="shared" si="58"/>
        <v>7623.3755560788586</v>
      </c>
      <c r="AJ74" s="22">
        <f>SUM(AI74:AI$124)</f>
        <v>91365.242565215725</v>
      </c>
      <c r="AK74">
        <f t="shared" si="59"/>
        <v>11.984880174552247</v>
      </c>
      <c r="AL74">
        <f t="shared" si="60"/>
        <v>11.526546841218913</v>
      </c>
      <c r="AN74">
        <f t="shared" si="61"/>
        <v>7.6003330400998603E-2</v>
      </c>
      <c r="AO74" s="22">
        <f t="shared" si="62"/>
        <v>6438.7924166710236</v>
      </c>
      <c r="AP74" s="22">
        <f>SUM(AO74:AO$124)</f>
        <v>75732.12194210758</v>
      </c>
      <c r="AQ74">
        <f t="shared" si="63"/>
        <v>11.761851763698029</v>
      </c>
      <c r="AR74">
        <f t="shared" si="64"/>
        <v>11.303518430364695</v>
      </c>
      <c r="AT74">
        <f t="shared" si="65"/>
        <v>0.21065308923012357</v>
      </c>
      <c r="AU74" s="22">
        <f t="shared" si="66"/>
        <v>17845.948412089889</v>
      </c>
      <c r="AV74" s="22">
        <f>SUM(AU74:AU$124)</f>
        <v>235944.87247483651</v>
      </c>
      <c r="AW74">
        <f t="shared" si="67"/>
        <v>13.221201083098148</v>
      </c>
      <c r="AX74">
        <f t="shared" si="68"/>
        <v>12.762867749764814</v>
      </c>
      <c r="AZ74">
        <f t="shared" si="69"/>
        <v>0.17755357558531562</v>
      </c>
      <c r="BA74" s="22">
        <f t="shared" si="70"/>
        <v>15041.848955825952</v>
      </c>
      <c r="BB74" s="22">
        <f>SUM(BA74:BA$124)</f>
        <v>194890.70446595113</v>
      </c>
      <c r="BC74">
        <f t="shared" si="71"/>
        <v>12.956565714646855</v>
      </c>
      <c r="BD74">
        <f t="shared" si="72"/>
        <v>12.498232381313521</v>
      </c>
    </row>
    <row r="75" spans="1:56" x14ac:dyDescent="0.2">
      <c r="A75">
        <v>71</v>
      </c>
      <c r="B75" s="12">
        <v>1.8838000000000001E-2</v>
      </c>
      <c r="C75" s="5">
        <f t="shared" si="73"/>
        <v>83257.985984397383</v>
      </c>
      <c r="D75">
        <f t="shared" si="37"/>
        <v>3.1301111964970339E-2</v>
      </c>
      <c r="E75" s="22">
        <f t="shared" si="38"/>
        <v>2606.0675412755536</v>
      </c>
      <c r="F75" s="22">
        <f>SUM(E75:E$124)</f>
        <v>27147.831584163574</v>
      </c>
      <c r="G75">
        <f t="shared" si="39"/>
        <v>10.417163467250708</v>
      </c>
      <c r="H75">
        <f t="shared" si="40"/>
        <v>9.9588301339173739</v>
      </c>
      <c r="J75">
        <f t="shared" si="41"/>
        <v>0.17322300057103962</v>
      </c>
      <c r="K75" s="22">
        <f t="shared" si="42"/>
        <v>14422.198153718877</v>
      </c>
      <c r="L75" s="22">
        <f>SUM(K75:K$124)</f>
        <v>179848.85551012517</v>
      </c>
      <c r="M75">
        <f t="shared" si="43"/>
        <v>12.470280438058586</v>
      </c>
      <c r="N75">
        <f t="shared" si="44"/>
        <v>12.011947104725252</v>
      </c>
      <c r="P75">
        <f t="shared" si="45"/>
        <v>0.12261879557071313</v>
      </c>
      <c r="Q75" s="22">
        <f t="shared" si="46"/>
        <v>10208.993963050121</v>
      </c>
      <c r="R75" s="22">
        <f>SUM(Q75:Q$124)</f>
        <v>122553.96233090035</v>
      </c>
      <c r="S75">
        <f t="shared" si="47"/>
        <v>12.004509237096771</v>
      </c>
      <c r="T75">
        <f t="shared" si="48"/>
        <v>11.546175903763437</v>
      </c>
      <c r="V75">
        <f t="shared" si="49"/>
        <v>3.7073514106526928E-2</v>
      </c>
      <c r="W75" s="22">
        <f t="shared" si="50"/>
        <v>3086.6661178735776</v>
      </c>
      <c r="X75" s="22">
        <f>SUM(W75:W$124)</f>
        <v>32701.088376267609</v>
      </c>
      <c r="Y75">
        <f t="shared" si="51"/>
        <v>10.59430697311557</v>
      </c>
      <c r="Z75">
        <f t="shared" si="52"/>
        <v>10.135973639782236</v>
      </c>
      <c r="AB75">
        <f t="shared" si="53"/>
        <v>0.10322994992706545</v>
      </c>
      <c r="AC75" s="22">
        <f t="shared" si="54"/>
        <v>8594.7177241976588</v>
      </c>
      <c r="AD75" s="22">
        <f>SUM(AC75:AC$124)</f>
        <v>101271.44268160935</v>
      </c>
      <c r="AE75">
        <f t="shared" si="55"/>
        <v>11.782986472783005</v>
      </c>
      <c r="AF75">
        <f t="shared" si="56"/>
        <v>11.324653139449671</v>
      </c>
      <c r="AH75">
        <f t="shared" si="57"/>
        <v>8.6943108724896773E-2</v>
      </c>
      <c r="AI75" s="22">
        <f t="shared" si="58"/>
        <v>7238.7081276573936</v>
      </c>
      <c r="AJ75" s="22">
        <f>SUM(AI75:AI$124)</f>
        <v>83741.867009136869</v>
      </c>
      <c r="AK75">
        <f t="shared" si="59"/>
        <v>11.568620468226779</v>
      </c>
      <c r="AL75">
        <f t="shared" si="60"/>
        <v>11.110287134893445</v>
      </c>
      <c r="AN75">
        <f t="shared" si="61"/>
        <v>7.3256222073251664E-2</v>
      </c>
      <c r="AO75" s="22">
        <f t="shared" si="62"/>
        <v>6099.1655106446897</v>
      </c>
      <c r="AP75" s="22">
        <f>SUM(AO75:AO$124)</f>
        <v>69293.329525436537</v>
      </c>
      <c r="AQ75">
        <f t="shared" si="63"/>
        <v>11.361116435437106</v>
      </c>
      <c r="AR75">
        <f t="shared" si="64"/>
        <v>10.902783102103772</v>
      </c>
      <c r="AT75">
        <f t="shared" si="65"/>
        <v>0.20601769117860499</v>
      </c>
      <c r="AU75" s="22">
        <f t="shared" si="66"/>
        <v>17152.618044686202</v>
      </c>
      <c r="AV75" s="22">
        <f>SUM(AU75:AU$124)</f>
        <v>218098.92406274658</v>
      </c>
      <c r="AW75">
        <f t="shared" si="67"/>
        <v>12.715197382379337</v>
      </c>
      <c r="AX75">
        <f t="shared" si="68"/>
        <v>12.256864049046003</v>
      </c>
      <c r="AZ75">
        <f t="shared" si="69"/>
        <v>0.17322300057103962</v>
      </c>
      <c r="BA75" s="22">
        <f t="shared" si="70"/>
        <v>14422.198153718877</v>
      </c>
      <c r="BB75" s="22">
        <f>SUM(BA75:BA$124)</f>
        <v>179848.85551012517</v>
      </c>
      <c r="BC75">
        <f t="shared" si="71"/>
        <v>12.470280438058586</v>
      </c>
      <c r="BD75">
        <f t="shared" si="72"/>
        <v>12.011947104725252</v>
      </c>
    </row>
    <row r="76" spans="1:56" x14ac:dyDescent="0.2">
      <c r="A76">
        <v>72</v>
      </c>
      <c r="B76" s="12">
        <v>2.0673999999999998E-2</v>
      </c>
      <c r="C76" s="5">
        <f t="shared" si="73"/>
        <v>81689.572044423301</v>
      </c>
      <c r="D76">
        <f t="shared" si="37"/>
        <v>2.9810582823781274E-2</v>
      </c>
      <c r="E76" s="22">
        <f t="shared" si="38"/>
        <v>2435.2137532695283</v>
      </c>
      <c r="F76" s="22">
        <f>SUM(E76:E$124)</f>
        <v>24541.764042888022</v>
      </c>
      <c r="G76">
        <f t="shared" si="39"/>
        <v>10.077868527942627</v>
      </c>
      <c r="H76">
        <f t="shared" si="40"/>
        <v>9.6195351946092931</v>
      </c>
      <c r="J76">
        <f t="shared" si="41"/>
        <v>0.16899804933759965</v>
      </c>
      <c r="K76" s="22">
        <f t="shared" si="42"/>
        <v>13805.37832673085</v>
      </c>
      <c r="L76" s="22">
        <f>SUM(K76:K$124)</f>
        <v>165426.65735640627</v>
      </c>
      <c r="M76">
        <f t="shared" si="43"/>
        <v>11.982768848579591</v>
      </c>
      <c r="N76">
        <f t="shared" si="44"/>
        <v>11.524435515246257</v>
      </c>
      <c r="P76">
        <f t="shared" si="45"/>
        <v>0.1190473743404982</v>
      </c>
      <c r="Q76" s="22">
        <f t="shared" si="46"/>
        <v>9724.9290628875569</v>
      </c>
      <c r="R76" s="22">
        <f>SUM(Q76:Q$124)</f>
        <v>112344.96836785023</v>
      </c>
      <c r="S76">
        <f t="shared" si="47"/>
        <v>11.5522661030591</v>
      </c>
      <c r="T76">
        <f t="shared" si="48"/>
        <v>11.093932769725766</v>
      </c>
      <c r="V76">
        <f t="shared" si="49"/>
        <v>3.5392376235347897E-2</v>
      </c>
      <c r="W76" s="22">
        <f t="shared" si="50"/>
        <v>2891.1880683007871</v>
      </c>
      <c r="X76" s="22">
        <f>SUM(W76:W$124)</f>
        <v>29614.422258394032</v>
      </c>
      <c r="Y76">
        <f t="shared" si="51"/>
        <v>10.242994076756501</v>
      </c>
      <c r="Z76">
        <f t="shared" si="52"/>
        <v>9.7846607434231672</v>
      </c>
      <c r="AB76">
        <f t="shared" si="53"/>
        <v>9.9980581043162653E-2</v>
      </c>
      <c r="AC76" s="22">
        <f t="shared" si="54"/>
        <v>8167.3708781687383</v>
      </c>
      <c r="AD76" s="22">
        <f>SUM(AC76:AC$124)</f>
        <v>92676.724957411687</v>
      </c>
      <c r="AE76">
        <f t="shared" si="55"/>
        <v>11.347191934816527</v>
      </c>
      <c r="AF76">
        <f t="shared" si="56"/>
        <v>10.888858601483193</v>
      </c>
      <c r="AH76">
        <f t="shared" si="57"/>
        <v>8.400300359893409E-2</v>
      </c>
      <c r="AI76" s="22">
        <f t="shared" si="58"/>
        <v>6862.1694144430758</v>
      </c>
      <c r="AJ76" s="22">
        <f>SUM(AI76:AI$124)</f>
        <v>76503.158881479481</v>
      </c>
      <c r="AK76">
        <f t="shared" si="59"/>
        <v>11.148538350053016</v>
      </c>
      <c r="AL76">
        <f t="shared" si="60"/>
        <v>10.690205016719682</v>
      </c>
      <c r="AN76">
        <f t="shared" si="61"/>
        <v>7.0608406817591951E-2</v>
      </c>
      <c r="AO76" s="22">
        <f t="shared" si="62"/>
        <v>5767.9705356676268</v>
      </c>
      <c r="AP76" s="22">
        <f>SUM(AO76:AO$124)</f>
        <v>63194.164014791801</v>
      </c>
      <c r="AQ76">
        <f t="shared" si="63"/>
        <v>10.956048340402496</v>
      </c>
      <c r="AR76">
        <f t="shared" si="64"/>
        <v>10.497715007069162</v>
      </c>
      <c r="AT76">
        <f t="shared" si="65"/>
        <v>0.20148429455120295</v>
      </c>
      <c r="AU76" s="22">
        <f t="shared" si="66"/>
        <v>16459.1657955603</v>
      </c>
      <c r="AV76" s="22">
        <f>SUM(AU76:AU$124)</f>
        <v>200946.30601806042</v>
      </c>
      <c r="AW76">
        <f t="shared" si="67"/>
        <v>12.208778288888963</v>
      </c>
      <c r="AX76">
        <f t="shared" si="68"/>
        <v>11.750444955555629</v>
      </c>
      <c r="AZ76">
        <f t="shared" si="69"/>
        <v>0.16899804933759965</v>
      </c>
      <c r="BA76" s="22">
        <f t="shared" si="70"/>
        <v>13805.37832673085</v>
      </c>
      <c r="BB76" s="22">
        <f>SUM(BA76:BA$124)</f>
        <v>165426.65735640627</v>
      </c>
      <c r="BC76">
        <f t="shared" si="71"/>
        <v>11.982768848579591</v>
      </c>
      <c r="BD76">
        <f t="shared" si="72"/>
        <v>11.524435515246257</v>
      </c>
    </row>
    <row r="77" spans="1:56" x14ac:dyDescent="0.2">
      <c r="A77">
        <v>73</v>
      </c>
      <c r="B77" s="12">
        <v>2.2647999999999998E-2</v>
      </c>
      <c r="C77" s="5">
        <f t="shared" si="73"/>
        <v>80000.721831976902</v>
      </c>
      <c r="D77">
        <f t="shared" si="37"/>
        <v>2.8391031260744073E-2</v>
      </c>
      <c r="E77" s="22">
        <f t="shared" si="38"/>
        <v>2271.302994413747</v>
      </c>
      <c r="F77" s="22">
        <f>SUM(E77:E$124)</f>
        <v>22106.550289618488</v>
      </c>
      <c r="G77">
        <f t="shared" si="39"/>
        <v>9.7329816162746159</v>
      </c>
      <c r="H77">
        <f t="shared" si="40"/>
        <v>9.274648282941282</v>
      </c>
      <c r="J77">
        <f t="shared" si="41"/>
        <v>0.16487614569521922</v>
      </c>
      <c r="K77" s="22">
        <f t="shared" si="42"/>
        <v>13190.210668491729</v>
      </c>
      <c r="L77" s="22">
        <f>SUM(K77:K$124)</f>
        <v>151621.27902967547</v>
      </c>
      <c r="M77">
        <f t="shared" si="43"/>
        <v>11.494985397910481</v>
      </c>
      <c r="N77">
        <f t="shared" si="44"/>
        <v>11.036652064577147</v>
      </c>
      <c r="P77">
        <f t="shared" si="45"/>
        <v>0.11557997508786232</v>
      </c>
      <c r="Q77" s="22">
        <f t="shared" si="46"/>
        <v>9246.481436350894</v>
      </c>
      <c r="R77" s="22">
        <f>SUM(Q77:Q$124)</f>
        <v>102620.03930496269</v>
      </c>
      <c r="S77">
        <f t="shared" si="47"/>
        <v>11.098279925327086</v>
      </c>
      <c r="T77">
        <f t="shared" si="48"/>
        <v>10.639946591993752</v>
      </c>
      <c r="V77">
        <f t="shared" si="49"/>
        <v>3.3787471346394177E-2</v>
      </c>
      <c r="W77" s="22">
        <f t="shared" si="50"/>
        <v>2703.0220965887706</v>
      </c>
      <c r="X77" s="22">
        <f>SUM(W77:W$124)</f>
        <v>26723.234190093241</v>
      </c>
      <c r="Y77">
        <f t="shared" si="51"/>
        <v>9.886428314373795</v>
      </c>
      <c r="Z77">
        <f t="shared" si="52"/>
        <v>9.4280949810404611</v>
      </c>
      <c r="AB77">
        <f t="shared" si="53"/>
        <v>9.6833492535750756E-2</v>
      </c>
      <c r="AC77" s="22">
        <f t="shared" si="54"/>
        <v>7746.749300371408</v>
      </c>
      <c r="AD77" s="22">
        <f>SUM(AC77:AC$124)</f>
        <v>84509.354079242956</v>
      </c>
      <c r="AE77">
        <f t="shared" si="55"/>
        <v>10.909008514731626</v>
      </c>
      <c r="AF77">
        <f t="shared" si="56"/>
        <v>10.450675181398292</v>
      </c>
      <c r="AH77">
        <f t="shared" si="57"/>
        <v>8.1162322317810731E-2</v>
      </c>
      <c r="AI77" s="22">
        <f t="shared" si="58"/>
        <v>6493.0443709844267</v>
      </c>
      <c r="AJ77" s="22">
        <f>SUM(AI77:AI$124)</f>
        <v>69640.989467036401</v>
      </c>
      <c r="AK77">
        <f t="shared" si="59"/>
        <v>10.725475676439579</v>
      </c>
      <c r="AL77">
        <f t="shared" si="60"/>
        <v>10.267142343106245</v>
      </c>
      <c r="AN77">
        <f t="shared" si="61"/>
        <v>6.8056295727799462E-2</v>
      </c>
      <c r="AO77" s="22">
        <f t="shared" si="62"/>
        <v>5444.552783434443</v>
      </c>
      <c r="AP77" s="22">
        <f>SUM(AO77:AO$124)</f>
        <v>57426.193479124173</v>
      </c>
      <c r="AQ77">
        <f t="shared" si="63"/>
        <v>10.547458306189757</v>
      </c>
      <c r="AR77">
        <f t="shared" si="64"/>
        <v>10.089124972856423</v>
      </c>
      <c r="AT77">
        <f t="shared" si="65"/>
        <v>0.19705065481780243</v>
      </c>
      <c r="AU77" s="22">
        <f t="shared" si="66"/>
        <v>15764.194622887911</v>
      </c>
      <c r="AV77" s="22">
        <f>SUM(AU77:AU$124)</f>
        <v>184487.14022250011</v>
      </c>
      <c r="AW77">
        <f t="shared" si="67"/>
        <v>11.702922010024201</v>
      </c>
      <c r="AX77">
        <f t="shared" si="68"/>
        <v>11.244588676690867</v>
      </c>
      <c r="AZ77">
        <f t="shared" si="69"/>
        <v>0.16487614569521922</v>
      </c>
      <c r="BA77" s="22">
        <f t="shared" si="70"/>
        <v>13190.210668491729</v>
      </c>
      <c r="BB77" s="22">
        <f>SUM(BA77:BA$124)</f>
        <v>151621.27902967547</v>
      </c>
      <c r="BC77">
        <f t="shared" si="71"/>
        <v>11.494985397910481</v>
      </c>
      <c r="BD77">
        <f t="shared" si="72"/>
        <v>11.036652064577147</v>
      </c>
    </row>
    <row r="78" spans="1:56" x14ac:dyDescent="0.2">
      <c r="A78">
        <v>74</v>
      </c>
      <c r="B78" s="12">
        <v>2.4716999999999999E-2</v>
      </c>
      <c r="C78" s="5">
        <f t="shared" si="73"/>
        <v>78188.865483926289</v>
      </c>
      <c r="D78">
        <f t="shared" si="37"/>
        <v>2.7039077391184833E-2</v>
      </c>
      <c r="E78" s="22">
        <f t="shared" si="38"/>
        <v>2114.1547849488234</v>
      </c>
      <c r="F78" s="22">
        <f>SUM(E78:E$124)</f>
        <v>19835.247295204743</v>
      </c>
      <c r="G78">
        <f t="shared" si="39"/>
        <v>9.3821168801909121</v>
      </c>
      <c r="H78">
        <f t="shared" si="40"/>
        <v>8.9237835468575781</v>
      </c>
      <c r="J78">
        <f t="shared" si="41"/>
        <v>0.16085477628801872</v>
      </c>
      <c r="K78" s="22">
        <f t="shared" si="42"/>
        <v>12577.052465630952</v>
      </c>
      <c r="L78" s="22">
        <f>SUM(K78:K$124)</f>
        <v>138431.06836118377</v>
      </c>
      <c r="M78">
        <f t="shared" si="43"/>
        <v>11.006638378862732</v>
      </c>
      <c r="N78">
        <f t="shared" si="44"/>
        <v>10.548305045529398</v>
      </c>
      <c r="P78">
        <f t="shared" si="45"/>
        <v>0.11221356804646829</v>
      </c>
      <c r="Q78" s="22">
        <f t="shared" si="46"/>
        <v>8773.8515774567186</v>
      </c>
      <c r="R78" s="22">
        <f>SUM(Q78:Q$124)</f>
        <v>93373.557868611795</v>
      </c>
      <c r="S78">
        <f t="shared" si="47"/>
        <v>10.642254093803356</v>
      </c>
      <c r="T78">
        <f t="shared" si="48"/>
        <v>10.183920760470022</v>
      </c>
      <c r="V78">
        <f t="shared" si="49"/>
        <v>3.2255342574123311E-2</v>
      </c>
      <c r="W78" s="22">
        <f t="shared" si="50"/>
        <v>2522.0086416660884</v>
      </c>
      <c r="X78" s="22">
        <f>SUM(W78:W$124)</f>
        <v>24020.21209350447</v>
      </c>
      <c r="Y78">
        <f t="shared" si="51"/>
        <v>9.5242386154697094</v>
      </c>
      <c r="Z78">
        <f t="shared" si="52"/>
        <v>9.0659052821363755</v>
      </c>
      <c r="AB78">
        <f t="shared" si="53"/>
        <v>9.3785464925666598E-2</v>
      </c>
      <c r="AC78" s="22">
        <f t="shared" si="54"/>
        <v>7332.9791014204329</v>
      </c>
      <c r="AD78" s="22">
        <f>SUM(AC78:AC$124)</f>
        <v>76762.604778871551</v>
      </c>
      <c r="AE78">
        <f t="shared" si="55"/>
        <v>10.468133580798323</v>
      </c>
      <c r="AF78">
        <f t="shared" si="56"/>
        <v>10.009800247464989</v>
      </c>
      <c r="AH78">
        <f t="shared" si="57"/>
        <v>7.841770272252245E-2</v>
      </c>
      <c r="AI78" s="22">
        <f t="shared" si="58"/>
        <v>6131.391209729828</v>
      </c>
      <c r="AJ78" s="22">
        <f>SUM(AI78:AI$124)</f>
        <v>63147.945096051888</v>
      </c>
      <c r="AK78">
        <f t="shared" si="59"/>
        <v>10.299121836467261</v>
      </c>
      <c r="AL78">
        <f t="shared" si="60"/>
        <v>9.8407885031339273</v>
      </c>
      <c r="AN78">
        <f t="shared" si="61"/>
        <v>6.5596429617156088E-2</v>
      </c>
      <c r="AO78" s="22">
        <f t="shared" si="62"/>
        <v>5128.9104115616556</v>
      </c>
      <c r="AP78" s="22">
        <f>SUM(AO78:AO$124)</f>
        <v>51981.640695689726</v>
      </c>
      <c r="AQ78">
        <f t="shared" si="63"/>
        <v>10.135026062945464</v>
      </c>
      <c r="AR78">
        <f t="shared" si="64"/>
        <v>9.6766927296121299</v>
      </c>
      <c r="AT78">
        <f t="shared" si="65"/>
        <v>0.19271457683892659</v>
      </c>
      <c r="AU78" s="22">
        <f t="shared" si="66"/>
        <v>15068.134125250608</v>
      </c>
      <c r="AV78" s="22">
        <f>SUM(AU78:AU$124)</f>
        <v>168722.9455996122</v>
      </c>
      <c r="AW78">
        <f t="shared" si="67"/>
        <v>11.197334998291041</v>
      </c>
      <c r="AX78">
        <f t="shared" si="68"/>
        <v>10.739001664957707</v>
      </c>
      <c r="AZ78">
        <f t="shared" si="69"/>
        <v>0.16085477628801872</v>
      </c>
      <c r="BA78" s="22">
        <f t="shared" si="70"/>
        <v>12577.052465630952</v>
      </c>
      <c r="BB78" s="22">
        <f>SUM(BA78:BA$124)</f>
        <v>138431.06836118377</v>
      </c>
      <c r="BC78">
        <f t="shared" si="71"/>
        <v>11.006638378862732</v>
      </c>
      <c r="BD78">
        <f t="shared" si="72"/>
        <v>10.548305045529398</v>
      </c>
    </row>
    <row r="79" spans="1:56" x14ac:dyDescent="0.2">
      <c r="A79">
        <v>75</v>
      </c>
      <c r="B79" s="12">
        <v>2.7732999999999997E-2</v>
      </c>
      <c r="C79" s="5">
        <f t="shared" si="73"/>
        <v>76256.271295760089</v>
      </c>
      <c r="D79">
        <f t="shared" si="37"/>
        <v>2.5751502277318886E-2</v>
      </c>
      <c r="E79" s="22">
        <f t="shared" si="38"/>
        <v>1963.7135439326128</v>
      </c>
      <c r="F79" s="22">
        <f>SUM(E79:E$124)</f>
        <v>17721.092510255919</v>
      </c>
      <c r="G79">
        <f t="shared" si="39"/>
        <v>9.0242757478603206</v>
      </c>
      <c r="H79">
        <f t="shared" si="40"/>
        <v>8.5659424145269867</v>
      </c>
      <c r="J79">
        <f t="shared" si="41"/>
        <v>0.15693148906148169</v>
      </c>
      <c r="K79" s="22">
        <f t="shared" si="42"/>
        <v>11967.010204719954</v>
      </c>
      <c r="L79" s="22">
        <f>SUM(K79:K$124)</f>
        <v>125854.01589555274</v>
      </c>
      <c r="M79">
        <f t="shared" si="43"/>
        <v>10.516746768203989</v>
      </c>
      <c r="N79">
        <f t="shared" si="44"/>
        <v>10.058413434870655</v>
      </c>
      <c r="P79">
        <f t="shared" si="45"/>
        <v>0.10894521169560026</v>
      </c>
      <c r="Q79" s="22">
        <f t="shared" si="46"/>
        <v>8307.7556194337085</v>
      </c>
      <c r="R79" s="22">
        <f>SUM(Q79:Q$124)</f>
        <v>84599.706291155075</v>
      </c>
      <c r="S79">
        <f t="shared" si="47"/>
        <v>10.183220374616862</v>
      </c>
      <c r="T79">
        <f t="shared" si="48"/>
        <v>9.7248870412835284</v>
      </c>
      <c r="V79">
        <f t="shared" si="49"/>
        <v>3.0792689808232271E-2</v>
      </c>
      <c r="W79" s="22">
        <f t="shared" si="50"/>
        <v>2348.1357079427466</v>
      </c>
      <c r="X79" s="22">
        <f>SUM(W79:W$124)</f>
        <v>21498.203451838384</v>
      </c>
      <c r="Y79">
        <f t="shared" si="51"/>
        <v>9.1554348324583987</v>
      </c>
      <c r="Z79">
        <f t="shared" si="52"/>
        <v>8.6971014991250648</v>
      </c>
      <c r="AB79">
        <f t="shared" si="53"/>
        <v>9.0833380073284842E-2</v>
      </c>
      <c r="AC79" s="22">
        <f t="shared" si="54"/>
        <v>6926.6148735792976</v>
      </c>
      <c r="AD79" s="22">
        <f>SUM(AC79:AC$124)</f>
        <v>69429.625677451128</v>
      </c>
      <c r="AE79">
        <f t="shared" si="55"/>
        <v>10.023601274885618</v>
      </c>
      <c r="AF79">
        <f t="shared" si="56"/>
        <v>9.5652679415522837</v>
      </c>
      <c r="AH79">
        <f t="shared" si="57"/>
        <v>7.5765896350263234E-2</v>
      </c>
      <c r="AI79" s="22">
        <f t="shared" si="58"/>
        <v>5777.6247470521121</v>
      </c>
      <c r="AJ79" s="22">
        <f>SUM(AI79:AI$124)</f>
        <v>57016.553886322057</v>
      </c>
      <c r="AK79">
        <f t="shared" si="59"/>
        <v>9.8685110893388011</v>
      </c>
      <c r="AL79">
        <f t="shared" si="60"/>
        <v>9.4101777560054671</v>
      </c>
      <c r="AN79">
        <f t="shared" si="61"/>
        <v>6.3225474329789005E-2</v>
      </c>
      <c r="AO79" s="22">
        <f t="shared" si="62"/>
        <v>4821.338923295506</v>
      </c>
      <c r="AP79" s="22">
        <f>SUM(AO79:AO$124)</f>
        <v>46852.730284128069</v>
      </c>
      <c r="AQ79">
        <f t="shared" si="63"/>
        <v>9.717784007622317</v>
      </c>
      <c r="AR79">
        <f t="shared" si="64"/>
        <v>9.2594506742889831</v>
      </c>
      <c r="AT79">
        <f t="shared" si="65"/>
        <v>0.18847391377890133</v>
      </c>
      <c r="AU79" s="22">
        <f t="shared" si="66"/>
        <v>14372.317901297594</v>
      </c>
      <c r="AV79" s="22">
        <f>SUM(AU79:AU$124)</f>
        <v>153654.8114743616</v>
      </c>
      <c r="AW79">
        <f t="shared" si="67"/>
        <v>10.691025103229103</v>
      </c>
      <c r="AX79">
        <f t="shared" si="68"/>
        <v>10.232691769895769</v>
      </c>
      <c r="AZ79">
        <f t="shared" si="69"/>
        <v>0.15693148906148169</v>
      </c>
      <c r="BA79" s="22">
        <f t="shared" si="70"/>
        <v>11967.010204719954</v>
      </c>
      <c r="BB79" s="22">
        <f>SUM(BA79:BA$124)</f>
        <v>125854.01589555274</v>
      </c>
      <c r="BC79">
        <f t="shared" si="71"/>
        <v>10.516746768203989</v>
      </c>
      <c r="BD79">
        <f t="shared" si="72"/>
        <v>10.058413434870655</v>
      </c>
    </row>
    <row r="80" spans="1:56" x14ac:dyDescent="0.2">
      <c r="A80">
        <v>76</v>
      </c>
      <c r="B80" s="12">
        <v>3.0450000000000001E-2</v>
      </c>
      <c r="C80" s="5">
        <f t="shared" si="73"/>
        <v>74141.456123914773</v>
      </c>
      <c r="D80">
        <f t="shared" si="37"/>
        <v>2.4525240264113228E-2</v>
      </c>
      <c r="E80" s="22">
        <f t="shared" si="38"/>
        <v>1818.3370249702189</v>
      </c>
      <c r="F80" s="22">
        <f>SUM(E80:E$124)</f>
        <v>15757.378966323295</v>
      </c>
      <c r="G80">
        <f t="shared" si="39"/>
        <v>8.6658186848399961</v>
      </c>
      <c r="H80">
        <f t="shared" si="40"/>
        <v>8.2074853515066621</v>
      </c>
      <c r="J80">
        <f t="shared" si="41"/>
        <v>0.15310389176729922</v>
      </c>
      <c r="K80" s="22">
        <f t="shared" si="42"/>
        <v>11351.345473865811</v>
      </c>
      <c r="L80" s="22">
        <f>SUM(K80:K$124)</f>
        <v>113887.00569083278</v>
      </c>
      <c r="M80">
        <f t="shared" si="43"/>
        <v>10.032908077111625</v>
      </c>
      <c r="N80">
        <f t="shared" si="44"/>
        <v>9.5745747437782907</v>
      </c>
      <c r="P80">
        <f t="shared" si="45"/>
        <v>0.10577205018990318</v>
      </c>
      <c r="Q80" s="22">
        <f t="shared" si="46"/>
        <v>7842.0938182912178</v>
      </c>
      <c r="R80" s="22">
        <f>SUM(Q80:Q$124)</f>
        <v>76291.950671721352</v>
      </c>
      <c r="S80">
        <f t="shared" si="47"/>
        <v>9.7285179748519344</v>
      </c>
      <c r="T80">
        <f t="shared" si="48"/>
        <v>9.2701846415186004</v>
      </c>
      <c r="V80">
        <f t="shared" si="49"/>
        <v>2.9396362585424603E-2</v>
      </c>
      <c r="W80" s="22">
        <f t="shared" si="50"/>
        <v>2179.489126829948</v>
      </c>
      <c r="X80" s="22">
        <f>SUM(W80:W$124)</f>
        <v>19150.067743895637</v>
      </c>
      <c r="Y80">
        <f t="shared" si="51"/>
        <v>8.7864938201133764</v>
      </c>
      <c r="Z80">
        <f t="shared" si="52"/>
        <v>8.3281604867800425</v>
      </c>
      <c r="AB80">
        <f t="shared" si="53"/>
        <v>8.7974217988653611E-2</v>
      </c>
      <c r="AC80" s="22">
        <f t="shared" si="54"/>
        <v>6522.5366230414757</v>
      </c>
      <c r="AD80" s="22">
        <f>SUM(AC80:AC$124)</f>
        <v>62503.010803871854</v>
      </c>
      <c r="AE80">
        <f t="shared" si="55"/>
        <v>9.582623205682598</v>
      </c>
      <c r="AF80">
        <f t="shared" si="56"/>
        <v>9.124289872349264</v>
      </c>
      <c r="AH80">
        <f t="shared" si="57"/>
        <v>7.3203764589626324E-2</v>
      </c>
      <c r="AI80" s="22">
        <f t="shared" si="58"/>
        <v>5427.4337004271665</v>
      </c>
      <c r="AJ80" s="22">
        <f>SUM(AI80:AI$124)</f>
        <v>51238.929139269945</v>
      </c>
      <c r="AK80">
        <f t="shared" si="59"/>
        <v>9.4407287066882422</v>
      </c>
      <c r="AL80">
        <f t="shared" si="60"/>
        <v>8.9823953733549082</v>
      </c>
      <c r="AN80">
        <f t="shared" si="61"/>
        <v>6.0940216221483365E-2</v>
      </c>
      <c r="AO80" s="22">
        <f t="shared" si="62"/>
        <v>4518.1963671669882</v>
      </c>
      <c r="AP80" s="22">
        <f>SUM(AO80:AO$124)</f>
        <v>42031.39136083256</v>
      </c>
      <c r="AQ80">
        <f t="shared" si="63"/>
        <v>9.302692478411954</v>
      </c>
      <c r="AR80">
        <f t="shared" si="64"/>
        <v>8.8443591450786201</v>
      </c>
      <c r="AT80">
        <f t="shared" si="65"/>
        <v>0.18432656604293529</v>
      </c>
      <c r="AU80" s="22">
        <f t="shared" si="66"/>
        <v>13666.240008744166</v>
      </c>
      <c r="AV80" s="22">
        <f>SUM(AU80:AU$124)</f>
        <v>139282.49357306396</v>
      </c>
      <c r="AW80">
        <f t="shared" si="67"/>
        <v>10.191720142771228</v>
      </c>
      <c r="AX80">
        <f t="shared" si="68"/>
        <v>9.7333868094378939</v>
      </c>
      <c r="AZ80">
        <f t="shared" si="69"/>
        <v>0.15310389176729922</v>
      </c>
      <c r="BA80" s="22">
        <f t="shared" si="70"/>
        <v>11351.345473865811</v>
      </c>
      <c r="BB80" s="22">
        <f>SUM(BA80:BA$124)</f>
        <v>113887.00569083278</v>
      </c>
      <c r="BC80">
        <f t="shared" si="71"/>
        <v>10.032908077111625</v>
      </c>
      <c r="BD80">
        <f t="shared" si="72"/>
        <v>9.5745747437782907</v>
      </c>
    </row>
    <row r="81" spans="1:56" x14ac:dyDescent="0.2">
      <c r="A81">
        <v>77</v>
      </c>
      <c r="B81" s="12">
        <v>3.4562999999999997E-2</v>
      </c>
      <c r="C81" s="5">
        <f t="shared" si="73"/>
        <v>71883.848784941569</v>
      </c>
      <c r="D81">
        <f t="shared" si="37"/>
        <v>2.3357371680107829E-2</v>
      </c>
      <c r="E81" s="22">
        <f t="shared" si="38"/>
        <v>1679.0177738665477</v>
      </c>
      <c r="F81" s="22">
        <f>SUM(E81:E$124)</f>
        <v>13939.041941353076</v>
      </c>
      <c r="G81">
        <f t="shared" si="39"/>
        <v>8.301902551783817</v>
      </c>
      <c r="H81">
        <f t="shared" si="40"/>
        <v>7.8435692184504839</v>
      </c>
      <c r="J81">
        <f t="shared" si="41"/>
        <v>0.14936965050468218</v>
      </c>
      <c r="K81" s="22">
        <f t="shared" si="42"/>
        <v>10737.265369938144</v>
      </c>
      <c r="L81" s="22">
        <f>SUM(K81:K$124)</f>
        <v>102535.66021696699</v>
      </c>
      <c r="M81">
        <f t="shared" si="43"/>
        <v>9.5495134640187889</v>
      </c>
      <c r="N81">
        <f t="shared" si="44"/>
        <v>9.0911801306854549</v>
      </c>
      <c r="P81">
        <f t="shared" si="45"/>
        <v>0.10269131086398368</v>
      </c>
      <c r="Q81" s="22">
        <f t="shared" si="46"/>
        <v>7381.8466616740307</v>
      </c>
      <c r="R81" s="22">
        <f>SUM(Q81:Q$124)</f>
        <v>68449.856853430145</v>
      </c>
      <c r="S81">
        <f t="shared" si="47"/>
        <v>9.27272808426331</v>
      </c>
      <c r="T81">
        <f t="shared" si="48"/>
        <v>8.814394750929976</v>
      </c>
      <c r="V81">
        <f t="shared" si="49"/>
        <v>2.8063353303507971E-2</v>
      </c>
      <c r="W81" s="22">
        <f t="shared" si="50"/>
        <v>2017.3018452677575</v>
      </c>
      <c r="X81" s="22">
        <f>SUM(W81:W$124)</f>
        <v>16970.57861706569</v>
      </c>
      <c r="Y81">
        <f t="shared" si="51"/>
        <v>8.4125133067595925</v>
      </c>
      <c r="Z81">
        <f t="shared" si="52"/>
        <v>7.9541799734262595</v>
      </c>
      <c r="AB81">
        <f t="shared" si="53"/>
        <v>8.5205053742037407E-2</v>
      </c>
      <c r="AC81" s="22">
        <f t="shared" si="54"/>
        <v>6124.8671989054365</v>
      </c>
      <c r="AD81" s="22">
        <f>SUM(AC81:AC$124)</f>
        <v>55980.474180830373</v>
      </c>
      <c r="AE81">
        <f t="shared" si="55"/>
        <v>9.139867422894417</v>
      </c>
      <c r="AF81">
        <f t="shared" si="56"/>
        <v>8.6815340895610831</v>
      </c>
      <c r="AH81">
        <f t="shared" si="57"/>
        <v>7.0728274965822541E-2</v>
      </c>
      <c r="AI81" s="22">
        <f t="shared" si="58"/>
        <v>5084.2206224629554</v>
      </c>
      <c r="AJ81" s="22">
        <f>SUM(AI81:AI$124)</f>
        <v>45811.49543884278</v>
      </c>
      <c r="AK81">
        <f t="shared" si="59"/>
        <v>9.0105246881773322</v>
      </c>
      <c r="AL81">
        <f t="shared" si="60"/>
        <v>8.5521913548439983</v>
      </c>
      <c r="AN81">
        <f t="shared" si="61"/>
        <v>5.8737557803839387E-2</v>
      </c>
      <c r="AO81" s="22">
        <f t="shared" si="62"/>
        <v>4222.2817231679546</v>
      </c>
      <c r="AP81" s="22">
        <f>SUM(AO81:AO$124)</f>
        <v>37513.194993665573</v>
      </c>
      <c r="AQ81">
        <f t="shared" si="63"/>
        <v>8.8845788730363608</v>
      </c>
      <c r="AR81">
        <f t="shared" si="64"/>
        <v>8.4262455397030269</v>
      </c>
      <c r="AT81">
        <f t="shared" si="65"/>
        <v>0.18027048023758951</v>
      </c>
      <c r="AU81" s="22">
        <f t="shared" si="66"/>
        <v>12958.535941787683</v>
      </c>
      <c r="AV81" s="22">
        <f>SUM(AU81:AU$124)</f>
        <v>125616.25356431986</v>
      </c>
      <c r="AW81">
        <f t="shared" si="67"/>
        <v>9.6937072311727981</v>
      </c>
      <c r="AX81">
        <f t="shared" si="68"/>
        <v>9.2353738978394642</v>
      </c>
      <c r="AZ81">
        <f t="shared" si="69"/>
        <v>0.14936965050468218</v>
      </c>
      <c r="BA81" s="22">
        <f t="shared" si="70"/>
        <v>10737.265369938144</v>
      </c>
      <c r="BB81" s="22">
        <f>SUM(BA81:BA$124)</f>
        <v>102535.66021696699</v>
      </c>
      <c r="BC81">
        <f t="shared" si="71"/>
        <v>9.5495134640187889</v>
      </c>
      <c r="BD81">
        <f t="shared" si="72"/>
        <v>9.0911801306854549</v>
      </c>
    </row>
    <row r="82" spans="1:56" x14ac:dyDescent="0.2">
      <c r="A82">
        <v>78</v>
      </c>
      <c r="B82" s="12">
        <v>3.9445999999999995E-2</v>
      </c>
      <c r="C82" s="5">
        <f t="shared" si="73"/>
        <v>69399.327319387638</v>
      </c>
      <c r="D82">
        <f t="shared" si="37"/>
        <v>2.2245115885816989E-2</v>
      </c>
      <c r="E82" s="22">
        <f t="shared" si="38"/>
        <v>1543.7960786175229</v>
      </c>
      <c r="F82" s="22">
        <f>SUM(E82:E$124)</f>
        <v>12260.02416748653</v>
      </c>
      <c r="G82">
        <f t="shared" si="39"/>
        <v>7.9414790186962021</v>
      </c>
      <c r="H82">
        <f t="shared" si="40"/>
        <v>7.4831456853628691</v>
      </c>
      <c r="J82">
        <f t="shared" si="41"/>
        <v>0.14572648829725093</v>
      </c>
      <c r="K82" s="22">
        <f t="shared" si="42"/>
        <v>10113.320260445829</v>
      </c>
      <c r="L82" s="22">
        <f>SUM(K82:K$124)</f>
        <v>91798.394847028845</v>
      </c>
      <c r="M82">
        <f t="shared" si="43"/>
        <v>9.076978923139734</v>
      </c>
      <c r="N82">
        <f t="shared" si="44"/>
        <v>8.6186455898064001</v>
      </c>
      <c r="P82">
        <f t="shared" si="45"/>
        <v>9.9700301809692873E-2</v>
      </c>
      <c r="Q82" s="22">
        <f t="shared" si="46"/>
        <v>6919.1338791326116</v>
      </c>
      <c r="R82" s="22">
        <f>SUM(Q82:Q$124)</f>
        <v>61068.010191756075</v>
      </c>
      <c r="S82">
        <f t="shared" si="47"/>
        <v>8.8259616389170965</v>
      </c>
      <c r="T82">
        <f t="shared" si="48"/>
        <v>8.3676283055837626</v>
      </c>
      <c r="V82">
        <f t="shared" si="49"/>
        <v>2.6790790743205697E-2</v>
      </c>
      <c r="W82" s="22">
        <f t="shared" si="50"/>
        <v>1859.2628559329526</v>
      </c>
      <c r="X82" s="22">
        <f>SUM(W82:W$124)</f>
        <v>14953.276771797931</v>
      </c>
      <c r="Y82">
        <f t="shared" si="51"/>
        <v>8.0425835024249874</v>
      </c>
      <c r="Z82">
        <f t="shared" si="52"/>
        <v>7.5842501690916544</v>
      </c>
      <c r="AB82">
        <f t="shared" si="53"/>
        <v>8.2523054471706936E-2</v>
      </c>
      <c r="AC82" s="22">
        <f t="shared" si="54"/>
        <v>5727.0444686776455</v>
      </c>
      <c r="AD82" s="22">
        <f>SUM(AC82:AC$124)</f>
        <v>49855.606981924939</v>
      </c>
      <c r="AE82">
        <f t="shared" si="55"/>
        <v>8.7052941974861984</v>
      </c>
      <c r="AF82">
        <f t="shared" si="56"/>
        <v>8.2469608641528644</v>
      </c>
      <c r="AH82">
        <f t="shared" si="57"/>
        <v>6.8336497551519354E-2</v>
      </c>
      <c r="AI82" s="22">
        <f t="shared" si="58"/>
        <v>4742.5069614384238</v>
      </c>
      <c r="AJ82" s="22">
        <f>SUM(AI82:AI$124)</f>
        <v>40727.274816379817</v>
      </c>
      <c r="AK82">
        <f t="shared" si="59"/>
        <v>8.5877100756067311</v>
      </c>
      <c r="AL82">
        <f t="shared" si="60"/>
        <v>8.1293767422733971</v>
      </c>
      <c r="AN82">
        <f t="shared" si="61"/>
        <v>5.6614513545869272E-2</v>
      </c>
      <c r="AO82" s="22">
        <f t="shared" si="62"/>
        <v>3929.0091565976868</v>
      </c>
      <c r="AP82" s="22">
        <f>SUM(AO82:AO$124)</f>
        <v>33290.913270497615</v>
      </c>
      <c r="AQ82">
        <f t="shared" si="63"/>
        <v>8.4731065629090505</v>
      </c>
      <c r="AR82">
        <f t="shared" si="64"/>
        <v>8.0147732295757166</v>
      </c>
      <c r="AT82">
        <f t="shared" si="65"/>
        <v>0.17630364815412175</v>
      </c>
      <c r="AU82" s="22">
        <f t="shared" si="66"/>
        <v>12235.354585850047</v>
      </c>
      <c r="AV82" s="22">
        <f>SUM(AU82:AU$124)</f>
        <v>112657.71762253217</v>
      </c>
      <c r="AW82">
        <f t="shared" si="67"/>
        <v>9.2075564162904335</v>
      </c>
      <c r="AX82">
        <f t="shared" si="68"/>
        <v>8.7492230829570996</v>
      </c>
      <c r="AZ82">
        <f t="shared" si="69"/>
        <v>0.14572648829725093</v>
      </c>
      <c r="BA82" s="22">
        <f t="shared" si="70"/>
        <v>10113.320260445829</v>
      </c>
      <c r="BB82" s="22">
        <f>SUM(BA82:BA$124)</f>
        <v>91798.394847028845</v>
      </c>
      <c r="BC82">
        <f t="shared" si="71"/>
        <v>9.076978923139734</v>
      </c>
      <c r="BD82">
        <f t="shared" si="72"/>
        <v>8.6186455898064001</v>
      </c>
    </row>
    <row r="83" spans="1:56" x14ac:dyDescent="0.2">
      <c r="A83">
        <v>79</v>
      </c>
      <c r="B83" s="12">
        <v>4.5053999999999997E-2</v>
      </c>
      <c r="C83" s="5">
        <f t="shared" si="73"/>
        <v>66661.801453947075</v>
      </c>
      <c r="D83">
        <f t="shared" si="37"/>
        <v>2.1185824653159029E-2</v>
      </c>
      <c r="E83" s="22">
        <f t="shared" si="38"/>
        <v>1412.2852366670243</v>
      </c>
      <c r="F83" s="22">
        <f>SUM(E83:E$124)</f>
        <v>10716.228088869007</v>
      </c>
      <c r="G83">
        <f t="shared" si="39"/>
        <v>7.5878638469373039</v>
      </c>
      <c r="H83">
        <f t="shared" si="40"/>
        <v>7.1295305136039708</v>
      </c>
      <c r="J83">
        <f t="shared" si="41"/>
        <v>0.14217218370463502</v>
      </c>
      <c r="K83" s="22">
        <f t="shared" si="42"/>
        <v>9477.4538823924704</v>
      </c>
      <c r="L83" s="22">
        <f>SUM(K83:K$124)</f>
        <v>81685.074586582996</v>
      </c>
      <c r="M83">
        <f t="shared" si="43"/>
        <v>8.6188838901490463</v>
      </c>
      <c r="N83">
        <f t="shared" si="44"/>
        <v>8.1605505568157124</v>
      </c>
      <c r="P83">
        <f t="shared" si="45"/>
        <v>9.679640952397367E-2</v>
      </c>
      <c r="Q83" s="22">
        <f t="shared" si="46"/>
        <v>6452.6230331420848</v>
      </c>
      <c r="R83" s="22">
        <f>SUM(Q83:Q$124)</f>
        <v>54148.876312623463</v>
      </c>
      <c r="S83">
        <f t="shared" si="47"/>
        <v>8.3917619291415253</v>
      </c>
      <c r="T83">
        <f t="shared" si="48"/>
        <v>7.9334285958081923</v>
      </c>
      <c r="V83">
        <f t="shared" si="49"/>
        <v>2.5575933883728585E-2</v>
      </c>
      <c r="W83" s="22">
        <f t="shared" si="50"/>
        <v>1704.9378265563926</v>
      </c>
      <c r="X83" s="22">
        <f>SUM(W83:W$124)</f>
        <v>13094.013915864978</v>
      </c>
      <c r="Y83">
        <f t="shared" si="51"/>
        <v>7.6800536136335644</v>
      </c>
      <c r="Z83">
        <f t="shared" si="52"/>
        <v>7.2217202803002314</v>
      </c>
      <c r="AB83">
        <f t="shared" si="53"/>
        <v>7.9925476485914693E-2</v>
      </c>
      <c r="AC83" s="22">
        <f t="shared" si="54"/>
        <v>5327.9762446161612</v>
      </c>
      <c r="AD83" s="22">
        <f>SUM(AC83:AC$124)</f>
        <v>44128.562513247285</v>
      </c>
      <c r="AE83">
        <f t="shared" si="55"/>
        <v>8.2824247870546586</v>
      </c>
      <c r="AF83">
        <f t="shared" si="56"/>
        <v>7.8240914537213255</v>
      </c>
      <c r="AH83">
        <f t="shared" si="57"/>
        <v>6.6025601499052525E-2</v>
      </c>
      <c r="AI83" s="22">
        <f t="shared" si="58"/>
        <v>4401.38553800727</v>
      </c>
      <c r="AJ83" s="22">
        <f>SUM(AI83:AI$124)</f>
        <v>35984.76785494139</v>
      </c>
      <c r="AK83">
        <f t="shared" si="59"/>
        <v>8.1757818178394608</v>
      </c>
      <c r="AL83">
        <f t="shared" si="60"/>
        <v>7.7174484845061277</v>
      </c>
      <c r="AN83">
        <f t="shared" si="61"/>
        <v>5.4568205827343889E-2</v>
      </c>
      <c r="AO83" s="22">
        <f t="shared" si="62"/>
        <v>3637.6149025605159</v>
      </c>
      <c r="AP83" s="22">
        <f>SUM(AO83:AO$124)</f>
        <v>29361.904113899938</v>
      </c>
      <c r="AQ83">
        <f t="shared" si="63"/>
        <v>8.0717461579652383</v>
      </c>
      <c r="AR83">
        <f t="shared" si="64"/>
        <v>7.6134128246319053</v>
      </c>
      <c r="AT83">
        <f t="shared" si="65"/>
        <v>0.17242410577420222</v>
      </c>
      <c r="AU83" s="22">
        <f t="shared" si="66"/>
        <v>11494.101504994238</v>
      </c>
      <c r="AV83" s="22">
        <f>SUM(AU83:AU$124)</f>
        <v>100422.36303668213</v>
      </c>
      <c r="AW83">
        <f t="shared" si="67"/>
        <v>8.736860640481396</v>
      </c>
      <c r="AX83">
        <f t="shared" si="68"/>
        <v>8.2785273071480621</v>
      </c>
      <c r="AZ83">
        <f t="shared" si="69"/>
        <v>0.14217218370463502</v>
      </c>
      <c r="BA83" s="22">
        <f t="shared" si="70"/>
        <v>9477.4538823924704</v>
      </c>
      <c r="BB83" s="22">
        <f>SUM(BA83:BA$124)</f>
        <v>81685.074586582996</v>
      </c>
      <c r="BC83">
        <f t="shared" si="71"/>
        <v>8.6188838901490463</v>
      </c>
      <c r="BD83">
        <f t="shared" si="72"/>
        <v>8.1605505568157124</v>
      </c>
    </row>
    <row r="84" spans="1:56" x14ac:dyDescent="0.2">
      <c r="A84">
        <v>80</v>
      </c>
      <c r="B84" s="12">
        <v>5.1359000000000099E-2</v>
      </c>
      <c r="C84" s="5">
        <f t="shared" si="73"/>
        <v>63658.420651240944</v>
      </c>
      <c r="D84">
        <f t="shared" si="37"/>
        <v>2.0176975860151457E-2</v>
      </c>
      <c r="E84" s="22">
        <f t="shared" si="38"/>
        <v>1284.4344167754555</v>
      </c>
      <c r="F84" s="22">
        <f>SUM(E84:E$124)</f>
        <v>9303.9428522019825</v>
      </c>
      <c r="G84">
        <f t="shared" si="39"/>
        <v>7.2436106746184263</v>
      </c>
      <c r="H84">
        <f t="shared" si="40"/>
        <v>6.7852773412850933</v>
      </c>
      <c r="J84">
        <f t="shared" si="41"/>
        <v>0.13870456946793663</v>
      </c>
      <c r="K84" s="22">
        <f t="shared" si="42"/>
        <v>8829.7138294391807</v>
      </c>
      <c r="L84" s="22">
        <f>SUM(K84:K$124)</f>
        <v>72207.620704190515</v>
      </c>
      <c r="M84">
        <f t="shared" si="43"/>
        <v>8.1777985220135712</v>
      </c>
      <c r="N84">
        <f t="shared" si="44"/>
        <v>7.7194651886802381</v>
      </c>
      <c r="P84">
        <f t="shared" si="45"/>
        <v>9.3977096625217166E-2</v>
      </c>
      <c r="Q84" s="22">
        <f t="shared" si="46"/>
        <v>5982.4335485503898</v>
      </c>
      <c r="R84" s="22">
        <f>SUM(Q84:Q$124)</f>
        <v>47696.253279481381</v>
      </c>
      <c r="S84">
        <f t="shared" si="47"/>
        <v>7.9727176060382172</v>
      </c>
      <c r="T84">
        <f t="shared" si="48"/>
        <v>7.5143842727048842</v>
      </c>
      <c r="V84">
        <f t="shared" si="49"/>
        <v>2.4416165998786234E-2</v>
      </c>
      <c r="W84" s="22">
        <f t="shared" si="50"/>
        <v>1554.2945658412607</v>
      </c>
      <c r="X84" s="22">
        <f>SUM(W84:W$124)</f>
        <v>11389.076089308586</v>
      </c>
      <c r="Y84">
        <f t="shared" si="51"/>
        <v>7.3274888425954563</v>
      </c>
      <c r="Z84">
        <f t="shared" si="52"/>
        <v>6.8691555092621233</v>
      </c>
      <c r="AB84">
        <f t="shared" si="53"/>
        <v>7.740966245609171E-2</v>
      </c>
      <c r="AC84" s="22">
        <f t="shared" si="54"/>
        <v>4927.7768551004592</v>
      </c>
      <c r="AD84" s="22">
        <f>SUM(AC84:AC$124)</f>
        <v>38800.58626863113</v>
      </c>
      <c r="AE84">
        <f t="shared" si="55"/>
        <v>7.8738521263337784</v>
      </c>
      <c r="AF84">
        <f t="shared" si="56"/>
        <v>7.4155187930004454</v>
      </c>
      <c r="AH84">
        <f t="shared" si="57"/>
        <v>6.3792851689905838E-2</v>
      </c>
      <c r="AI84" s="22">
        <f t="shared" si="58"/>
        <v>4060.9521874182524</v>
      </c>
      <c r="AJ84" s="22">
        <f>SUM(AI84:AI$124)</f>
        <v>31583.382316934127</v>
      </c>
      <c r="AK84">
        <f t="shared" si="59"/>
        <v>7.7773341963460156</v>
      </c>
      <c r="AL84">
        <f t="shared" si="60"/>
        <v>7.3190008630126826</v>
      </c>
      <c r="AN84">
        <f t="shared" si="61"/>
        <v>5.2595861038403732E-2</v>
      </c>
      <c r="AO84" s="22">
        <f t="shared" si="62"/>
        <v>3348.1694464969191</v>
      </c>
      <c r="AP84" s="22">
        <f>SUM(AO84:AO$124)</f>
        <v>25724.289211339419</v>
      </c>
      <c r="AQ84">
        <f t="shared" si="63"/>
        <v>7.6830906029125581</v>
      </c>
      <c r="AR84">
        <f t="shared" si="64"/>
        <v>7.224757269579225</v>
      </c>
      <c r="AT84">
        <f t="shared" si="65"/>
        <v>0.16862993229750833</v>
      </c>
      <c r="AU84" s="22">
        <f t="shared" si="66"/>
        <v>10734.715164585066</v>
      </c>
      <c r="AV84" s="22">
        <f>SUM(AU84:AU$124)</f>
        <v>88928.261531687909</v>
      </c>
      <c r="AW84">
        <f t="shared" si="67"/>
        <v>8.2841752359737892</v>
      </c>
      <c r="AX84">
        <f t="shared" si="68"/>
        <v>7.8258419026404562</v>
      </c>
      <c r="AZ84">
        <f t="shared" si="69"/>
        <v>0.13870456946793663</v>
      </c>
      <c r="BA84" s="22">
        <f t="shared" si="70"/>
        <v>8829.7138294391807</v>
      </c>
      <c r="BB84" s="22">
        <f>SUM(BA84:BA$124)</f>
        <v>72207.620704190515</v>
      </c>
      <c r="BC84">
        <f t="shared" si="71"/>
        <v>8.1777985220135712</v>
      </c>
      <c r="BD84">
        <f t="shared" si="72"/>
        <v>7.7194651886802381</v>
      </c>
    </row>
    <row r="85" spans="1:56" x14ac:dyDescent="0.2">
      <c r="A85">
        <v>81</v>
      </c>
      <c r="B85" s="12">
        <v>5.8324999999999995E-2</v>
      </c>
      <c r="C85" s="5">
        <f t="shared" si="73"/>
        <v>60388.98782501385</v>
      </c>
      <c r="D85">
        <f t="shared" si="37"/>
        <v>1.9216167485858526E-2</v>
      </c>
      <c r="E85" s="22">
        <f t="shared" si="38"/>
        <v>1160.4449043469376</v>
      </c>
      <c r="F85" s="22">
        <f>SUM(E85:E$124)</f>
        <v>8019.5084354265273</v>
      </c>
      <c r="G85">
        <f t="shared" si="39"/>
        <v>6.9107188160213928</v>
      </c>
      <c r="H85">
        <f t="shared" si="40"/>
        <v>6.4523854826880598</v>
      </c>
      <c r="J85">
        <f t="shared" si="41"/>
        <v>0.13532153118823087</v>
      </c>
      <c r="K85" s="22">
        <f t="shared" si="42"/>
        <v>8171.9302993883057</v>
      </c>
      <c r="L85" s="22">
        <f>SUM(K85:K$124)</f>
        <v>63377.906874751374</v>
      </c>
      <c r="M85">
        <f t="shared" si="43"/>
        <v>7.7555613610037035</v>
      </c>
      <c r="N85">
        <f t="shared" si="44"/>
        <v>7.2972280276703705</v>
      </c>
      <c r="P85">
        <f t="shared" si="45"/>
        <v>9.1239899636133173E-2</v>
      </c>
      <c r="Q85" s="22">
        <f t="shared" si="46"/>
        <v>5509.8851882819317</v>
      </c>
      <c r="R85" s="22">
        <f>SUM(Q85:Q$124)</f>
        <v>41713.819730930991</v>
      </c>
      <c r="S85">
        <f t="shared" si="47"/>
        <v>7.570723945327436</v>
      </c>
      <c r="T85">
        <f t="shared" si="48"/>
        <v>7.1123906119941029</v>
      </c>
      <c r="V85">
        <f t="shared" si="49"/>
        <v>2.3308989020320987E-2</v>
      </c>
      <c r="W85" s="22">
        <f t="shared" si="50"/>
        <v>1407.6062541615456</v>
      </c>
      <c r="X85" s="22">
        <f>SUM(W85:W$124)</f>
        <v>9834.7815234673253</v>
      </c>
      <c r="Y85">
        <f t="shared" si="51"/>
        <v>6.9868839346167215</v>
      </c>
      <c r="Z85">
        <f t="shared" si="52"/>
        <v>6.5285506012833885</v>
      </c>
      <c r="AB85">
        <f t="shared" si="53"/>
        <v>7.4973038698393918E-2</v>
      </c>
      <c r="AC85" s="22">
        <f t="shared" si="54"/>
        <v>4527.5459211616026</v>
      </c>
      <c r="AD85" s="22">
        <f>SUM(AC85:AC$124)</f>
        <v>33872.809413530667</v>
      </c>
      <c r="AE85">
        <f t="shared" si="55"/>
        <v>7.481494390859794</v>
      </c>
      <c r="AF85">
        <f t="shared" si="56"/>
        <v>7.0231610575264609</v>
      </c>
      <c r="AH85">
        <f t="shared" si="57"/>
        <v>6.1635605497493563E-2</v>
      </c>
      <c r="AI85" s="22">
        <f t="shared" si="58"/>
        <v>3722.1118299754953</v>
      </c>
      <c r="AJ85" s="22">
        <f>SUM(AI85:AI$124)</f>
        <v>27522.430129515877</v>
      </c>
      <c r="AK85">
        <f t="shared" si="59"/>
        <v>7.3943050039141545</v>
      </c>
      <c r="AL85">
        <f t="shared" si="60"/>
        <v>6.9359716705808214</v>
      </c>
      <c r="AN85">
        <f t="shared" si="61"/>
        <v>5.0694805820148167E-2</v>
      </c>
      <c r="AO85" s="22">
        <f t="shared" si="62"/>
        <v>3061.4080114643689</v>
      </c>
      <c r="AP85" s="22">
        <f>SUM(AO85:AO$124)</f>
        <v>22376.1197648425</v>
      </c>
      <c r="AQ85">
        <f t="shared" si="63"/>
        <v>7.3090942733044235</v>
      </c>
      <c r="AR85">
        <f t="shared" si="64"/>
        <v>6.8507609399710905</v>
      </c>
      <c r="AT85">
        <f t="shared" si="65"/>
        <v>0.16491924919071718</v>
      </c>
      <c r="AU85" s="22">
        <f t="shared" si="66"/>
        <v>9959.3065314886444</v>
      </c>
      <c r="AV85" s="22">
        <f>SUM(AU85:AU$124)</f>
        <v>78193.546367102841</v>
      </c>
      <c r="AW85">
        <f t="shared" si="67"/>
        <v>7.8513043172108334</v>
      </c>
      <c r="AX85">
        <f t="shared" si="68"/>
        <v>7.3929709838775004</v>
      </c>
      <c r="AZ85">
        <f t="shared" si="69"/>
        <v>0.13532153118823087</v>
      </c>
      <c r="BA85" s="22">
        <f t="shared" si="70"/>
        <v>8171.9302993883057</v>
      </c>
      <c r="BB85" s="22">
        <f>SUM(BA85:BA$124)</f>
        <v>63377.906874751374</v>
      </c>
      <c r="BC85">
        <f t="shared" si="71"/>
        <v>7.7555613610037035</v>
      </c>
      <c r="BD85">
        <f t="shared" si="72"/>
        <v>7.2972280276703705</v>
      </c>
    </row>
    <row r="86" spans="1:56" x14ac:dyDescent="0.2">
      <c r="A86">
        <v>82</v>
      </c>
      <c r="B86" s="12">
        <v>6.591000000000001E-2</v>
      </c>
      <c r="C86" s="5">
        <f t="shared" si="73"/>
        <v>56866.800110119919</v>
      </c>
      <c r="D86">
        <f t="shared" si="37"/>
        <v>1.8301111891293836E-2</v>
      </c>
      <c r="E86" s="22">
        <f t="shared" si="38"/>
        <v>1040.7256717151452</v>
      </c>
      <c r="F86" s="22">
        <f>SUM(E86:E$124)</f>
        <v>6859.0635310795897</v>
      </c>
      <c r="G86">
        <f t="shared" si="39"/>
        <v>6.590654691716848</v>
      </c>
      <c r="H86">
        <f t="shared" si="40"/>
        <v>6.132321358383515</v>
      </c>
      <c r="J86">
        <f t="shared" si="41"/>
        <v>0.13202100603729841</v>
      </c>
      <c r="K86" s="22">
        <f t="shared" si="42"/>
        <v>7507.6121606599836</v>
      </c>
      <c r="L86" s="22">
        <f>SUM(K86:K$124)</f>
        <v>55205.976575363071</v>
      </c>
      <c r="M86">
        <f t="shared" si="43"/>
        <v>7.3533335758396436</v>
      </c>
      <c r="N86">
        <f t="shared" si="44"/>
        <v>6.8950002425063106</v>
      </c>
      <c r="P86">
        <f t="shared" si="45"/>
        <v>8.8582426831197242E-2</v>
      </c>
      <c r="Q86" s="22">
        <f t="shared" si="46"/>
        <v>5037.3991598790171</v>
      </c>
      <c r="R86" s="22">
        <f>SUM(Q86:Q$124)</f>
        <v>36203.934542649062</v>
      </c>
      <c r="S86">
        <f t="shared" si="47"/>
        <v>7.1870291381710896</v>
      </c>
      <c r="T86">
        <f t="shared" si="48"/>
        <v>6.7286958048377565</v>
      </c>
      <c r="V86">
        <f t="shared" si="49"/>
        <v>2.2252018157824328E-2</v>
      </c>
      <c r="W86" s="22">
        <f t="shared" si="50"/>
        <v>1265.401068627755</v>
      </c>
      <c r="X86" s="22">
        <f>SUM(W86:W$124)</f>
        <v>8427.1752693057806</v>
      </c>
      <c r="Y86">
        <f t="shared" si="51"/>
        <v>6.6596871760543896</v>
      </c>
      <c r="Z86">
        <f t="shared" si="52"/>
        <v>6.2013538427210566</v>
      </c>
      <c r="AB86">
        <f t="shared" si="53"/>
        <v>7.2613112540817357E-2</v>
      </c>
      <c r="AC86" s="22">
        <f t="shared" si="54"/>
        <v>4129.2753562323023</v>
      </c>
      <c r="AD86" s="22">
        <f>SUM(AC86:AC$124)</f>
        <v>29345.263492369064</v>
      </c>
      <c r="AE86">
        <f t="shared" si="55"/>
        <v>7.1066375963710797</v>
      </c>
      <c r="AF86">
        <f t="shared" si="56"/>
        <v>6.6483042630377467</v>
      </c>
      <c r="AH86">
        <f t="shared" si="57"/>
        <v>5.9551309659414069E-2</v>
      </c>
      <c r="AI86" s="22">
        <f t="shared" si="58"/>
        <v>3386.4924226977532</v>
      </c>
      <c r="AJ86" s="22">
        <f>SUM(AI86:AI$124)</f>
        <v>23800.318299540384</v>
      </c>
      <c r="AK86">
        <f t="shared" si="59"/>
        <v>7.0280146324912005</v>
      </c>
      <c r="AL86">
        <f t="shared" si="60"/>
        <v>6.5696812991578675</v>
      </c>
      <c r="AN86">
        <f t="shared" si="61"/>
        <v>4.8862463441106667E-2</v>
      </c>
      <c r="AO86" s="22">
        <f t="shared" si="62"/>
        <v>2778.6519413934552</v>
      </c>
      <c r="AP86" s="22">
        <f>SUM(AO86:AO$124)</f>
        <v>19314.711753378135</v>
      </c>
      <c r="AQ86">
        <f t="shared" si="63"/>
        <v>6.9511087249351844</v>
      </c>
      <c r="AR86">
        <f t="shared" si="64"/>
        <v>6.4927753916018514</v>
      </c>
      <c r="AT86">
        <f t="shared" si="65"/>
        <v>0.16129021925742518</v>
      </c>
      <c r="AU86" s="22">
        <f t="shared" si="66"/>
        <v>9172.0586582294127</v>
      </c>
      <c r="AV86" s="22">
        <f>SUM(AU86:AU$124)</f>
        <v>68234.239835614178</v>
      </c>
      <c r="AW86">
        <f t="shared" si="67"/>
        <v>7.4393592952431264</v>
      </c>
      <c r="AX86">
        <f t="shared" si="68"/>
        <v>6.9810259619097934</v>
      </c>
      <c r="AZ86">
        <f t="shared" si="69"/>
        <v>0.13202100603729841</v>
      </c>
      <c r="BA86" s="22">
        <f t="shared" si="70"/>
        <v>7507.6121606599836</v>
      </c>
      <c r="BB86" s="22">
        <f>SUM(BA86:BA$124)</f>
        <v>55205.976575363071</v>
      </c>
      <c r="BC86">
        <f t="shared" si="71"/>
        <v>7.3533335758396436</v>
      </c>
      <c r="BD86">
        <f t="shared" si="72"/>
        <v>6.8950002425063106</v>
      </c>
    </row>
    <row r="87" spans="1:56" x14ac:dyDescent="0.2">
      <c r="A87">
        <v>83</v>
      </c>
      <c r="B87" s="12">
        <v>7.2000000000000008E-2</v>
      </c>
      <c r="C87" s="5">
        <f t="shared" si="73"/>
        <v>53118.709314861917</v>
      </c>
      <c r="D87">
        <f t="shared" si="37"/>
        <v>1.7429630372660796E-2</v>
      </c>
      <c r="E87" s="22">
        <f t="shared" si="38"/>
        <v>925.83946923085716</v>
      </c>
      <c r="F87" s="22">
        <f>SUM(E87:E$124)</f>
        <v>5818.3378593644429</v>
      </c>
      <c r="G87">
        <f t="shared" si="39"/>
        <v>6.2843916820677759</v>
      </c>
      <c r="H87">
        <f t="shared" si="40"/>
        <v>5.8260583487344428</v>
      </c>
      <c r="J87">
        <f t="shared" si="41"/>
        <v>0.12880098149980332</v>
      </c>
      <c r="K87" s="22">
        <f t="shared" si="42"/>
        <v>6841.7418957569598</v>
      </c>
      <c r="L87" s="22">
        <f>SUM(K87:K$124)</f>
        <v>47698.364414703079</v>
      </c>
      <c r="M87">
        <f t="shared" si="43"/>
        <v>6.9716696627044863</v>
      </c>
      <c r="N87">
        <f t="shared" si="44"/>
        <v>6.5133363293711533</v>
      </c>
      <c r="P87">
        <f t="shared" si="45"/>
        <v>8.6002356146793454E-2</v>
      </c>
      <c r="Q87" s="22">
        <f t="shared" si="46"/>
        <v>4568.3341565547498</v>
      </c>
      <c r="R87" s="22">
        <f>SUM(Q87:Q$124)</f>
        <v>31166.535382770046</v>
      </c>
      <c r="S87">
        <f t="shared" si="47"/>
        <v>6.8222976504579007</v>
      </c>
      <c r="T87">
        <f t="shared" si="48"/>
        <v>6.3639643171245677</v>
      </c>
      <c r="V87">
        <f t="shared" si="49"/>
        <v>2.1242976761646135E-2</v>
      </c>
      <c r="W87" s="22">
        <f t="shared" si="50"/>
        <v>1128.3995075842479</v>
      </c>
      <c r="X87" s="22">
        <f>SUM(W87:W$124)</f>
        <v>7161.7742006780263</v>
      </c>
      <c r="Y87">
        <f t="shared" si="51"/>
        <v>6.3468427206339584</v>
      </c>
      <c r="Z87">
        <f t="shared" si="52"/>
        <v>5.8885093873006253</v>
      </c>
      <c r="AB87">
        <f t="shared" si="53"/>
        <v>7.0327469773188711E-2</v>
      </c>
      <c r="AC87" s="22">
        <f t="shared" si="54"/>
        <v>3735.7044237317491</v>
      </c>
      <c r="AD87" s="22">
        <f>SUM(AC87:AC$124)</f>
        <v>25215.988136136759</v>
      </c>
      <c r="AE87">
        <f t="shared" si="55"/>
        <v>6.7499955231863522</v>
      </c>
      <c r="AF87">
        <f t="shared" si="56"/>
        <v>6.2916621898530192</v>
      </c>
      <c r="AH87">
        <f t="shared" si="57"/>
        <v>5.7537497255472546E-2</v>
      </c>
      <c r="AI87" s="22">
        <f t="shared" si="58"/>
        <v>3056.3175914181115</v>
      </c>
      <c r="AJ87" s="22">
        <f>SUM(AI87:AI$124)</f>
        <v>20413.825876842628</v>
      </c>
      <c r="AK87">
        <f t="shared" si="59"/>
        <v>6.6792227136875342</v>
      </c>
      <c r="AL87">
        <f t="shared" si="60"/>
        <v>6.2208893803542011</v>
      </c>
      <c r="AN87">
        <f t="shared" si="61"/>
        <v>4.7096350304681116E-2</v>
      </c>
      <c r="AO87" s="22">
        <f t="shared" si="62"/>
        <v>2501.6973416252645</v>
      </c>
      <c r="AP87" s="22">
        <f>SUM(AO87:AO$124)</f>
        <v>16536.059811984684</v>
      </c>
      <c r="AQ87">
        <f t="shared" si="63"/>
        <v>6.6099361968549681</v>
      </c>
      <c r="AR87">
        <f t="shared" si="64"/>
        <v>6.1516028635216351</v>
      </c>
      <c r="AT87">
        <f t="shared" si="65"/>
        <v>0.15774104572853317</v>
      </c>
      <c r="AU87" s="22">
        <f t="shared" si="66"/>
        <v>8379.0007550762948</v>
      </c>
      <c r="AV87" s="22">
        <f>SUM(AU87:AU$124)</f>
        <v>59062.181177384758</v>
      </c>
      <c r="AW87">
        <f t="shared" si="67"/>
        <v>7.0488334950444775</v>
      </c>
      <c r="AX87">
        <f t="shared" si="68"/>
        <v>6.5905001617111445</v>
      </c>
      <c r="AZ87">
        <f t="shared" si="69"/>
        <v>0.12880098149980332</v>
      </c>
      <c r="BA87" s="22">
        <f t="shared" si="70"/>
        <v>6841.7418957569598</v>
      </c>
      <c r="BB87" s="22">
        <f>SUM(BA87:BA$124)</f>
        <v>47698.364414703079</v>
      </c>
      <c r="BC87">
        <f t="shared" si="71"/>
        <v>6.9716696627044863</v>
      </c>
      <c r="BD87">
        <f t="shared" si="72"/>
        <v>6.5133363293711533</v>
      </c>
    </row>
    <row r="88" spans="1:56" x14ac:dyDescent="0.2">
      <c r="A88">
        <v>84</v>
      </c>
      <c r="B88" s="12">
        <v>8.0272999999999997E-2</v>
      </c>
      <c r="C88" s="5">
        <f t="shared" si="73"/>
        <v>49294.162244191859</v>
      </c>
      <c r="D88">
        <f t="shared" si="37"/>
        <v>1.6599647973962663E-2</v>
      </c>
      <c r="E88" s="22">
        <f t="shared" si="38"/>
        <v>818.26574042498612</v>
      </c>
      <c r="F88" s="22">
        <f>SUM(E88:E$124)</f>
        <v>4892.4983901335872</v>
      </c>
      <c r="G88">
        <f t="shared" si="39"/>
        <v>5.9791069678568602</v>
      </c>
      <c r="H88">
        <f t="shared" si="40"/>
        <v>5.5207736345235272</v>
      </c>
      <c r="J88">
        <f t="shared" si="41"/>
        <v>0.1256594941461496</v>
      </c>
      <c r="K88" s="22">
        <f t="shared" si="42"/>
        <v>6194.2794919633752</v>
      </c>
      <c r="L88" s="22">
        <f>SUM(K88:K$124)</f>
        <v>40856.622518946133</v>
      </c>
      <c r="M88">
        <f t="shared" si="43"/>
        <v>6.5958635821897627</v>
      </c>
      <c r="N88">
        <f t="shared" si="44"/>
        <v>6.1375302488564296</v>
      </c>
      <c r="P88">
        <f t="shared" si="45"/>
        <v>8.3497433152226644E-2</v>
      </c>
      <c r="Q88" s="22">
        <f t="shared" si="46"/>
        <v>4115.9360167794239</v>
      </c>
      <c r="R88" s="22">
        <f>SUM(Q88:Q$124)</f>
        <v>26598.201226215293</v>
      </c>
      <c r="S88">
        <f t="shared" si="47"/>
        <v>6.4622484697970251</v>
      </c>
      <c r="T88">
        <f t="shared" si="48"/>
        <v>6.003915136463692</v>
      </c>
      <c r="V88">
        <f t="shared" si="49"/>
        <v>2.0279691419232585E-2</v>
      </c>
      <c r="W88" s="22">
        <f t="shared" si="50"/>
        <v>999.67039908179652</v>
      </c>
      <c r="X88" s="22">
        <f>SUM(W88:W$124)</f>
        <v>6033.3746930937778</v>
      </c>
      <c r="Y88">
        <f t="shared" si="51"/>
        <v>6.0353639545949047</v>
      </c>
      <c r="Z88">
        <f t="shared" si="52"/>
        <v>5.5770306212615717</v>
      </c>
      <c r="AB88">
        <f t="shared" si="53"/>
        <v>6.8113772177422482E-2</v>
      </c>
      <c r="AC88" s="22">
        <f t="shared" si="54"/>
        <v>3357.6113367777853</v>
      </c>
      <c r="AD88" s="22">
        <f>SUM(AC88:AC$124)</f>
        <v>21480.283712405013</v>
      </c>
      <c r="AE88">
        <f t="shared" si="55"/>
        <v>6.3974896311313678</v>
      </c>
      <c r="AF88">
        <f t="shared" si="56"/>
        <v>5.9391562977980348</v>
      </c>
      <c r="AH88">
        <f t="shared" si="57"/>
        <v>5.5591784787896191E-2</v>
      </c>
      <c r="AI88" s="22">
        <f t="shared" si="58"/>
        <v>2740.3504587787515</v>
      </c>
      <c r="AJ88" s="22">
        <f>SUM(AI88:AI$124)</f>
        <v>17357.508285424516</v>
      </c>
      <c r="AK88">
        <f t="shared" si="59"/>
        <v>6.3340468843390054</v>
      </c>
      <c r="AL88">
        <f t="shared" si="60"/>
        <v>5.8757135510056724</v>
      </c>
      <c r="AN88">
        <f t="shared" si="61"/>
        <v>4.5394072582825164E-2</v>
      </c>
      <c r="AO88" s="22">
        <f t="shared" si="62"/>
        <v>2237.662778822405</v>
      </c>
      <c r="AP88" s="22">
        <f>SUM(AO88:AO$124)</f>
        <v>14034.36247035942</v>
      </c>
      <c r="AQ88">
        <f t="shared" si="63"/>
        <v>6.2718844873243853</v>
      </c>
      <c r="AR88">
        <f t="shared" si="64"/>
        <v>5.8135511539910523</v>
      </c>
      <c r="AT88">
        <f t="shared" si="65"/>
        <v>0.15426997137264856</v>
      </c>
      <c r="AU88" s="22">
        <f t="shared" si="66"/>
        <v>7604.6089982501717</v>
      </c>
      <c r="AV88" s="22">
        <f>SUM(AU88:AU$124)</f>
        <v>50683.180422308462</v>
      </c>
      <c r="AW88">
        <f t="shared" si="67"/>
        <v>6.6647976817704517</v>
      </c>
      <c r="AX88">
        <f t="shared" si="68"/>
        <v>6.2064643484371187</v>
      </c>
      <c r="AZ88">
        <f t="shared" si="69"/>
        <v>0.1256594941461496</v>
      </c>
      <c r="BA88" s="22">
        <f t="shared" si="70"/>
        <v>6194.2794919633752</v>
      </c>
      <c r="BB88" s="22">
        <f>SUM(BA88:BA$124)</f>
        <v>40856.622518946133</v>
      </c>
      <c r="BC88">
        <f t="shared" si="71"/>
        <v>6.5958635821897627</v>
      </c>
      <c r="BD88">
        <f t="shared" si="72"/>
        <v>6.1375302488564296</v>
      </c>
    </row>
    <row r="89" spans="1:56" x14ac:dyDescent="0.2">
      <c r="A89">
        <v>85</v>
      </c>
      <c r="B89" s="12">
        <v>8.7105000000000002E-2</v>
      </c>
      <c r="C89" s="5">
        <f t="shared" si="73"/>
        <v>45337.171958363841</v>
      </c>
      <c r="D89">
        <f t="shared" si="37"/>
        <v>1.580918854663111E-2</v>
      </c>
      <c r="E89" s="22">
        <f t="shared" si="38"/>
        <v>716.74389966081083</v>
      </c>
      <c r="F89" s="22">
        <f>SUM(E89:E$124)</f>
        <v>4074.2326497085992</v>
      </c>
      <c r="G89">
        <f t="shared" si="39"/>
        <v>5.6843632037003369</v>
      </c>
      <c r="H89">
        <f t="shared" si="40"/>
        <v>5.2260298703670038</v>
      </c>
      <c r="J89">
        <f t="shared" si="41"/>
        <v>0.1225946284352679</v>
      </c>
      <c r="K89" s="22">
        <f t="shared" si="42"/>
        <v>5558.0937505414622</v>
      </c>
      <c r="L89" s="22">
        <f>SUM(K89:K$124)</f>
        <v>34662.343026982759</v>
      </c>
      <c r="M89">
        <f t="shared" si="43"/>
        <v>6.2363725015624283</v>
      </c>
      <c r="N89">
        <f t="shared" si="44"/>
        <v>5.7780391682290952</v>
      </c>
      <c r="P89">
        <f t="shared" si="45"/>
        <v>8.1065469079831712E-2</v>
      </c>
      <c r="Q89" s="22">
        <f t="shared" si="46"/>
        <v>3675.2791115577575</v>
      </c>
      <c r="R89" s="22">
        <f>SUM(Q89:Q$124)</f>
        <v>22482.265209435871</v>
      </c>
      <c r="S89">
        <f t="shared" si="47"/>
        <v>6.1171585958560906</v>
      </c>
      <c r="T89">
        <f t="shared" si="48"/>
        <v>5.6588252625227575</v>
      </c>
      <c r="V89">
        <f t="shared" si="49"/>
        <v>1.9360087273730391E-2</v>
      </c>
      <c r="W89" s="22">
        <f t="shared" si="50"/>
        <v>877.73160585804612</v>
      </c>
      <c r="X89" s="22">
        <f>SUM(W89:W$124)</f>
        <v>5033.7042940119818</v>
      </c>
      <c r="Y89">
        <f t="shared" si="51"/>
        <v>5.734901489722672</v>
      </c>
      <c r="Z89">
        <f t="shared" si="52"/>
        <v>5.276568156389339</v>
      </c>
      <c r="AB89">
        <f t="shared" si="53"/>
        <v>6.5969755135518143E-2</v>
      </c>
      <c r="AC89" s="22">
        <f t="shared" si="54"/>
        <v>2990.8821326301422</v>
      </c>
      <c r="AD89" s="22">
        <f>SUM(AC89:AC$124)</f>
        <v>18122.672375627226</v>
      </c>
      <c r="AE89">
        <f t="shared" si="55"/>
        <v>6.0593067770579063</v>
      </c>
      <c r="AF89">
        <f t="shared" si="56"/>
        <v>5.6009734437245733</v>
      </c>
      <c r="AH89">
        <f t="shared" si="57"/>
        <v>5.3711869360286178E-2</v>
      </c>
      <c r="AI89" s="22">
        <f t="shared" si="58"/>
        <v>2435.1442573924683</v>
      </c>
      <c r="AJ89" s="22">
        <f>SUM(AI89:AI$124)</f>
        <v>14617.157826645775</v>
      </c>
      <c r="AK89">
        <f t="shared" si="59"/>
        <v>6.0025839464220088</v>
      </c>
      <c r="AL89">
        <f t="shared" si="60"/>
        <v>5.5442506130886757</v>
      </c>
      <c r="AN89">
        <f t="shared" si="61"/>
        <v>4.3753322971397744E-2</v>
      </c>
      <c r="AO89" s="22">
        <f t="shared" si="62"/>
        <v>1983.6519273040903</v>
      </c>
      <c r="AP89" s="22">
        <f>SUM(AO89:AO$124)</f>
        <v>11796.699691537013</v>
      </c>
      <c r="AQ89">
        <f t="shared" si="63"/>
        <v>5.9469605171959179</v>
      </c>
      <c r="AR89">
        <f t="shared" si="64"/>
        <v>5.4886271838625849</v>
      </c>
      <c r="AT89">
        <f t="shared" si="65"/>
        <v>0.15087527762606218</v>
      </c>
      <c r="AU89" s="22">
        <f t="shared" si="66"/>
        <v>6840.2584059986657</v>
      </c>
      <c r="AV89" s="22">
        <f>SUM(AU89:AU$124)</f>
        <v>43078.571424058289</v>
      </c>
      <c r="AW89">
        <f t="shared" si="67"/>
        <v>6.2977988355352039</v>
      </c>
      <c r="AX89">
        <f t="shared" si="68"/>
        <v>5.8394655022018709</v>
      </c>
      <c r="AZ89">
        <f t="shared" si="69"/>
        <v>0.1225946284352679</v>
      </c>
      <c r="BA89" s="22">
        <f t="shared" si="70"/>
        <v>5558.0937505414622</v>
      </c>
      <c r="BB89" s="22">
        <f>SUM(BA89:BA$124)</f>
        <v>34662.343026982759</v>
      </c>
      <c r="BC89">
        <f t="shared" si="71"/>
        <v>6.2363725015624283</v>
      </c>
      <c r="BD89">
        <f t="shared" si="72"/>
        <v>5.7780391682290952</v>
      </c>
    </row>
    <row r="90" spans="1:56" x14ac:dyDescent="0.2">
      <c r="A90">
        <v>86</v>
      </c>
      <c r="B90" s="12">
        <v>9.4765999999999989E-2</v>
      </c>
      <c r="C90" s="5">
        <f t="shared" si="73"/>
        <v>41388.077594930561</v>
      </c>
      <c r="D90">
        <f t="shared" si="37"/>
        <v>1.5056370044410581E-2</v>
      </c>
      <c r="E90" s="22">
        <f t="shared" si="38"/>
        <v>623.15421169605315</v>
      </c>
      <c r="F90" s="22">
        <f>SUM(E90:E$124)</f>
        <v>3357.4887500477885</v>
      </c>
      <c r="G90">
        <f t="shared" si="39"/>
        <v>5.3878938584233174</v>
      </c>
      <c r="H90">
        <f t="shared" si="40"/>
        <v>4.9295605250899843</v>
      </c>
      <c r="J90">
        <f t="shared" si="41"/>
        <v>0.11960451554660284</v>
      </c>
      <c r="K90" s="22">
        <f t="shared" si="42"/>
        <v>4950.2009701468769</v>
      </c>
      <c r="L90" s="22">
        <f>SUM(K90:K$124)</f>
        <v>29104.249276441282</v>
      </c>
      <c r="M90">
        <f t="shared" si="43"/>
        <v>5.8794076143493896</v>
      </c>
      <c r="N90">
        <f t="shared" si="44"/>
        <v>5.4210742810160566</v>
      </c>
      <c r="P90">
        <f t="shared" si="45"/>
        <v>7.8704338912457969E-2</v>
      </c>
      <c r="Q90" s="22">
        <f t="shared" si="46"/>
        <v>3257.4212859665231</v>
      </c>
      <c r="R90" s="22">
        <f>SUM(Q90:Q$124)</f>
        <v>18806.986097878114</v>
      </c>
      <c r="S90">
        <f t="shared" si="47"/>
        <v>5.7735811388295186</v>
      </c>
      <c r="T90">
        <f t="shared" si="48"/>
        <v>5.3152478054961856</v>
      </c>
      <c r="V90">
        <f t="shared" si="49"/>
        <v>1.8482183554873879E-2</v>
      </c>
      <c r="W90" s="22">
        <f t="shared" si="50"/>
        <v>764.94204709286964</v>
      </c>
      <c r="X90" s="22">
        <f>SUM(W90:W$124)</f>
        <v>4155.9726881539355</v>
      </c>
      <c r="Y90">
        <f t="shared" si="51"/>
        <v>5.4330556202898457</v>
      </c>
      <c r="Z90">
        <f t="shared" si="52"/>
        <v>4.9747222869565126</v>
      </c>
      <c r="AB90">
        <f t="shared" si="53"/>
        <v>6.3893225312850507E-2</v>
      </c>
      <c r="AC90" s="22">
        <f t="shared" si="54"/>
        <v>2644.4177670386384</v>
      </c>
      <c r="AD90" s="22">
        <f>SUM(AC90:AC$124)</f>
        <v>15131.790242997082</v>
      </c>
      <c r="AE90">
        <f t="shared" si="55"/>
        <v>5.7221632797991964</v>
      </c>
      <c r="AF90">
        <f t="shared" si="56"/>
        <v>5.2638299464658633</v>
      </c>
      <c r="AH90">
        <f t="shared" si="57"/>
        <v>5.1895525951967315E-2</v>
      </c>
      <c r="AI90" s="22">
        <f t="shared" si="58"/>
        <v>2147.8560549297558</v>
      </c>
      <c r="AJ90" s="22">
        <f>SUM(AI90:AI$124)</f>
        <v>12182.013569253306</v>
      </c>
      <c r="AK90">
        <f t="shared" si="59"/>
        <v>5.6717085585382536</v>
      </c>
      <c r="AL90">
        <f t="shared" si="60"/>
        <v>5.2133752252049206</v>
      </c>
      <c r="AN90">
        <f t="shared" si="61"/>
        <v>4.217187756279301E-2</v>
      </c>
      <c r="AO90" s="22">
        <f t="shared" si="62"/>
        <v>1745.4129408927881</v>
      </c>
      <c r="AP90" s="22">
        <f>SUM(AO90:AO$124)</f>
        <v>9813.0477642329224</v>
      </c>
      <c r="AQ90">
        <f t="shared" si="63"/>
        <v>5.6221926252096512</v>
      </c>
      <c r="AR90">
        <f t="shared" si="64"/>
        <v>5.1638592918763182</v>
      </c>
      <c r="AT90">
        <f t="shared" si="65"/>
        <v>0.1475552837418701</v>
      </c>
      <c r="AU90" s="22">
        <f t="shared" si="66"/>
        <v>6107.029533050516</v>
      </c>
      <c r="AV90" s="22">
        <f>SUM(AU90:AU$124)</f>
        <v>36238.313018059634</v>
      </c>
      <c r="AW90">
        <f t="shared" si="67"/>
        <v>5.9338689655817456</v>
      </c>
      <c r="AX90">
        <f t="shared" si="68"/>
        <v>5.4755356322484126</v>
      </c>
      <c r="AZ90">
        <f t="shared" si="69"/>
        <v>0.11960451554660284</v>
      </c>
      <c r="BA90" s="22">
        <f t="shared" si="70"/>
        <v>4950.2009701468769</v>
      </c>
      <c r="BB90" s="22">
        <f>SUM(BA90:BA$124)</f>
        <v>29104.249276441282</v>
      </c>
      <c r="BC90">
        <f t="shared" si="71"/>
        <v>5.8794076143493896</v>
      </c>
      <c r="BD90">
        <f t="shared" si="72"/>
        <v>5.4210742810160566</v>
      </c>
    </row>
    <row r="91" spans="1:56" x14ac:dyDescent="0.2">
      <c r="A91">
        <v>87</v>
      </c>
      <c r="B91" s="12">
        <v>0.106362</v>
      </c>
      <c r="C91" s="5">
        <f t="shared" si="73"/>
        <v>37465.895033569373</v>
      </c>
      <c r="D91">
        <f t="shared" si="37"/>
        <v>1.4339400042295789E-2</v>
      </c>
      <c r="E91" s="22">
        <f t="shared" si="38"/>
        <v>537.23845682901424</v>
      </c>
      <c r="F91" s="22">
        <f>SUM(E91:E$124)</f>
        <v>2734.3345383517358</v>
      </c>
      <c r="G91">
        <f t="shared" si="39"/>
        <v>5.0896105883611131</v>
      </c>
      <c r="H91">
        <f t="shared" si="40"/>
        <v>4.6312772550277801</v>
      </c>
      <c r="J91">
        <f t="shared" si="41"/>
        <v>0.11668733224058814</v>
      </c>
      <c r="K91" s="22">
        <f t="shared" si="42"/>
        <v>4371.795341473111</v>
      </c>
      <c r="L91" s="22">
        <f>SUM(K91:K$124)</f>
        <v>24154.048306294408</v>
      </c>
      <c r="M91">
        <f t="shared" si="43"/>
        <v>5.5249723327980655</v>
      </c>
      <c r="N91">
        <f t="shared" si="44"/>
        <v>5.0666389994647325</v>
      </c>
      <c r="P91">
        <f t="shared" si="45"/>
        <v>7.6411979526658208E-2</v>
      </c>
      <c r="Q91" s="22">
        <f t="shared" si="46"/>
        <v>2862.8432042530285</v>
      </c>
      <c r="R91" s="22">
        <f>SUM(Q91:Q$124)</f>
        <v>15549.564811911601</v>
      </c>
      <c r="S91">
        <f t="shared" si="47"/>
        <v>5.4315111595393102</v>
      </c>
      <c r="T91">
        <f t="shared" si="48"/>
        <v>4.9731778262059771</v>
      </c>
      <c r="V91">
        <f t="shared" si="49"/>
        <v>1.7644089312528762E-2</v>
      </c>
      <c r="W91" s="22">
        <f t="shared" si="50"/>
        <v>661.0515981461258</v>
      </c>
      <c r="X91" s="22">
        <f>SUM(W91:W$124)</f>
        <v>3391.0306410610642</v>
      </c>
      <c r="Y91">
        <f t="shared" si="51"/>
        <v>5.1297518235656323</v>
      </c>
      <c r="Z91">
        <f t="shared" si="52"/>
        <v>4.6714184902322993</v>
      </c>
      <c r="AB91">
        <f t="shared" si="53"/>
        <v>6.1882058414383059E-2</v>
      </c>
      <c r="AC91" s="22">
        <f t="shared" si="54"/>
        <v>2318.466705014484</v>
      </c>
      <c r="AD91" s="22">
        <f>SUM(AC91:AC$124)</f>
        <v>12487.372475958444</v>
      </c>
      <c r="AE91">
        <f t="shared" si="55"/>
        <v>5.3860477913916958</v>
      </c>
      <c r="AF91">
        <f t="shared" si="56"/>
        <v>4.9277144580583627</v>
      </c>
      <c r="AH91">
        <f t="shared" si="57"/>
        <v>5.014060478450949E-2</v>
      </c>
      <c r="AI91" s="22">
        <f t="shared" si="58"/>
        <v>1878.5626357761189</v>
      </c>
      <c r="AJ91" s="22">
        <f>SUM(AI91:AI$124)</f>
        <v>10034.157514323551</v>
      </c>
      <c r="AK91">
        <f t="shared" si="59"/>
        <v>5.3414016244275979</v>
      </c>
      <c r="AL91">
        <f t="shared" si="60"/>
        <v>4.8830682910942649</v>
      </c>
      <c r="AN91">
        <f t="shared" si="61"/>
        <v>4.0647592831607716E-2</v>
      </c>
      <c r="AO91" s="22">
        <f t="shared" si="62"/>
        <v>1522.8984463962815</v>
      </c>
      <c r="AP91" s="22">
        <f>SUM(AO91:AO$124)</f>
        <v>8067.6348233401341</v>
      </c>
      <c r="AQ91">
        <f t="shared" si="63"/>
        <v>5.2975527307359345</v>
      </c>
      <c r="AR91">
        <f t="shared" si="64"/>
        <v>4.8392193974026014</v>
      </c>
      <c r="AT91">
        <f t="shared" si="65"/>
        <v>0.14430834595781919</v>
      </c>
      <c r="AU91" s="22">
        <f t="shared" si="66"/>
        <v>5406.6413421236693</v>
      </c>
      <c r="AV91" s="22">
        <f>SUM(AU91:AU$124)</f>
        <v>30131.283485009124</v>
      </c>
      <c r="AW91">
        <f t="shared" si="67"/>
        <v>5.5730131847757978</v>
      </c>
      <c r="AX91">
        <f t="shared" si="68"/>
        <v>5.1146798514424647</v>
      </c>
      <c r="AZ91">
        <f t="shared" si="69"/>
        <v>0.11668733224058814</v>
      </c>
      <c r="BA91" s="22">
        <f t="shared" si="70"/>
        <v>4371.795341473111</v>
      </c>
      <c r="BB91" s="22">
        <f>SUM(BA91:BA$124)</f>
        <v>24154.048306294408</v>
      </c>
      <c r="BC91">
        <f t="shared" si="71"/>
        <v>5.5249723327980655</v>
      </c>
      <c r="BD91">
        <f t="shared" si="72"/>
        <v>5.0666389994647325</v>
      </c>
    </row>
    <row r="92" spans="1:56" x14ac:dyDescent="0.2">
      <c r="A92">
        <v>88</v>
      </c>
      <c r="B92" s="12">
        <v>0.119853</v>
      </c>
      <c r="C92" s="5">
        <f t="shared" si="73"/>
        <v>33480.947506008866</v>
      </c>
      <c r="D92">
        <f t="shared" si="37"/>
        <v>1.3656571468853134E-2</v>
      </c>
      <c r="E92" s="22">
        <f t="shared" si="38"/>
        <v>457.2349524607302</v>
      </c>
      <c r="F92" s="22">
        <f>SUM(E92:E$124)</f>
        <v>2197.0960815227222</v>
      </c>
      <c r="G92">
        <f t="shared" si="39"/>
        <v>4.8051796340119486</v>
      </c>
      <c r="H92">
        <f t="shared" si="40"/>
        <v>4.3468463006786155</v>
      </c>
      <c r="J92">
        <f t="shared" si="41"/>
        <v>0.11384129974691526</v>
      </c>
      <c r="K92" s="22">
        <f t="shared" si="42"/>
        <v>3811.5145808422903</v>
      </c>
      <c r="L92" s="22">
        <f>SUM(K92:K$124)</f>
        <v>19782.252964821295</v>
      </c>
      <c r="M92">
        <f t="shared" si="43"/>
        <v>5.1901291586951501</v>
      </c>
      <c r="N92">
        <f t="shared" si="44"/>
        <v>4.7317958253618171</v>
      </c>
      <c r="P92">
        <f t="shared" si="45"/>
        <v>7.4186387889959446E-2</v>
      </c>
      <c r="Q92" s="22">
        <f t="shared" si="46"/>
        <v>2483.8305586041442</v>
      </c>
      <c r="R92" s="22">
        <f>SUM(Q92:Q$124)</f>
        <v>12686.721607658572</v>
      </c>
      <c r="S92">
        <f t="shared" si="47"/>
        <v>5.1077242623136971</v>
      </c>
      <c r="T92">
        <f t="shared" si="48"/>
        <v>4.6493909289803641</v>
      </c>
      <c r="V92">
        <f t="shared" si="49"/>
        <v>1.684399934370287E-2</v>
      </c>
      <c r="W92" s="22">
        <f t="shared" si="50"/>
        <v>563.95305781776358</v>
      </c>
      <c r="X92" s="22">
        <f>SUM(W92:W$124)</f>
        <v>2729.9790429149384</v>
      </c>
      <c r="Y92">
        <f t="shared" si="51"/>
        <v>4.840791276987999</v>
      </c>
      <c r="Z92">
        <f t="shared" si="52"/>
        <v>4.382457943654666</v>
      </c>
      <c r="AB92">
        <f t="shared" si="53"/>
        <v>5.9934197011509004E-2</v>
      </c>
      <c r="AC92" s="22">
        <f t="shared" si="54"/>
        <v>2006.6537039571265</v>
      </c>
      <c r="AD92" s="22">
        <f>SUM(AC92:AC$124)</f>
        <v>10168.90577094396</v>
      </c>
      <c r="AE92">
        <f t="shared" si="55"/>
        <v>5.0675937511743312</v>
      </c>
      <c r="AF92">
        <f t="shared" si="56"/>
        <v>4.6092604178409982</v>
      </c>
      <c r="AH92">
        <f t="shared" si="57"/>
        <v>4.8445028777303868E-2</v>
      </c>
      <c r="AI92" s="22">
        <f t="shared" si="58"/>
        <v>1621.9854654199996</v>
      </c>
      <c r="AJ92" s="22">
        <f>SUM(AI92:AI$124)</f>
        <v>8155.5948785474302</v>
      </c>
      <c r="AK92">
        <f t="shared" si="59"/>
        <v>5.0281553395027538</v>
      </c>
      <c r="AL92">
        <f t="shared" si="60"/>
        <v>4.5698220061694208</v>
      </c>
      <c r="AN92">
        <f t="shared" si="61"/>
        <v>3.9178402729260438E-2</v>
      </c>
      <c r="AO92" s="22">
        <f t="shared" si="62"/>
        <v>1311.7300451476433</v>
      </c>
      <c r="AP92" s="22">
        <f>SUM(AO92:AO$124)</f>
        <v>6544.7363769438525</v>
      </c>
      <c r="AQ92">
        <f t="shared" si="63"/>
        <v>4.9893927497918993</v>
      </c>
      <c r="AR92">
        <f t="shared" si="64"/>
        <v>4.5310594164585662</v>
      </c>
      <c r="AT92">
        <f t="shared" si="65"/>
        <v>0.14113285668246378</v>
      </c>
      <c r="AU92" s="22">
        <f t="shared" si="66"/>
        <v>4725.2617659586422</v>
      </c>
      <c r="AV92" s="22">
        <f>SUM(AU92:AU$124)</f>
        <v>24724.642142885452</v>
      </c>
      <c r="AW92">
        <f t="shared" si="67"/>
        <v>5.232438617687758</v>
      </c>
      <c r="AX92">
        <f t="shared" si="68"/>
        <v>4.7741052843544249</v>
      </c>
      <c r="AZ92">
        <f t="shared" si="69"/>
        <v>0.11384129974691526</v>
      </c>
      <c r="BA92" s="22">
        <f t="shared" si="70"/>
        <v>3811.5145808422903</v>
      </c>
      <c r="BB92" s="22">
        <f>SUM(BA92:BA$124)</f>
        <v>19782.252964821295</v>
      </c>
      <c r="BC92">
        <f t="shared" si="71"/>
        <v>5.1901291586951501</v>
      </c>
      <c r="BD92">
        <f t="shared" si="72"/>
        <v>4.7317958253618171</v>
      </c>
    </row>
    <row r="93" spans="1:56" x14ac:dyDescent="0.2">
      <c r="A93">
        <v>89</v>
      </c>
      <c r="B93" s="12">
        <v>0.13162699999999999</v>
      </c>
      <c r="C93" s="5">
        <f t="shared" si="73"/>
        <v>29468.155504571187</v>
      </c>
      <c r="D93">
        <f t="shared" si="37"/>
        <v>1.3006258541764888E-2</v>
      </c>
      <c r="E93" s="22">
        <f t="shared" si="38"/>
        <v>383.27044924138499</v>
      </c>
      <c r="F93" s="22">
        <f>SUM(E93:E$124)</f>
        <v>1739.8611290619926</v>
      </c>
      <c r="G93">
        <f t="shared" si="39"/>
        <v>4.5395128492314898</v>
      </c>
      <c r="H93">
        <f t="shared" si="40"/>
        <v>4.0811795158981568</v>
      </c>
      <c r="J93">
        <f t="shared" si="41"/>
        <v>0.11106468267991736</v>
      </c>
      <c r="K93" s="22">
        <f t="shared" si="42"/>
        <v>3272.8713402776589</v>
      </c>
      <c r="L93" s="22">
        <f>SUM(K93:K$124)</f>
        <v>15970.738383979002</v>
      </c>
      <c r="M93">
        <f t="shared" si="43"/>
        <v>4.8797330305761735</v>
      </c>
      <c r="N93">
        <f t="shared" si="44"/>
        <v>4.4213996972428404</v>
      </c>
      <c r="P93">
        <f t="shared" si="45"/>
        <v>7.2025619310640235E-2</v>
      </c>
      <c r="Q93" s="22">
        <f t="shared" si="46"/>
        <v>2122.4621501589918</v>
      </c>
      <c r="R93" s="22">
        <f>SUM(Q93:Q$124)</f>
        <v>10202.891049054429</v>
      </c>
      <c r="S93">
        <f t="shared" si="47"/>
        <v>4.8071015298388904</v>
      </c>
      <c r="T93">
        <f t="shared" si="48"/>
        <v>4.3487681965055573</v>
      </c>
      <c r="V93">
        <f t="shared" si="49"/>
        <v>1.6080190304250952E-2</v>
      </c>
      <c r="W93" s="22">
        <f t="shared" si="50"/>
        <v>473.8535484287649</v>
      </c>
      <c r="X93" s="22">
        <f>SUM(W93:W$124)</f>
        <v>2166.0259850971747</v>
      </c>
      <c r="Y93">
        <f t="shared" si="51"/>
        <v>4.5710874009056761</v>
      </c>
      <c r="Z93">
        <f t="shared" si="52"/>
        <v>4.1127540675723431</v>
      </c>
      <c r="AB93">
        <f t="shared" si="53"/>
        <v>5.8047648437296859E-2</v>
      </c>
      <c r="AC93" s="22">
        <f t="shared" si="54"/>
        <v>1710.5571308249425</v>
      </c>
      <c r="AD93" s="22">
        <f>SUM(AC93:AC$124)</f>
        <v>8162.2520669868336</v>
      </c>
      <c r="AE93">
        <f t="shared" si="55"/>
        <v>4.7716921697028978</v>
      </c>
      <c r="AF93">
        <f t="shared" si="56"/>
        <v>4.3133588363695647</v>
      </c>
      <c r="AH93">
        <f t="shared" si="57"/>
        <v>4.6806791089182481E-2</v>
      </c>
      <c r="AI93" s="22">
        <f t="shared" si="58"/>
        <v>1379.3097984860062</v>
      </c>
      <c r="AJ93" s="22">
        <f>SUM(AI93:AI$124)</f>
        <v>6533.6094131274313</v>
      </c>
      <c r="AK93">
        <f t="shared" si="59"/>
        <v>4.7368687007799268</v>
      </c>
      <c r="AL93">
        <f t="shared" si="60"/>
        <v>4.2785353674465938</v>
      </c>
      <c r="AN93">
        <f t="shared" si="61"/>
        <v>3.7762315883624512E-2</v>
      </c>
      <c r="AO93" s="22">
        <f t="shared" si="62"/>
        <v>1112.7857966713857</v>
      </c>
      <c r="AP93" s="22">
        <f>SUM(AO93:AO$124)</f>
        <v>5233.0063317962104</v>
      </c>
      <c r="AQ93">
        <f t="shared" si="63"/>
        <v>4.7026178330541342</v>
      </c>
      <c r="AR93">
        <f t="shared" si="64"/>
        <v>4.2442844997208011</v>
      </c>
      <c r="AT93">
        <f t="shared" si="65"/>
        <v>0.13802724369923108</v>
      </c>
      <c r="AU93" s="22">
        <f t="shared" si="66"/>
        <v>4067.4082811962853</v>
      </c>
      <c r="AV93" s="22">
        <f>SUM(AU93:AU$124)</f>
        <v>19999.380376926809</v>
      </c>
      <c r="AW93">
        <f t="shared" si="67"/>
        <v>4.9169837386092681</v>
      </c>
      <c r="AX93">
        <f t="shared" si="68"/>
        <v>4.458650405275935</v>
      </c>
      <c r="AZ93">
        <f t="shared" si="69"/>
        <v>0.11106468267991736</v>
      </c>
      <c r="BA93" s="22">
        <f t="shared" si="70"/>
        <v>3272.8713402776589</v>
      </c>
      <c r="BB93" s="22">
        <f>SUM(BA93:BA$124)</f>
        <v>15970.738383979002</v>
      </c>
      <c r="BC93">
        <f t="shared" si="71"/>
        <v>4.8797330305761735</v>
      </c>
      <c r="BD93">
        <f t="shared" si="72"/>
        <v>4.4213996972428404</v>
      </c>
    </row>
    <row r="94" spans="1:56" x14ac:dyDescent="0.2">
      <c r="A94">
        <v>90</v>
      </c>
      <c r="B94" s="12">
        <v>0.14816799999999999</v>
      </c>
      <c r="C94" s="5">
        <f t="shared" si="73"/>
        <v>25589.350599970996</v>
      </c>
      <c r="D94">
        <f t="shared" si="37"/>
        <v>1.2386912896918942E-2</v>
      </c>
      <c r="E94" s="22">
        <f t="shared" si="38"/>
        <v>316.97305697056117</v>
      </c>
      <c r="F94" s="22">
        <f>SUM(E94:E$124)</f>
        <v>1356.5906798206076</v>
      </c>
      <c r="G94">
        <f t="shared" si="39"/>
        <v>4.2798296258555526</v>
      </c>
      <c r="H94">
        <f t="shared" si="40"/>
        <v>3.8214962925222191</v>
      </c>
      <c r="J94">
        <f t="shared" si="41"/>
        <v>0.10835578798040717</v>
      </c>
      <c r="K94" s="22">
        <f t="shared" si="42"/>
        <v>2772.754248166762</v>
      </c>
      <c r="L94" s="22">
        <f>SUM(K94:K$124)</f>
        <v>12697.867043701342</v>
      </c>
      <c r="M94">
        <f t="shared" si="43"/>
        <v>4.5795140525333906</v>
      </c>
      <c r="N94">
        <f t="shared" si="44"/>
        <v>4.1211807192000576</v>
      </c>
      <c r="P94">
        <f t="shared" si="45"/>
        <v>6.9927785738485654E-2</v>
      </c>
      <c r="Q94" s="22">
        <f t="shared" si="46"/>
        <v>1789.4066259417611</v>
      </c>
      <c r="R94" s="22">
        <f>SUM(Q94:Q$124)</f>
        <v>8080.4288988954349</v>
      </c>
      <c r="S94">
        <f t="shared" si="47"/>
        <v>4.5157030167152312</v>
      </c>
      <c r="T94">
        <f t="shared" si="48"/>
        <v>4.0573696833818982</v>
      </c>
      <c r="V94">
        <f t="shared" si="49"/>
        <v>1.5351016996898281E-2</v>
      </c>
      <c r="W94" s="22">
        <f t="shared" si="50"/>
        <v>392.822555999744</v>
      </c>
      <c r="X94" s="22">
        <f>SUM(W94:W$124)</f>
        <v>1692.1724366684109</v>
      </c>
      <c r="Y94">
        <f t="shared" si="51"/>
        <v>4.3077272697892477</v>
      </c>
      <c r="Z94">
        <f t="shared" si="52"/>
        <v>3.8493939364559142</v>
      </c>
      <c r="AB94">
        <f t="shared" si="53"/>
        <v>5.6220482747987278E-2</v>
      </c>
      <c r="AC94" s="22">
        <f t="shared" si="54"/>
        <v>1438.6456439378674</v>
      </c>
      <c r="AD94" s="22">
        <f>SUM(AC94:AC$124)</f>
        <v>6451.6949361618899</v>
      </c>
      <c r="AE94">
        <f t="shared" si="55"/>
        <v>4.4845615481115146</v>
      </c>
      <c r="AF94">
        <f t="shared" si="56"/>
        <v>4.0262282147781816</v>
      </c>
      <c r="AH94">
        <f t="shared" si="57"/>
        <v>4.5223952743171487E-2</v>
      </c>
      <c r="AI94" s="22">
        <f t="shared" si="58"/>
        <v>1157.2515822615353</v>
      </c>
      <c r="AJ94" s="22">
        <f>SUM(AI94:AI$124)</f>
        <v>5154.2996146414243</v>
      </c>
      <c r="AK94">
        <f t="shared" si="59"/>
        <v>4.4539145105930551</v>
      </c>
      <c r="AL94">
        <f t="shared" si="60"/>
        <v>3.9955811772597216</v>
      </c>
      <c r="AN94">
        <f t="shared" si="61"/>
        <v>3.6397412899879036E-2</v>
      </c>
      <c r="AO94" s="22">
        <f t="shared" si="62"/>
        <v>931.38615962691165</v>
      </c>
      <c r="AP94" s="22">
        <f>SUM(AO94:AO$124)</f>
        <v>4120.2205351248258</v>
      </c>
      <c r="AQ94">
        <f t="shared" si="63"/>
        <v>4.4237510859891627</v>
      </c>
      <c r="AR94">
        <f t="shared" si="64"/>
        <v>3.9654177526558292</v>
      </c>
      <c r="AT94">
        <f t="shared" si="65"/>
        <v>0.13498996938800106</v>
      </c>
      <c r="AU94" s="22">
        <f t="shared" si="66"/>
        <v>3454.3056541489113</v>
      </c>
      <c r="AV94" s="22">
        <f>SUM(AU94:AU$124)</f>
        <v>15931.972095730525</v>
      </c>
      <c r="AW94">
        <f t="shared" si="67"/>
        <v>4.6122068197974571</v>
      </c>
      <c r="AX94">
        <f t="shared" si="68"/>
        <v>4.153873486464124</v>
      </c>
      <c r="AZ94">
        <f t="shared" si="69"/>
        <v>0.10835578798040717</v>
      </c>
      <c r="BA94" s="22">
        <f t="shared" si="70"/>
        <v>2772.754248166762</v>
      </c>
      <c r="BB94" s="22">
        <f>SUM(BA94:BA$124)</f>
        <v>12697.867043701342</v>
      </c>
      <c r="BC94">
        <f t="shared" si="71"/>
        <v>4.5795140525333906</v>
      </c>
      <c r="BD94">
        <f t="shared" si="72"/>
        <v>4.1211807192000576</v>
      </c>
    </row>
    <row r="95" spans="1:56" x14ac:dyDescent="0.2">
      <c r="A95">
        <v>91</v>
      </c>
      <c r="B95" s="12">
        <v>0.162051</v>
      </c>
      <c r="C95" s="5">
        <f t="shared" si="73"/>
        <v>21797.827700274494</v>
      </c>
      <c r="D95">
        <f t="shared" si="37"/>
        <v>1.1797059901827561E-2</v>
      </c>
      <c r="E95" s="22">
        <f t="shared" si="38"/>
        <v>257.1502791098543</v>
      </c>
      <c r="F95" s="22">
        <f>SUM(E95:E$124)</f>
        <v>1039.6176228500462</v>
      </c>
      <c r="G95">
        <f t="shared" si="39"/>
        <v>4.0428407328538141</v>
      </c>
      <c r="H95">
        <f t="shared" si="40"/>
        <v>3.5845073995204806</v>
      </c>
      <c r="J95">
        <f t="shared" si="41"/>
        <v>0.10571296388332406</v>
      </c>
      <c r="K95" s="22">
        <f t="shared" si="42"/>
        <v>2304.3129724140385</v>
      </c>
      <c r="L95" s="22">
        <f>SUM(K95:K$124)</f>
        <v>9925.1127955345783</v>
      </c>
      <c r="M95">
        <f t="shared" si="43"/>
        <v>4.3071895677160805</v>
      </c>
      <c r="N95">
        <f t="shared" si="44"/>
        <v>3.848856234382747</v>
      </c>
      <c r="P95">
        <f t="shared" si="45"/>
        <v>6.7891054115034627E-2</v>
      </c>
      <c r="Q95" s="22">
        <f t="shared" si="46"/>
        <v>1479.8774999895365</v>
      </c>
      <c r="R95" s="22">
        <f>SUM(Q95:Q$124)</f>
        <v>6291.0222729536736</v>
      </c>
      <c r="S95">
        <f t="shared" si="47"/>
        <v>4.2510425849424394</v>
      </c>
      <c r="T95">
        <f t="shared" si="48"/>
        <v>3.7927092516091059</v>
      </c>
      <c r="V95">
        <f t="shared" si="49"/>
        <v>1.4654908827587857E-2</v>
      </c>
      <c r="W95" s="22">
        <f t="shared" si="50"/>
        <v>319.4451775869918</v>
      </c>
      <c r="X95" s="22">
        <f>SUM(W95:W$124)</f>
        <v>1299.3498806686664</v>
      </c>
      <c r="Y95">
        <f t="shared" si="51"/>
        <v>4.0675207260401525</v>
      </c>
      <c r="Z95">
        <f t="shared" si="52"/>
        <v>3.609187392706819</v>
      </c>
      <c r="AB95">
        <f t="shared" si="53"/>
        <v>5.4450830748655962E-2</v>
      </c>
      <c r="AC95" s="22">
        <f t="shared" si="54"/>
        <v>1186.9098267960112</v>
      </c>
      <c r="AD95" s="22">
        <f>SUM(AC95:AC$124)</f>
        <v>5013.0492922240228</v>
      </c>
      <c r="AE95">
        <f t="shared" si="55"/>
        <v>4.223614278901402</v>
      </c>
      <c r="AF95">
        <f t="shared" si="56"/>
        <v>3.7652809455680685</v>
      </c>
      <c r="AH95">
        <f t="shared" si="57"/>
        <v>4.3694640331566649E-2</v>
      </c>
      <c r="AI95" s="22">
        <f t="shared" si="58"/>
        <v>952.44824137295461</v>
      </c>
      <c r="AJ95" s="22">
        <f>SUM(AI95:AI$124)</f>
        <v>3997.0480323798884</v>
      </c>
      <c r="AK95">
        <f t="shared" si="59"/>
        <v>4.1966039294882229</v>
      </c>
      <c r="AL95">
        <f t="shared" si="60"/>
        <v>3.7382705961548894</v>
      </c>
      <c r="AN95">
        <f t="shared" si="61"/>
        <v>3.5081843758919561E-2</v>
      </c>
      <c r="AO95" s="22">
        <f t="shared" si="62"/>
        <v>764.70798566487872</v>
      </c>
      <c r="AP95" s="22">
        <f>SUM(AO95:AO$124)</f>
        <v>3188.8343754979114</v>
      </c>
      <c r="AQ95">
        <f t="shared" si="63"/>
        <v>4.1700027138141698</v>
      </c>
      <c r="AR95">
        <f t="shared" si="64"/>
        <v>3.7116693804808363</v>
      </c>
      <c r="AT95">
        <f t="shared" si="65"/>
        <v>0.13201952996381525</v>
      </c>
      <c r="AU95" s="22">
        <f t="shared" si="66"/>
        <v>2877.7389672224708</v>
      </c>
      <c r="AV95" s="22">
        <f>SUM(AU95:AU$124)</f>
        <v>12477.666441581612</v>
      </c>
      <c r="AW95">
        <f t="shared" si="67"/>
        <v>4.33592712323897</v>
      </c>
      <c r="AX95">
        <f t="shared" si="68"/>
        <v>3.8775937899056365</v>
      </c>
      <c r="AZ95">
        <f t="shared" si="69"/>
        <v>0.10571296388332406</v>
      </c>
      <c r="BA95" s="22">
        <f t="shared" si="70"/>
        <v>2304.3129724140385</v>
      </c>
      <c r="BB95" s="22">
        <f>SUM(BA95:BA$124)</f>
        <v>9925.1127955345783</v>
      </c>
      <c r="BC95">
        <f t="shared" si="71"/>
        <v>4.3071895677160805</v>
      </c>
      <c r="BD95">
        <f t="shared" si="72"/>
        <v>3.848856234382747</v>
      </c>
    </row>
    <row r="96" spans="1:56" x14ac:dyDescent="0.2">
      <c r="A96">
        <v>92</v>
      </c>
      <c r="B96" s="12">
        <v>0.18127299999999999</v>
      </c>
      <c r="C96" s="5">
        <f t="shared" si="73"/>
        <v>18265.467923617314</v>
      </c>
      <c r="D96">
        <f t="shared" si="37"/>
        <v>1.123529514459768E-2</v>
      </c>
      <c r="E96" s="22">
        <f t="shared" si="38"/>
        <v>205.21792307602229</v>
      </c>
      <c r="F96" s="22">
        <f>SUM(E96:E$124)</f>
        <v>782.46734374019184</v>
      </c>
      <c r="G96">
        <f t="shared" si="39"/>
        <v>3.8128606508230249</v>
      </c>
      <c r="H96">
        <f t="shared" si="40"/>
        <v>3.3545273174896915</v>
      </c>
      <c r="J96">
        <f t="shared" si="41"/>
        <v>0.10313459891056008</v>
      </c>
      <c r="K96" s="22">
        <f t="shared" si="42"/>
        <v>1883.8017082159724</v>
      </c>
      <c r="L96" s="22">
        <f>SUM(K96:K$124)</f>
        <v>7620.7998231205429</v>
      </c>
      <c r="M96">
        <f t="shared" si="43"/>
        <v>4.045436305680874</v>
      </c>
      <c r="N96">
        <f t="shared" si="44"/>
        <v>3.5871029723475405</v>
      </c>
      <c r="P96">
        <f t="shared" si="45"/>
        <v>6.5913644771878277E-2</v>
      </c>
      <c r="Q96" s="22">
        <f t="shared" si="46"/>
        <v>1203.9435643094487</v>
      </c>
      <c r="R96" s="22">
        <f>SUM(Q96:Q$124)</f>
        <v>4811.1447729641368</v>
      </c>
      <c r="S96">
        <f t="shared" si="47"/>
        <v>3.9961547331528675</v>
      </c>
      <c r="T96">
        <f t="shared" si="48"/>
        <v>3.537821399819534</v>
      </c>
      <c r="V96">
        <f t="shared" si="49"/>
        <v>1.3990366422518236E-2</v>
      </c>
      <c r="W96" s="22">
        <f t="shared" si="50"/>
        <v>255.54058913015956</v>
      </c>
      <c r="X96" s="22">
        <f>SUM(W96:W$124)</f>
        <v>979.90470308167437</v>
      </c>
      <c r="Y96">
        <f t="shared" si="51"/>
        <v>3.8346342802808522</v>
      </c>
      <c r="Z96">
        <f t="shared" si="52"/>
        <v>3.3763009469475187</v>
      </c>
      <c r="AB96">
        <f t="shared" si="53"/>
        <v>5.2736882081022722E-2</v>
      </c>
      <c r="AC96" s="22">
        <f t="shared" si="54"/>
        <v>963.2638280425092</v>
      </c>
      <c r="AD96" s="22">
        <f>SUM(AC96:AC$124)</f>
        <v>3826.1394654280116</v>
      </c>
      <c r="AE96">
        <f t="shared" si="55"/>
        <v>3.972057658599387</v>
      </c>
      <c r="AF96">
        <f t="shared" si="56"/>
        <v>3.5137243252660535</v>
      </c>
      <c r="AH96">
        <f t="shared" si="57"/>
        <v>4.2217043798615121E-2</v>
      </c>
      <c r="AI96" s="22">
        <f t="shared" si="58"/>
        <v>771.11405933355172</v>
      </c>
      <c r="AJ96" s="22">
        <f>SUM(AI96:AI$124)</f>
        <v>3044.5997910069336</v>
      </c>
      <c r="AK96">
        <f t="shared" si="59"/>
        <v>3.948313163474519</v>
      </c>
      <c r="AL96">
        <f t="shared" si="60"/>
        <v>3.4899798301411855</v>
      </c>
      <c r="AN96">
        <f t="shared" si="61"/>
        <v>3.3813825309801974E-2</v>
      </c>
      <c r="AO96" s="22">
        <f t="shared" si="62"/>
        <v>617.6253415709873</v>
      </c>
      <c r="AP96" s="22">
        <f>SUM(AO96:AO$124)</f>
        <v>2424.1263898330321</v>
      </c>
      <c r="AQ96">
        <f t="shared" si="63"/>
        <v>3.9249140646772069</v>
      </c>
      <c r="AR96">
        <f t="shared" si="64"/>
        <v>3.4665807313438735</v>
      </c>
      <c r="AT96">
        <f t="shared" si="65"/>
        <v>0.12911445473233762</v>
      </c>
      <c r="AU96" s="22">
        <f t="shared" si="66"/>
        <v>2358.3359313888527</v>
      </c>
      <c r="AV96" s="22">
        <f>SUM(AU96:AU$124)</f>
        <v>9599.9274743591413</v>
      </c>
      <c r="AW96">
        <f t="shared" si="67"/>
        <v>4.0706361407577871</v>
      </c>
      <c r="AX96">
        <f t="shared" si="68"/>
        <v>3.6123028074244536</v>
      </c>
      <c r="AZ96">
        <f t="shared" si="69"/>
        <v>0.10313459891056008</v>
      </c>
      <c r="BA96" s="22">
        <f t="shared" si="70"/>
        <v>1883.8017082159724</v>
      </c>
      <c r="BB96" s="22">
        <f>SUM(BA96:BA$124)</f>
        <v>7620.7998231205429</v>
      </c>
      <c r="BC96">
        <f t="shared" si="71"/>
        <v>4.045436305680874</v>
      </c>
      <c r="BD96">
        <f t="shared" si="72"/>
        <v>3.5871029723475405</v>
      </c>
    </row>
    <row r="97" spans="1:56" x14ac:dyDescent="0.2">
      <c r="A97">
        <v>93</v>
      </c>
      <c r="B97" s="12">
        <v>0.197295</v>
      </c>
      <c r="C97" s="5">
        <f t="shared" si="73"/>
        <v>14954.431756699432</v>
      </c>
      <c r="D97">
        <f t="shared" si="37"/>
        <v>1.0700281090093026E-2</v>
      </c>
      <c r="E97" s="22">
        <f t="shared" si="38"/>
        <v>160.01662333929755</v>
      </c>
      <c r="F97" s="22">
        <f>SUM(E97:E$124)</f>
        <v>577.24942066416952</v>
      </c>
      <c r="G97">
        <f t="shared" si="39"/>
        <v>3.6074340816464798</v>
      </c>
      <c r="H97">
        <f t="shared" si="40"/>
        <v>3.1491007483131463</v>
      </c>
      <c r="J97">
        <f t="shared" si="41"/>
        <v>0.10061912088835129</v>
      </c>
      <c r="K97" s="22">
        <f t="shared" si="42"/>
        <v>1504.7017767439397</v>
      </c>
      <c r="L97" s="22">
        <f>SUM(K97:K$124)</f>
        <v>5736.9981149045716</v>
      </c>
      <c r="M97">
        <f t="shared" si="43"/>
        <v>3.8127143887069765</v>
      </c>
      <c r="N97">
        <f t="shared" si="44"/>
        <v>3.3543810553736431</v>
      </c>
      <c r="P97">
        <f t="shared" si="45"/>
        <v>6.3993829875609989E-2</v>
      </c>
      <c r="Q97" s="22">
        <f t="shared" si="46"/>
        <v>956.99136172464296</v>
      </c>
      <c r="R97" s="22">
        <f>SUM(Q97:Q$124)</f>
        <v>3607.2012086546861</v>
      </c>
      <c r="S97">
        <f t="shared" si="47"/>
        <v>3.7693142832072848</v>
      </c>
      <c r="T97">
        <f t="shared" si="48"/>
        <v>3.3109809498739513</v>
      </c>
      <c r="V97">
        <f t="shared" si="49"/>
        <v>1.335595839858543E-2</v>
      </c>
      <c r="W97" s="22">
        <f t="shared" si="50"/>
        <v>199.73076841696243</v>
      </c>
      <c r="X97" s="22">
        <f>SUM(W97:W$124)</f>
        <v>724.36411395151481</v>
      </c>
      <c r="Y97">
        <f t="shared" si="51"/>
        <v>3.6267026842820531</v>
      </c>
      <c r="Z97">
        <f t="shared" si="52"/>
        <v>3.1683693509487196</v>
      </c>
      <c r="AB97">
        <f t="shared" si="53"/>
        <v>5.1076883371450582E-2</v>
      </c>
      <c r="AC97" s="22">
        <f t="shared" si="54"/>
        <v>763.82576672325376</v>
      </c>
      <c r="AD97" s="22">
        <f>SUM(AC97:AC$124)</f>
        <v>2862.8756373855017</v>
      </c>
      <c r="AE97">
        <f t="shared" si="55"/>
        <v>3.748074184073404</v>
      </c>
      <c r="AF97">
        <f t="shared" si="56"/>
        <v>3.2897408507400705</v>
      </c>
      <c r="AH97">
        <f t="shared" si="57"/>
        <v>4.0789414298178867E-2</v>
      </c>
      <c r="AI97" s="22">
        <f t="shared" si="58"/>
        <v>609.98251251785598</v>
      </c>
      <c r="AJ97" s="22">
        <f>SUM(AI97:AI$124)</f>
        <v>2273.4857316733824</v>
      </c>
      <c r="AK97">
        <f t="shared" si="59"/>
        <v>3.727132639080093</v>
      </c>
      <c r="AL97">
        <f t="shared" si="60"/>
        <v>3.2687993057467595</v>
      </c>
      <c r="AN97">
        <f t="shared" si="61"/>
        <v>3.2591638852821181E-2</v>
      </c>
      <c r="AO97" s="22">
        <f t="shared" si="62"/>
        <v>487.38943906350812</v>
      </c>
      <c r="AP97" s="22">
        <f>SUM(AO97:AO$124)</f>
        <v>1806.5010482620457</v>
      </c>
      <c r="AQ97">
        <f t="shared" si="63"/>
        <v>3.7064837755474098</v>
      </c>
      <c r="AR97">
        <f t="shared" si="64"/>
        <v>3.2481504422140763</v>
      </c>
      <c r="AT97">
        <f t="shared" si="65"/>
        <v>0.1262733053616994</v>
      </c>
      <c r="AU97" s="22">
        <f t="shared" si="66"/>
        <v>1888.345527724402</v>
      </c>
      <c r="AV97" s="22">
        <f>SUM(AU97:AU$124)</f>
        <v>7241.5915429702882</v>
      </c>
      <c r="AW97">
        <f t="shared" si="67"/>
        <v>3.8348869084870021</v>
      </c>
      <c r="AX97">
        <f t="shared" si="68"/>
        <v>3.3765535751536686</v>
      </c>
      <c r="AZ97">
        <f t="shared" si="69"/>
        <v>0.10061912088835129</v>
      </c>
      <c r="BA97" s="22">
        <f t="shared" si="70"/>
        <v>1504.7017767439397</v>
      </c>
      <c r="BB97" s="22">
        <f>SUM(BA97:BA$124)</f>
        <v>5736.9981149045716</v>
      </c>
      <c r="BC97">
        <f t="shared" si="71"/>
        <v>3.8127143887069765</v>
      </c>
      <c r="BD97">
        <f t="shared" si="72"/>
        <v>3.3543810553736431</v>
      </c>
    </row>
    <row r="98" spans="1:56" x14ac:dyDescent="0.2">
      <c r="A98">
        <v>94</v>
      </c>
      <c r="B98" s="12">
        <v>0.214507</v>
      </c>
      <c r="C98" s="5">
        <f t="shared" si="73"/>
        <v>12003.997143261418</v>
      </c>
      <c r="D98">
        <f t="shared" si="37"/>
        <v>1.0190743895326695E-2</v>
      </c>
      <c r="E98" s="22">
        <f t="shared" si="38"/>
        <v>122.32966060721039</v>
      </c>
      <c r="F98" s="22">
        <f>SUM(E98:E$124)</f>
        <v>417.23279732487185</v>
      </c>
      <c r="G98">
        <f t="shared" si="39"/>
        <v>3.4107247192041927</v>
      </c>
      <c r="H98">
        <f t="shared" si="40"/>
        <v>2.9523913858708593</v>
      </c>
      <c r="J98">
        <f t="shared" si="41"/>
        <v>9.8164995988635415E-2</v>
      </c>
      <c r="K98" s="22">
        <f t="shared" si="42"/>
        <v>1178.3723314158481</v>
      </c>
      <c r="L98" s="22">
        <f>SUM(K98:K$124)</f>
        <v>4232.2963381606314</v>
      </c>
      <c r="M98">
        <f t="shared" si="43"/>
        <v>3.5916460572995685</v>
      </c>
      <c r="N98">
        <f t="shared" si="44"/>
        <v>3.1333127239662351</v>
      </c>
      <c r="P98">
        <f t="shared" si="45"/>
        <v>6.212993191806794E-2</v>
      </c>
      <c r="Q98" s="22">
        <f t="shared" si="46"/>
        <v>745.80752525551395</v>
      </c>
      <c r="R98" s="22">
        <f>SUM(Q98:Q$124)</f>
        <v>2650.2098469300431</v>
      </c>
      <c r="S98">
        <f t="shared" si="47"/>
        <v>3.5534769457067092</v>
      </c>
      <c r="T98">
        <f t="shared" si="48"/>
        <v>3.0951436123733758</v>
      </c>
      <c r="V98">
        <f t="shared" si="49"/>
        <v>1.2750318280272484E-2</v>
      </c>
      <c r="W98" s="22">
        <f t="shared" si="50"/>
        <v>153.05478421206473</v>
      </c>
      <c r="X98" s="22">
        <f>SUM(W98:W$124)</f>
        <v>524.63334553455252</v>
      </c>
      <c r="Y98">
        <f t="shared" si="51"/>
        <v>3.4277487517649097</v>
      </c>
      <c r="Z98">
        <f t="shared" si="52"/>
        <v>2.9694154184315762</v>
      </c>
      <c r="AB98">
        <f t="shared" si="53"/>
        <v>4.9469136437240283E-2</v>
      </c>
      <c r="AC98" s="22">
        <f t="shared" si="54"/>
        <v>593.82737247224168</v>
      </c>
      <c r="AD98" s="22">
        <f>SUM(AC98:AC$124)</f>
        <v>2099.0498706622475</v>
      </c>
      <c r="AE98">
        <f t="shared" si="55"/>
        <v>3.5347812646685752</v>
      </c>
      <c r="AF98">
        <f t="shared" si="56"/>
        <v>3.0764479313352417</v>
      </c>
      <c r="AH98">
        <f t="shared" si="57"/>
        <v>3.9410062123844319E-2</v>
      </c>
      <c r="AI98" s="22">
        <f t="shared" si="58"/>
        <v>473.07827315038224</v>
      </c>
      <c r="AJ98" s="22">
        <f>SUM(AI98:AI$124)</f>
        <v>1663.503219155526</v>
      </c>
      <c r="AK98">
        <f t="shared" si="59"/>
        <v>3.5163382331590003</v>
      </c>
      <c r="AL98">
        <f t="shared" si="60"/>
        <v>3.0580048998256668</v>
      </c>
      <c r="AN98">
        <f t="shared" si="61"/>
        <v>3.1413627809948122E-2</v>
      </c>
      <c r="AO98" s="22">
        <f t="shared" si="62"/>
        <v>377.08909849009473</v>
      </c>
      <c r="AP98" s="22">
        <f>SUM(AO98:AO$124)</f>
        <v>1319.1116091985377</v>
      </c>
      <c r="AQ98">
        <f t="shared" si="63"/>
        <v>3.4981430502244759</v>
      </c>
      <c r="AR98">
        <f t="shared" si="64"/>
        <v>3.0398097168911424</v>
      </c>
      <c r="AT98">
        <f t="shared" si="65"/>
        <v>0.12349467517036616</v>
      </c>
      <c r="AU98" s="22">
        <f t="shared" si="66"/>
        <v>1482.4297279530722</v>
      </c>
      <c r="AV98" s="22">
        <f>SUM(AU98:AU$124)</f>
        <v>5353.2460152458862</v>
      </c>
      <c r="AW98">
        <f t="shared" si="67"/>
        <v>3.6111296976198717</v>
      </c>
      <c r="AX98">
        <f t="shared" si="68"/>
        <v>3.1527963642865382</v>
      </c>
      <c r="AZ98">
        <f t="shared" si="69"/>
        <v>9.8164995988635415E-2</v>
      </c>
      <c r="BA98" s="22">
        <f t="shared" si="70"/>
        <v>1178.3723314158481</v>
      </c>
      <c r="BB98" s="22">
        <f>SUM(BA98:BA$124)</f>
        <v>4232.2963381606314</v>
      </c>
      <c r="BC98">
        <f t="shared" si="71"/>
        <v>3.5916460572995685</v>
      </c>
      <c r="BD98">
        <f t="shared" si="72"/>
        <v>3.1333127239662351</v>
      </c>
    </row>
    <row r="99" spans="1:56" x14ac:dyDescent="0.2">
      <c r="A99">
        <v>95</v>
      </c>
      <c r="B99" s="12">
        <v>0.23844899999999999</v>
      </c>
      <c r="C99" s="5">
        <f t="shared" si="73"/>
        <v>9429.0557280518406</v>
      </c>
      <c r="D99">
        <f t="shared" si="37"/>
        <v>9.7054703765016102E-3</v>
      </c>
      <c r="E99" s="22">
        <f t="shared" si="38"/>
        <v>91.513421046989961</v>
      </c>
      <c r="F99" s="22">
        <f>SUM(E99:E$124)</f>
        <v>294.90313671766148</v>
      </c>
      <c r="G99">
        <f t="shared" si="39"/>
        <v>3.2225124287096181</v>
      </c>
      <c r="H99">
        <f t="shared" si="40"/>
        <v>2.7641790953762846</v>
      </c>
      <c r="J99">
        <f t="shared" si="41"/>
        <v>9.577072779379063E-2</v>
      </c>
      <c r="K99" s="22">
        <f t="shared" si="42"/>
        <v>903.02752948373518</v>
      </c>
      <c r="L99" s="22">
        <f>SUM(K99:K$124)</f>
        <v>3053.9240067447836</v>
      </c>
      <c r="M99">
        <f t="shared" si="43"/>
        <v>3.3818725421258478</v>
      </c>
      <c r="N99">
        <f t="shared" si="44"/>
        <v>2.9235392087925143</v>
      </c>
      <c r="P99">
        <f t="shared" si="45"/>
        <v>6.0320322250551395E-2</v>
      </c>
      <c r="Q99" s="22">
        <f t="shared" si="46"/>
        <v>568.76368003449454</v>
      </c>
      <c r="R99" s="22">
        <f>SUM(Q99:Q$124)</f>
        <v>1904.4023216745295</v>
      </c>
      <c r="S99">
        <f t="shared" si="47"/>
        <v>3.3483191499834004</v>
      </c>
      <c r="T99">
        <f t="shared" si="48"/>
        <v>2.8899858166500669</v>
      </c>
      <c r="V99">
        <f t="shared" si="49"/>
        <v>1.2172141556346047E-2</v>
      </c>
      <c r="W99" s="22">
        <f t="shared" si="50"/>
        <v>114.77180106452253</v>
      </c>
      <c r="X99" s="22">
        <f>SUM(W99:W$124)</f>
        <v>371.57856132248776</v>
      </c>
      <c r="Y99">
        <f t="shared" si="51"/>
        <v>3.2375423046083709</v>
      </c>
      <c r="Z99">
        <f t="shared" si="52"/>
        <v>2.7792089712750374</v>
      </c>
      <c r="AB99">
        <f t="shared" si="53"/>
        <v>4.7911996549385258E-2</v>
      </c>
      <c r="AC99" s="22">
        <f t="shared" si="54"/>
        <v>451.76488550638106</v>
      </c>
      <c r="AD99" s="22">
        <f>SUM(AC99:AC$124)</f>
        <v>1505.2224981900067</v>
      </c>
      <c r="AE99">
        <f t="shared" si="55"/>
        <v>3.3318713925780443</v>
      </c>
      <c r="AF99">
        <f t="shared" si="56"/>
        <v>2.8735380592447108</v>
      </c>
      <c r="AH99">
        <f t="shared" si="57"/>
        <v>3.807735470902833E-2</v>
      </c>
      <c r="AI99" s="22">
        <f t="shared" si="58"/>
        <v>359.03349952822532</v>
      </c>
      <c r="AJ99" s="22">
        <f>SUM(AI99:AI$124)</f>
        <v>1190.4249460051437</v>
      </c>
      <c r="AK99">
        <f t="shared" si="59"/>
        <v>3.3156375312314244</v>
      </c>
      <c r="AL99">
        <f t="shared" si="60"/>
        <v>2.8573041978980909</v>
      </c>
      <c r="AN99">
        <f t="shared" si="61"/>
        <v>3.0278195479468063E-2</v>
      </c>
      <c r="AO99" s="22">
        <f t="shared" si="62"/>
        <v>285.49479252075167</v>
      </c>
      <c r="AP99" s="22">
        <f>SUM(AO99:AO$124)</f>
        <v>942.02251070844284</v>
      </c>
      <c r="AQ99">
        <f t="shared" si="63"/>
        <v>3.2996136370507365</v>
      </c>
      <c r="AR99">
        <f t="shared" si="64"/>
        <v>2.841280303717403</v>
      </c>
      <c r="AT99">
        <f t="shared" si="65"/>
        <v>0.12077718843067596</v>
      </c>
      <c r="AU99" s="22">
        <f t="shared" si="66"/>
        <v>1138.8148403902617</v>
      </c>
      <c r="AV99" s="22">
        <f>SUM(AU99:AU$124)</f>
        <v>3870.8162872928115</v>
      </c>
      <c r="AW99">
        <f t="shared" si="67"/>
        <v>3.3989865165142361</v>
      </c>
      <c r="AX99">
        <f t="shared" si="68"/>
        <v>2.9406531831809026</v>
      </c>
      <c r="AZ99">
        <f t="shared" si="69"/>
        <v>9.577072779379063E-2</v>
      </c>
      <c r="BA99" s="22">
        <f t="shared" si="70"/>
        <v>903.02752948373518</v>
      </c>
      <c r="BB99" s="22">
        <f>SUM(BA99:BA$124)</f>
        <v>3053.9240067447836</v>
      </c>
      <c r="BC99">
        <f t="shared" si="71"/>
        <v>3.3818725421258478</v>
      </c>
      <c r="BD99">
        <f t="shared" si="72"/>
        <v>2.9235392087925143</v>
      </c>
    </row>
    <row r="100" spans="1:56" x14ac:dyDescent="0.2">
      <c r="A100">
        <v>96</v>
      </c>
      <c r="B100" s="12">
        <v>0.25672400000000001</v>
      </c>
      <c r="C100" s="5">
        <f t="shared" si="73"/>
        <v>7180.706818753607</v>
      </c>
      <c r="D100">
        <f t="shared" si="37"/>
        <v>9.2433051204777253E-3</v>
      </c>
      <c r="E100" s="22">
        <f t="shared" si="38"/>
        <v>66.37346410643454</v>
      </c>
      <c r="F100" s="22">
        <f>SUM(E100:E$124)</f>
        <v>203.38971567067154</v>
      </c>
      <c r="G100">
        <f t="shared" si="39"/>
        <v>3.0643227441695942</v>
      </c>
      <c r="H100">
        <f t="shared" si="40"/>
        <v>2.6059894108362607</v>
      </c>
      <c r="J100">
        <f t="shared" si="41"/>
        <v>9.3434856384185999E-2</v>
      </c>
      <c r="K100" s="22">
        <f t="shared" si="42"/>
        <v>670.92831034718836</v>
      </c>
      <c r="L100" s="22">
        <f>SUM(K100:K$124)</f>
        <v>2150.8964772610479</v>
      </c>
      <c r="M100">
        <f t="shared" si="43"/>
        <v>3.2058514212166926</v>
      </c>
      <c r="N100">
        <f t="shared" si="44"/>
        <v>2.7475180878833592</v>
      </c>
      <c r="P100">
        <f t="shared" si="45"/>
        <v>5.8563419660729518E-2</v>
      </c>
      <c r="Q100" s="22">
        <f t="shared" si="46"/>
        <v>420.52674688732952</v>
      </c>
      <c r="R100" s="22">
        <f>SUM(Q100:Q$124)</f>
        <v>1335.6386416400348</v>
      </c>
      <c r="S100">
        <f t="shared" si="47"/>
        <v>3.176108657835</v>
      </c>
      <c r="T100">
        <f t="shared" si="48"/>
        <v>2.7177753245016665</v>
      </c>
      <c r="V100">
        <f t="shared" si="49"/>
        <v>1.1620182870020089E-2</v>
      </c>
      <c r="W100" s="22">
        <f t="shared" si="50"/>
        <v>83.441126369917114</v>
      </c>
      <c r="X100" s="22">
        <f>SUM(W100:W$124)</f>
        <v>256.80676025796527</v>
      </c>
      <c r="Y100">
        <f t="shared" si="51"/>
        <v>3.0777000674639905</v>
      </c>
      <c r="Z100">
        <f t="shared" si="52"/>
        <v>2.619366734130657</v>
      </c>
      <c r="AB100">
        <f t="shared" si="53"/>
        <v>4.6403870750009922E-2</v>
      </c>
      <c r="AC100" s="22">
        <f t="shared" si="54"/>
        <v>333.21259111115728</v>
      </c>
      <c r="AD100" s="22">
        <f>SUM(AC100:AC$124)</f>
        <v>1053.4576126836257</v>
      </c>
      <c r="AE100">
        <f t="shared" si="55"/>
        <v>3.1615180241859466</v>
      </c>
      <c r="AF100">
        <f t="shared" si="56"/>
        <v>2.7031846908526131</v>
      </c>
      <c r="AH100">
        <f t="shared" si="57"/>
        <v>3.6789714694713371E-2</v>
      </c>
      <c r="AI100" s="22">
        <f t="shared" si="58"/>
        <v>264.17615516832808</v>
      </c>
      <c r="AJ100" s="22">
        <f>SUM(AI100:AI$124)</f>
        <v>831.3914464769183</v>
      </c>
      <c r="AK100">
        <f t="shared" si="59"/>
        <v>3.1471101013911391</v>
      </c>
      <c r="AL100">
        <f t="shared" si="60"/>
        <v>2.6887767680578056</v>
      </c>
      <c r="AN100">
        <f t="shared" si="61"/>
        <v>2.9183802871776444E-2</v>
      </c>
      <c r="AO100" s="22">
        <f t="shared" si="62"/>
        <v>209.5603322785262</v>
      </c>
      <c r="AP100" s="22">
        <f>SUM(AO100:AO$124)</f>
        <v>656.52771818769122</v>
      </c>
      <c r="AQ100">
        <f t="shared" si="63"/>
        <v>3.1328816434357512</v>
      </c>
      <c r="AR100">
        <f t="shared" si="64"/>
        <v>2.6745483101024177</v>
      </c>
      <c r="AT100">
        <f t="shared" si="65"/>
        <v>0.11811949968770268</v>
      </c>
      <c r="AU100" s="22">
        <f t="shared" si="66"/>
        <v>848.1814968352511</v>
      </c>
      <c r="AV100" s="22">
        <f>SUM(AU100:AU$124)</f>
        <v>2732.00144690255</v>
      </c>
      <c r="AW100">
        <f t="shared" si="67"/>
        <v>3.2210104288955126</v>
      </c>
      <c r="AX100">
        <f t="shared" si="68"/>
        <v>2.7626770955621791</v>
      </c>
      <c r="AZ100">
        <f t="shared" si="69"/>
        <v>9.3434856384185999E-2</v>
      </c>
      <c r="BA100" s="22">
        <f t="shared" si="70"/>
        <v>670.92831034718836</v>
      </c>
      <c r="BB100" s="22">
        <f>SUM(BA100:BA$124)</f>
        <v>2150.8964772610479</v>
      </c>
      <c r="BC100">
        <f t="shared" si="71"/>
        <v>3.2058514212166926</v>
      </c>
      <c r="BD100">
        <f t="shared" si="72"/>
        <v>2.7475180878833592</v>
      </c>
    </row>
    <row r="101" spans="1:56" x14ac:dyDescent="0.2">
      <c r="A101">
        <v>97</v>
      </c>
      <c r="B101" s="12">
        <v>0.27438699999999999</v>
      </c>
      <c r="C101" s="5">
        <f t="shared" si="73"/>
        <v>5337.2470414159061</v>
      </c>
      <c r="D101">
        <f t="shared" si="37"/>
        <v>8.8031477337883104E-3</v>
      </c>
      <c r="E101" s="22">
        <f t="shared" si="38"/>
        <v>46.984574197308795</v>
      </c>
      <c r="F101" s="22">
        <f>SUM(E101:E$124)</f>
        <v>137.016251564237</v>
      </c>
      <c r="G101">
        <f t="shared" si="39"/>
        <v>2.9161965156658818</v>
      </c>
      <c r="H101">
        <f t="shared" si="40"/>
        <v>2.4578631823325483</v>
      </c>
      <c r="J101">
        <f t="shared" si="41"/>
        <v>9.1155957447986352E-2</v>
      </c>
      <c r="K101" s="22">
        <f t="shared" si="42"/>
        <v>486.52186419669937</v>
      </c>
      <c r="L101" s="22">
        <f>SUM(K101:K$124)</f>
        <v>1479.9681669138599</v>
      </c>
      <c r="M101">
        <f t="shared" si="43"/>
        <v>3.0419355754082065</v>
      </c>
      <c r="N101">
        <f t="shared" si="44"/>
        <v>2.583602242074873</v>
      </c>
      <c r="P101">
        <f t="shared" si="45"/>
        <v>5.6857688990999529E-2</v>
      </c>
      <c r="Q101" s="22">
        <f t="shared" si="46"/>
        <v>303.46353234895798</v>
      </c>
      <c r="R101" s="22">
        <f>SUM(Q101:Q$124)</f>
        <v>915.11189475270544</v>
      </c>
      <c r="S101">
        <f t="shared" si="47"/>
        <v>3.015558039772642</v>
      </c>
      <c r="T101">
        <f t="shared" si="48"/>
        <v>2.5572247064393085</v>
      </c>
      <c r="V101">
        <f t="shared" si="49"/>
        <v>1.1093253336534688E-2</v>
      </c>
      <c r="W101" s="22">
        <f t="shared" si="50"/>
        <v>59.207433550096894</v>
      </c>
      <c r="X101" s="22">
        <f>SUM(W101:W$124)</f>
        <v>173.36563388804819</v>
      </c>
      <c r="Y101">
        <f t="shared" si="51"/>
        <v>2.9281058727424689</v>
      </c>
      <c r="Z101">
        <f t="shared" si="52"/>
        <v>2.4697725394091354</v>
      </c>
      <c r="AB101">
        <f t="shared" si="53"/>
        <v>4.4943216222769901E-2</v>
      </c>
      <c r="AC101" s="22">
        <f t="shared" si="54"/>
        <v>239.873047816694</v>
      </c>
      <c r="AD101" s="22">
        <f>SUM(AC101:AC$124)</f>
        <v>720.24502157246786</v>
      </c>
      <c r="AE101">
        <f t="shared" si="55"/>
        <v>3.0026092056947729</v>
      </c>
      <c r="AF101">
        <f t="shared" si="56"/>
        <v>2.5442758723614394</v>
      </c>
      <c r="AH101">
        <f t="shared" si="57"/>
        <v>3.5545618062525E-2</v>
      </c>
      <c r="AI101" s="22">
        <f t="shared" si="58"/>
        <v>189.71574483951136</v>
      </c>
      <c r="AJ101" s="22">
        <f>SUM(AI101:AI$124)</f>
        <v>567.21529130859028</v>
      </c>
      <c r="AK101">
        <f t="shared" si="59"/>
        <v>2.9898166427273702</v>
      </c>
      <c r="AL101">
        <f t="shared" si="60"/>
        <v>2.5314833093940368</v>
      </c>
      <c r="AN101">
        <f t="shared" si="61"/>
        <v>2.8128966623398984E-2</v>
      </c>
      <c r="AO101" s="22">
        <f t="shared" si="62"/>
        <v>150.13124388882301</v>
      </c>
      <c r="AP101" s="22">
        <f>SUM(AO101:AO$124)</f>
        <v>446.96738590916505</v>
      </c>
      <c r="AQ101">
        <f t="shared" si="63"/>
        <v>2.9771776635658775</v>
      </c>
      <c r="AR101">
        <f t="shared" si="64"/>
        <v>2.5188443302325441</v>
      </c>
      <c r="AT101">
        <f t="shared" si="65"/>
        <v>0.11552029309310777</v>
      </c>
      <c r="AU101" s="22">
        <f t="shared" si="66"/>
        <v>616.56034253468772</v>
      </c>
      <c r="AV101" s="22">
        <f>SUM(AU101:AU$124)</f>
        <v>1883.8199500672999</v>
      </c>
      <c r="AW101">
        <f t="shared" si="67"/>
        <v>3.055369961556222</v>
      </c>
      <c r="AX101">
        <f t="shared" si="68"/>
        <v>2.5970366282228885</v>
      </c>
      <c r="AZ101">
        <f t="shared" si="69"/>
        <v>9.1155957447986352E-2</v>
      </c>
      <c r="BA101" s="22">
        <f t="shared" si="70"/>
        <v>486.52186419669937</v>
      </c>
      <c r="BB101" s="22">
        <f>SUM(BA101:BA$124)</f>
        <v>1479.9681669138599</v>
      </c>
      <c r="BC101">
        <f t="shared" si="71"/>
        <v>3.0419355754082065</v>
      </c>
      <c r="BD101">
        <f t="shared" si="72"/>
        <v>2.583602242074873</v>
      </c>
    </row>
    <row r="102" spans="1:56" x14ac:dyDescent="0.2">
      <c r="A102">
        <v>98</v>
      </c>
      <c r="B102" s="12">
        <v>0.298873</v>
      </c>
      <c r="C102" s="5">
        <f t="shared" si="73"/>
        <v>3872.7758374629202</v>
      </c>
      <c r="D102">
        <f t="shared" si="37"/>
        <v>8.3839502226555323E-3</v>
      </c>
      <c r="E102" s="22">
        <f t="shared" si="38"/>
        <v>32.469159844792216</v>
      </c>
      <c r="F102" s="22">
        <f>SUM(E102:E$124)</f>
        <v>90.031677366928307</v>
      </c>
      <c r="G102">
        <f t="shared" si="39"/>
        <v>2.7728366793995947</v>
      </c>
      <c r="H102">
        <f t="shared" si="40"/>
        <v>2.3145033460662612</v>
      </c>
      <c r="J102">
        <f t="shared" si="41"/>
        <v>8.8932641412669614E-2</v>
      </c>
      <c r="K102" s="22">
        <f t="shared" si="42"/>
        <v>344.41618482474115</v>
      </c>
      <c r="L102" s="22">
        <f>SUM(K102:K$124)</f>
        <v>993.44630271716028</v>
      </c>
      <c r="M102">
        <f t="shared" si="43"/>
        <v>2.8844355941712876</v>
      </c>
      <c r="N102">
        <f t="shared" si="44"/>
        <v>2.4261022608379541</v>
      </c>
      <c r="P102">
        <f t="shared" si="45"/>
        <v>5.5201639797086935E-2</v>
      </c>
      <c r="Q102" s="22">
        <f t="shared" si="46"/>
        <v>213.78357679448982</v>
      </c>
      <c r="R102" s="22">
        <f>SUM(Q102:Q$124)</f>
        <v>611.64836240374757</v>
      </c>
      <c r="S102">
        <f t="shared" si="47"/>
        <v>2.8610633780897268</v>
      </c>
      <c r="T102">
        <f t="shared" si="48"/>
        <v>2.4027300447563933</v>
      </c>
      <c r="V102">
        <f t="shared" si="49"/>
        <v>1.0590217982372016E-2</v>
      </c>
      <c r="W102" s="22">
        <f t="shared" si="50"/>
        <v>41.013540315595662</v>
      </c>
      <c r="X102" s="22">
        <f>SUM(W102:W$124)</f>
        <v>114.15820033795126</v>
      </c>
      <c r="Y102">
        <f t="shared" si="51"/>
        <v>2.7834271184470722</v>
      </c>
      <c r="Z102">
        <f t="shared" si="52"/>
        <v>2.3250937851137388</v>
      </c>
      <c r="AB102">
        <f t="shared" si="53"/>
        <v>4.3528538714547128E-2</v>
      </c>
      <c r="AC102" s="22">
        <f t="shared" si="54"/>
        <v>168.5762729737674</v>
      </c>
      <c r="AD102" s="22">
        <f>SUM(AC102:AC$124)</f>
        <v>480.37197375577415</v>
      </c>
      <c r="AE102">
        <f t="shared" si="55"/>
        <v>2.8495823598527776</v>
      </c>
      <c r="AF102">
        <f t="shared" si="56"/>
        <v>2.3912490265194442</v>
      </c>
      <c r="AH102">
        <f t="shared" si="57"/>
        <v>3.434359233094203E-2</v>
      </c>
      <c r="AI102" s="22">
        <f t="shared" si="58"/>
        <v>133.00503455094915</v>
      </c>
      <c r="AJ102" s="22">
        <f>SUM(AI102:AI$124)</f>
        <v>377.49954646907912</v>
      </c>
      <c r="AK102">
        <f t="shared" si="59"/>
        <v>2.8382350167690342</v>
      </c>
      <c r="AL102">
        <f t="shared" si="60"/>
        <v>2.3799016834357007</v>
      </c>
      <c r="AN102">
        <f t="shared" si="61"/>
        <v>2.7112256986408654E-2</v>
      </c>
      <c r="AO102" s="22">
        <f t="shared" si="62"/>
        <v>104.99969375604869</v>
      </c>
      <c r="AP102" s="22">
        <f>SUM(AO102:AO$124)</f>
        <v>296.83614202034209</v>
      </c>
      <c r="AQ102">
        <f t="shared" si="63"/>
        <v>2.8270191216937941</v>
      </c>
      <c r="AR102">
        <f t="shared" si="64"/>
        <v>2.3686857883604606</v>
      </c>
      <c r="AT102">
        <f t="shared" si="65"/>
        <v>0.11297828175365064</v>
      </c>
      <c r="AU102" s="22">
        <f t="shared" si="66"/>
        <v>437.5395597336161</v>
      </c>
      <c r="AV102" s="22">
        <f>SUM(AU102:AU$124)</f>
        <v>1267.2596075326123</v>
      </c>
      <c r="AW102">
        <f t="shared" si="67"/>
        <v>2.8963314958403954</v>
      </c>
      <c r="AX102">
        <f t="shared" si="68"/>
        <v>2.4379981625070619</v>
      </c>
      <c r="AZ102">
        <f t="shared" si="69"/>
        <v>8.8932641412669614E-2</v>
      </c>
      <c r="BA102" s="22">
        <f t="shared" si="70"/>
        <v>344.41618482474115</v>
      </c>
      <c r="BB102" s="22">
        <f>SUM(BA102:BA$124)</f>
        <v>993.44630271716028</v>
      </c>
      <c r="BC102">
        <f t="shared" si="71"/>
        <v>2.8844355941712876</v>
      </c>
      <c r="BD102">
        <f t="shared" si="72"/>
        <v>2.4261022608379541</v>
      </c>
    </row>
    <row r="103" spans="1:56" x14ac:dyDescent="0.2">
      <c r="A103">
        <v>99</v>
      </c>
      <c r="B103" s="12">
        <v>0.31565699999999997</v>
      </c>
      <c r="C103" s="5">
        <f t="shared" si="73"/>
        <v>2715.3077045928649</v>
      </c>
      <c r="D103">
        <f t="shared" si="37"/>
        <v>7.9847144977671734E-3</v>
      </c>
      <c r="E103" s="22">
        <f t="shared" si="38"/>
        <v>21.680956794761553</v>
      </c>
      <c r="F103" s="22">
        <f>SUM(E103:E$124)</f>
        <v>57.562517522136062</v>
      </c>
      <c r="G103">
        <f t="shared" si="39"/>
        <v>2.654980500493596</v>
      </c>
      <c r="H103">
        <f t="shared" si="40"/>
        <v>2.1966471671602625</v>
      </c>
      <c r="J103">
        <f t="shared" si="41"/>
        <v>8.6763552597726459E-2</v>
      </c>
      <c r="K103" s="22">
        <f t="shared" si="42"/>
        <v>235.58974284645493</v>
      </c>
      <c r="L103" s="22">
        <f>SUM(K103:K$124)</f>
        <v>649.03011789241918</v>
      </c>
      <c r="M103">
        <f t="shared" si="43"/>
        <v>2.7549167041428584</v>
      </c>
      <c r="N103">
        <f t="shared" si="44"/>
        <v>2.2965833708095249</v>
      </c>
      <c r="P103">
        <f t="shared" si="45"/>
        <v>5.3593825045715457E-2</v>
      </c>
      <c r="Q103" s="22">
        <f t="shared" si="46"/>
        <v>145.52372606523323</v>
      </c>
      <c r="R103" s="22">
        <f>SUM(Q103:Q$124)</f>
        <v>397.86478560925764</v>
      </c>
      <c r="S103">
        <f t="shared" si="47"/>
        <v>2.734020055471289</v>
      </c>
      <c r="T103">
        <f t="shared" si="48"/>
        <v>2.2756867221379555</v>
      </c>
      <c r="V103">
        <f t="shared" si="49"/>
        <v>1.0109993300593811E-2</v>
      </c>
      <c r="W103" s="22">
        <f t="shared" si="50"/>
        <v>27.451742702484623</v>
      </c>
      <c r="X103" s="22">
        <f>SUM(W103:W$124)</f>
        <v>73.144660022355609</v>
      </c>
      <c r="Y103">
        <f t="shared" si="51"/>
        <v>2.6644814799220518</v>
      </c>
      <c r="Z103">
        <f t="shared" si="52"/>
        <v>2.2061481465887183</v>
      </c>
      <c r="AB103">
        <f t="shared" si="53"/>
        <v>4.2158391006825308E-2</v>
      </c>
      <c r="AC103" s="22">
        <f t="shared" si="54"/>
        <v>114.4730039140713</v>
      </c>
      <c r="AD103" s="22">
        <f>SUM(AC103:AC$124)</f>
        <v>311.7957007820068</v>
      </c>
      <c r="AE103">
        <f t="shared" si="55"/>
        <v>2.7237487453029101</v>
      </c>
      <c r="AF103">
        <f t="shared" si="56"/>
        <v>2.2654154119695766</v>
      </c>
      <c r="AH103">
        <f t="shared" si="57"/>
        <v>3.3182214812504378E-2</v>
      </c>
      <c r="AI103" s="22">
        <f t="shared" si="58"/>
        <v>90.099923535848617</v>
      </c>
      <c r="AJ103" s="22">
        <f>SUM(AI103:AI$124)</f>
        <v>244.49451191812997</v>
      </c>
      <c r="AK103">
        <f t="shared" si="59"/>
        <v>2.713592890240927</v>
      </c>
      <c r="AL103">
        <f t="shared" si="60"/>
        <v>2.2552595569075935</v>
      </c>
      <c r="AN103">
        <f t="shared" si="61"/>
        <v>2.6132295890514367E-2</v>
      </c>
      <c r="AO103" s="22">
        <f t="shared" si="62"/>
        <v>70.957224370214121</v>
      </c>
      <c r="AP103" s="22">
        <f>SUM(AO103:AO$124)</f>
        <v>191.83644826429335</v>
      </c>
      <c r="AQ103">
        <f t="shared" si="63"/>
        <v>2.7035506245763044</v>
      </c>
      <c r="AR103">
        <f t="shared" si="64"/>
        <v>2.2452172912429709</v>
      </c>
      <c r="AT103">
        <f t="shared" si="65"/>
        <v>0.11049220709403487</v>
      </c>
      <c r="AU103" s="22">
        <f t="shared" si="66"/>
        <v>300.02034121990329</v>
      </c>
      <c r="AV103" s="22">
        <f>SUM(AU103:AU$124)</f>
        <v>829.72004779899601</v>
      </c>
      <c r="AW103">
        <f t="shared" si="67"/>
        <v>2.7655459774003903</v>
      </c>
      <c r="AX103">
        <f t="shared" si="68"/>
        <v>2.3072126440670568</v>
      </c>
      <c r="AZ103">
        <f t="shared" si="69"/>
        <v>8.6763552597726459E-2</v>
      </c>
      <c r="BA103" s="22">
        <f t="shared" si="70"/>
        <v>235.58974284645493</v>
      </c>
      <c r="BB103" s="22">
        <f>SUM(BA103:BA$124)</f>
        <v>649.03011789241918</v>
      </c>
      <c r="BC103">
        <f t="shared" si="71"/>
        <v>2.7549167041428584</v>
      </c>
      <c r="BD103">
        <f t="shared" si="72"/>
        <v>2.2965833708095249</v>
      </c>
    </row>
    <row r="104" spans="1:56" x14ac:dyDescent="0.2">
      <c r="A104">
        <v>100</v>
      </c>
      <c r="B104" s="12">
        <v>0.33235699999999996</v>
      </c>
      <c r="C104" s="5">
        <f t="shared" si="73"/>
        <v>1858.201820484195</v>
      </c>
      <c r="D104">
        <f t="shared" si="37"/>
        <v>7.6044899978735007E-3</v>
      </c>
      <c r="E104" s="22">
        <f t="shared" si="38"/>
        <v>14.13067715790239</v>
      </c>
      <c r="F104" s="22">
        <f>SUM(E104:E$124)</f>
        <v>35.88156072737452</v>
      </c>
      <c r="G104">
        <f t="shared" si="39"/>
        <v>2.5392668961592006</v>
      </c>
      <c r="H104">
        <f t="shared" si="40"/>
        <v>2.0809335628258672</v>
      </c>
      <c r="J104">
        <f t="shared" si="41"/>
        <v>8.4647368388025807E-2</v>
      </c>
      <c r="K104" s="22">
        <f t="shared" si="42"/>
        <v>157.29189403782584</v>
      </c>
      <c r="L104" s="22">
        <f>SUM(K104:K$124)</f>
        <v>413.44037504596395</v>
      </c>
      <c r="M104">
        <f t="shared" si="43"/>
        <v>2.6284913000446104</v>
      </c>
      <c r="N104">
        <f t="shared" si="44"/>
        <v>2.1701579667112769</v>
      </c>
      <c r="P104">
        <f t="shared" si="45"/>
        <v>5.2032839850209185E-2</v>
      </c>
      <c r="Q104" s="22">
        <f t="shared" si="46"/>
        <v>96.687517734621281</v>
      </c>
      <c r="R104" s="22">
        <f>SUM(Q104:Q$124)</f>
        <v>252.34105954402449</v>
      </c>
      <c r="S104">
        <f t="shared" si="47"/>
        <v>2.609861804877712</v>
      </c>
      <c r="T104">
        <f t="shared" si="48"/>
        <v>2.1515284715443785</v>
      </c>
      <c r="V104">
        <f t="shared" si="49"/>
        <v>9.6515449170346615E-3</v>
      </c>
      <c r="W104" s="22">
        <f t="shared" si="50"/>
        <v>17.934518335318785</v>
      </c>
      <c r="X104" s="22">
        <f>SUM(W104:W$124)</f>
        <v>45.692917319870993</v>
      </c>
      <c r="Y104">
        <f t="shared" si="51"/>
        <v>2.5477638409662262</v>
      </c>
      <c r="Z104">
        <f t="shared" si="52"/>
        <v>2.0894305076328927</v>
      </c>
      <c r="AB104">
        <f t="shared" si="53"/>
        <v>4.0831371435181896E-2</v>
      </c>
      <c r="AC104" s="22">
        <f t="shared" si="54"/>
        <v>75.872928733721352</v>
      </c>
      <c r="AD104" s="22">
        <f>SUM(AC104:AC$124)</f>
        <v>197.32269686793541</v>
      </c>
      <c r="AE104">
        <f t="shared" si="55"/>
        <v>2.6006996192337084</v>
      </c>
      <c r="AF104">
        <f t="shared" si="56"/>
        <v>2.1423662859003749</v>
      </c>
      <c r="AH104">
        <f t="shared" si="57"/>
        <v>3.2060110929955921E-2</v>
      </c>
      <c r="AI104" s="22">
        <f t="shared" si="58"/>
        <v>59.57415649496933</v>
      </c>
      <c r="AJ104" s="22">
        <f>SUM(AI104:AI$124)</f>
        <v>154.39458838228134</v>
      </c>
      <c r="AK104">
        <f t="shared" si="59"/>
        <v>2.5916370027886004</v>
      </c>
      <c r="AL104">
        <f t="shared" si="60"/>
        <v>2.1333036694552669</v>
      </c>
      <c r="AN104">
        <f t="shared" si="61"/>
        <v>2.5187755075194562E-2</v>
      </c>
      <c r="AO104" s="22">
        <f t="shared" si="62"/>
        <v>46.803932334636556</v>
      </c>
      <c r="AP104" s="22">
        <f>SUM(AO104:AO$124)</f>
        <v>120.87922389407927</v>
      </c>
      <c r="AQ104">
        <f t="shared" si="63"/>
        <v>2.5826723923499135</v>
      </c>
      <c r="AR104">
        <f t="shared" si="64"/>
        <v>2.12433905901658</v>
      </c>
      <c r="AT104">
        <f t="shared" si="65"/>
        <v>0.10806083823377494</v>
      </c>
      <c r="AU104" s="22">
        <f t="shared" si="66"/>
        <v>200.79884632904867</v>
      </c>
      <c r="AV104" s="22">
        <f>SUM(AU104:AU$124)</f>
        <v>529.69970657909255</v>
      </c>
      <c r="AW104">
        <f t="shared" si="67"/>
        <v>2.6379619019875977</v>
      </c>
      <c r="AX104">
        <f t="shared" si="68"/>
        <v>2.1796285686542642</v>
      </c>
      <c r="AZ104">
        <f t="shared" si="69"/>
        <v>8.4647368388025807E-2</v>
      </c>
      <c r="BA104" s="22">
        <f t="shared" si="70"/>
        <v>157.29189403782584</v>
      </c>
      <c r="BB104" s="22">
        <f>SUM(BA104:BA$124)</f>
        <v>413.44037504596395</v>
      </c>
      <c r="BC104">
        <f t="shared" si="71"/>
        <v>2.6284913000446104</v>
      </c>
      <c r="BD104">
        <f t="shared" si="72"/>
        <v>2.1701579667112769</v>
      </c>
    </row>
    <row r="105" spans="1:56" x14ac:dyDescent="0.2">
      <c r="A105">
        <v>101</v>
      </c>
      <c r="B105" s="12">
        <v>0.35856000000000005</v>
      </c>
      <c r="C105" s="5">
        <f t="shared" si="73"/>
        <v>1240.6154380335292</v>
      </c>
      <c r="D105">
        <f t="shared" si="37"/>
        <v>7.2423714265461899E-3</v>
      </c>
      <c r="E105" s="22">
        <f t="shared" si="38"/>
        <v>8.9849977997461181</v>
      </c>
      <c r="F105" s="22">
        <f>SUM(E105:E$124)</f>
        <v>21.750883569472116</v>
      </c>
      <c r="G105">
        <f t="shared" si="39"/>
        <v>2.4208000997047225</v>
      </c>
      <c r="H105">
        <f t="shared" si="40"/>
        <v>1.9624667663713893</v>
      </c>
      <c r="J105">
        <f t="shared" si="41"/>
        <v>8.2582798427342258E-2</v>
      </c>
      <c r="K105" s="22">
        <f t="shared" si="42"/>
        <v>102.45349464497187</v>
      </c>
      <c r="L105" s="22">
        <f>SUM(K105:K$124)</f>
        <v>256.14848100813816</v>
      </c>
      <c r="M105">
        <f t="shared" si="43"/>
        <v>2.5001439130579155</v>
      </c>
      <c r="N105">
        <f t="shared" si="44"/>
        <v>2.041810579724582</v>
      </c>
      <c r="P105">
        <f t="shared" si="45"/>
        <v>5.0517320242921548E-2</v>
      </c>
      <c r="Q105" s="22">
        <f t="shared" si="46"/>
        <v>62.67256738145219</v>
      </c>
      <c r="R105" s="22">
        <f>SUM(Q105:Q$124)</f>
        <v>155.65354180940321</v>
      </c>
      <c r="S105">
        <f t="shared" si="47"/>
        <v>2.4835992574235681</v>
      </c>
      <c r="T105">
        <f t="shared" si="48"/>
        <v>2.0252659240902346</v>
      </c>
      <c r="V105">
        <f t="shared" si="49"/>
        <v>9.2138853623242607E-3</v>
      </c>
      <c r="W105" s="22">
        <f t="shared" si="50"/>
        <v>11.430888424770636</v>
      </c>
      <c r="X105" s="22">
        <f>SUM(W105:W$124)</f>
        <v>27.758398984552194</v>
      </c>
      <c r="Y105">
        <f t="shared" si="51"/>
        <v>2.4283675907814817</v>
      </c>
      <c r="Z105">
        <f t="shared" si="52"/>
        <v>1.9700342574481484</v>
      </c>
      <c r="AB105">
        <f t="shared" si="53"/>
        <v>3.9546122455381978E-2</v>
      </c>
      <c r="AC105" s="22">
        <f t="shared" si="54"/>
        <v>49.0615300325113</v>
      </c>
      <c r="AD105" s="22">
        <f>SUM(AC105:AC$124)</f>
        <v>121.44976813421408</v>
      </c>
      <c r="AE105">
        <f t="shared" si="55"/>
        <v>2.4754582267151823</v>
      </c>
      <c r="AF105">
        <f t="shared" si="56"/>
        <v>2.0171248933818489</v>
      </c>
      <c r="AH105">
        <f t="shared" si="57"/>
        <v>3.0975952589329399E-2</v>
      </c>
      <c r="AI105" s="22">
        <f t="shared" si="58"/>
        <v>38.429244990116729</v>
      </c>
      <c r="AJ105" s="22">
        <f>SUM(AI105:AI$124)</f>
        <v>94.820431887311955</v>
      </c>
      <c r="AK105">
        <f t="shared" si="59"/>
        <v>2.467402935230655</v>
      </c>
      <c r="AL105">
        <f t="shared" si="60"/>
        <v>2.0090696018973215</v>
      </c>
      <c r="AN105">
        <f t="shared" si="61"/>
        <v>2.4277354289344154E-2</v>
      </c>
      <c r="AO105" s="22">
        <f t="shared" si="62"/>
        <v>30.118860525969879</v>
      </c>
      <c r="AP105" s="22">
        <f>SUM(AO105:AO$124)</f>
        <v>74.075291559442704</v>
      </c>
      <c r="AQ105">
        <f t="shared" si="63"/>
        <v>2.4594320723246335</v>
      </c>
      <c r="AR105">
        <f t="shared" si="64"/>
        <v>2.0010987389913</v>
      </c>
      <c r="AT105">
        <f t="shared" si="65"/>
        <v>0.10568297137777498</v>
      </c>
      <c r="AU105" s="22">
        <f t="shared" si="66"/>
        <v>131.11192582852323</v>
      </c>
      <c r="AV105" s="22">
        <f>SUM(AU105:AU$124)</f>
        <v>328.90086025004382</v>
      </c>
      <c r="AW105">
        <f t="shared" si="67"/>
        <v>2.508550295266061</v>
      </c>
      <c r="AX105">
        <f t="shared" si="68"/>
        <v>2.0502169619327275</v>
      </c>
      <c r="AZ105">
        <f t="shared" si="69"/>
        <v>8.2582798427342258E-2</v>
      </c>
      <c r="BA105" s="22">
        <f t="shared" si="70"/>
        <v>102.45349464497187</v>
      </c>
      <c r="BB105" s="22">
        <f>SUM(BA105:BA$124)</f>
        <v>256.14848100813816</v>
      </c>
      <c r="BC105">
        <f t="shared" si="71"/>
        <v>2.5001439130579155</v>
      </c>
      <c r="BD105">
        <f t="shared" si="72"/>
        <v>2.041810579724582</v>
      </c>
    </row>
    <row r="106" spans="1:56" x14ac:dyDescent="0.2">
      <c r="A106">
        <v>102</v>
      </c>
      <c r="B106" s="12">
        <v>0.37669900000000001</v>
      </c>
      <c r="C106" s="5">
        <f t="shared" si="73"/>
        <v>795.78036657222697</v>
      </c>
      <c r="D106">
        <f t="shared" si="37"/>
        <v>6.8974965967106578E-3</v>
      </c>
      <c r="E106" s="22">
        <f t="shared" si="38"/>
        <v>5.4888923701610954</v>
      </c>
      <c r="F106" s="22">
        <f>SUM(E106:E$124)</f>
        <v>12.765885769725998</v>
      </c>
      <c r="G106">
        <f t="shared" si="39"/>
        <v>2.3257671874063961</v>
      </c>
      <c r="H106">
        <f t="shared" si="40"/>
        <v>1.8674338540730628</v>
      </c>
      <c r="J106">
        <f t="shared" si="41"/>
        <v>8.056858383155345E-2</v>
      </c>
      <c r="K106" s="22">
        <f t="shared" si="42"/>
        <v>64.114897175678806</v>
      </c>
      <c r="L106" s="22">
        <f>SUM(K106:K$124)</f>
        <v>153.69498636316635</v>
      </c>
      <c r="M106">
        <f t="shared" si="43"/>
        <v>2.3971805794530487</v>
      </c>
      <c r="N106">
        <f t="shared" si="44"/>
        <v>1.9388472461197155</v>
      </c>
      <c r="P106">
        <f t="shared" si="45"/>
        <v>4.9045941983418981E-2</v>
      </c>
      <c r="Q106" s="22">
        <f t="shared" si="46"/>
        <v>39.029797690445335</v>
      </c>
      <c r="R106" s="22">
        <f>SUM(Q106:Q$124)</f>
        <v>92.980974427951011</v>
      </c>
      <c r="S106">
        <f t="shared" si="47"/>
        <v>2.3823073633485206</v>
      </c>
      <c r="T106">
        <f t="shared" si="48"/>
        <v>1.9239740300151873</v>
      </c>
      <c r="V106">
        <f t="shared" si="49"/>
        <v>8.7960719449396256E-3</v>
      </c>
      <c r="W106" s="22">
        <f t="shared" si="50"/>
        <v>6.9997413567397366</v>
      </c>
      <c r="X106" s="22">
        <f>SUM(W106:W$124)</f>
        <v>16.327510559781558</v>
      </c>
      <c r="Y106">
        <f t="shared" si="51"/>
        <v>2.3325876954097069</v>
      </c>
      <c r="Z106">
        <f t="shared" si="52"/>
        <v>1.8742543620763736</v>
      </c>
      <c r="AB106">
        <f t="shared" si="53"/>
        <v>3.8301329254607247E-2</v>
      </c>
      <c r="AC106" s="22">
        <f t="shared" si="54"/>
        <v>30.479445834434916</v>
      </c>
      <c r="AD106" s="22">
        <f>SUM(AC106:AC$124)</f>
        <v>72.388238101702797</v>
      </c>
      <c r="AE106">
        <f t="shared" si="55"/>
        <v>2.3749853752235999</v>
      </c>
      <c r="AF106">
        <f t="shared" si="56"/>
        <v>1.9166520418902666</v>
      </c>
      <c r="AH106">
        <f t="shared" si="57"/>
        <v>2.9928456608047722E-2</v>
      </c>
      <c r="AI106" s="22">
        <f t="shared" si="58"/>
        <v>23.816478170493205</v>
      </c>
      <c r="AJ106" s="22">
        <f>SUM(AI106:AI$124)</f>
        <v>56.39118689719524</v>
      </c>
      <c r="AK106">
        <f t="shared" si="59"/>
        <v>2.3677382732036176</v>
      </c>
      <c r="AL106">
        <f t="shared" si="60"/>
        <v>1.9094049398702844</v>
      </c>
      <c r="AN106">
        <f t="shared" si="61"/>
        <v>2.3399859555994367E-2</v>
      </c>
      <c r="AO106" s="22">
        <f t="shared" si="62"/>
        <v>18.621148815207825</v>
      </c>
      <c r="AP106" s="22">
        <f>SUM(AO106:AO$124)</f>
        <v>43.956431033472818</v>
      </c>
      <c r="AQ106">
        <f t="shared" si="63"/>
        <v>2.3605649398802808</v>
      </c>
      <c r="AR106">
        <f t="shared" si="64"/>
        <v>1.9022316065469476</v>
      </c>
      <c r="AT106">
        <f t="shared" si="65"/>
        <v>0.10335742922031785</v>
      </c>
      <c r="AU106" s="22">
        <f t="shared" si="66"/>
        <v>82.249812912907544</v>
      </c>
      <c r="AV106" s="22">
        <f>SUM(AU106:AU$124)</f>
        <v>197.78893442152068</v>
      </c>
      <c r="AW106">
        <f t="shared" si="67"/>
        <v>2.4047341558205715</v>
      </c>
      <c r="AX106">
        <f t="shared" si="68"/>
        <v>1.9464008224872382</v>
      </c>
      <c r="AZ106">
        <f t="shared" si="69"/>
        <v>8.056858383155345E-2</v>
      </c>
      <c r="BA106" s="22">
        <f t="shared" si="70"/>
        <v>64.114897175678806</v>
      </c>
      <c r="BB106" s="22">
        <f>SUM(BA106:BA$124)</f>
        <v>153.69498636316635</v>
      </c>
      <c r="BC106">
        <f t="shared" si="71"/>
        <v>2.3971805794530487</v>
      </c>
      <c r="BD106">
        <f t="shared" si="72"/>
        <v>1.9388472461197155</v>
      </c>
    </row>
    <row r="107" spans="1:56" x14ac:dyDescent="0.2">
      <c r="A107">
        <v>103</v>
      </c>
      <c r="B107" s="12">
        <v>0.39688399999999996</v>
      </c>
      <c r="C107" s="5">
        <f t="shared" si="73"/>
        <v>496.01069826483564</v>
      </c>
      <c r="D107">
        <f t="shared" si="37"/>
        <v>6.5690443778196727E-3</v>
      </c>
      <c r="E107" s="22">
        <f t="shared" si="38"/>
        <v>3.2583162887750285</v>
      </c>
      <c r="F107" s="22">
        <f>SUM(E107:E$124)</f>
        <v>7.2769933995649057</v>
      </c>
      <c r="G107">
        <f t="shared" si="39"/>
        <v>2.2333600407775966</v>
      </c>
      <c r="H107">
        <f t="shared" si="40"/>
        <v>1.7750267074442634</v>
      </c>
      <c r="J107">
        <f t="shared" si="41"/>
        <v>7.8603496421027749E-2</v>
      </c>
      <c r="K107" s="22">
        <f t="shared" si="42"/>
        <v>38.988175145851486</v>
      </c>
      <c r="L107" s="22">
        <f>SUM(K107:K$124)</f>
        <v>89.580089187487559</v>
      </c>
      <c r="M107">
        <f t="shared" si="43"/>
        <v>2.2976220059640129</v>
      </c>
      <c r="N107">
        <f t="shared" si="44"/>
        <v>1.8392886726306796</v>
      </c>
      <c r="P107">
        <f t="shared" si="45"/>
        <v>4.7617419401377641E-2</v>
      </c>
      <c r="Q107" s="22">
        <f t="shared" si="46"/>
        <v>23.618749446846856</v>
      </c>
      <c r="R107" s="22">
        <f>SUM(Q107:Q$124)</f>
        <v>53.951176737505662</v>
      </c>
      <c r="S107">
        <f t="shared" si="47"/>
        <v>2.2842520455590098</v>
      </c>
      <c r="T107">
        <f t="shared" si="48"/>
        <v>1.8259187122256766</v>
      </c>
      <c r="V107">
        <f t="shared" si="49"/>
        <v>8.397204720706087E-3</v>
      </c>
      <c r="W107" s="22">
        <f t="shared" si="50"/>
        <v>4.1651033769902002</v>
      </c>
      <c r="X107" s="22">
        <f>SUM(W107:W$124)</f>
        <v>9.3277692030418233</v>
      </c>
      <c r="Y107">
        <f t="shared" si="51"/>
        <v>2.2395048474840702</v>
      </c>
      <c r="Z107">
        <f t="shared" si="52"/>
        <v>1.7811715141507369</v>
      </c>
      <c r="AB107">
        <f t="shared" si="53"/>
        <v>3.7095718406399275E-2</v>
      </c>
      <c r="AC107" s="22">
        <f t="shared" si="54"/>
        <v>18.399873189393819</v>
      </c>
      <c r="AD107" s="22">
        <f>SUM(AC107:AC$124)</f>
        <v>41.908792267267849</v>
      </c>
      <c r="AE107">
        <f t="shared" si="55"/>
        <v>2.2776674510683694</v>
      </c>
      <c r="AF107">
        <f t="shared" si="56"/>
        <v>1.8193341177350362</v>
      </c>
      <c r="AH107">
        <f t="shared" si="57"/>
        <v>2.8916383196181381E-2</v>
      </c>
      <c r="AI107" s="22">
        <f t="shared" si="58"/>
        <v>14.342835420431486</v>
      </c>
      <c r="AJ107" s="22">
        <f>SUM(AI107:AI$124)</f>
        <v>32.574708726702035</v>
      </c>
      <c r="AK107">
        <f t="shared" si="59"/>
        <v>2.2711484704272</v>
      </c>
      <c r="AL107">
        <f t="shared" si="60"/>
        <v>1.8128151370938668</v>
      </c>
      <c r="AN107">
        <f t="shared" si="61"/>
        <v>2.2554081499753603E-2</v>
      </c>
      <c r="AO107" s="22">
        <f t="shared" si="62"/>
        <v>11.187065713414796</v>
      </c>
      <c r="AP107" s="22">
        <f>SUM(AO107:AO$124)</f>
        <v>25.335282218264993</v>
      </c>
      <c r="AQ107">
        <f t="shared" si="63"/>
        <v>2.2646941447643938</v>
      </c>
      <c r="AR107">
        <f t="shared" si="64"/>
        <v>1.8063608114310605</v>
      </c>
      <c r="AT107">
        <f t="shared" si="65"/>
        <v>0.10108306036216905</v>
      </c>
      <c r="AU107" s="22">
        <f t="shared" si="66"/>
        <v>50.138279352985997</v>
      </c>
      <c r="AV107" s="22">
        <f>SUM(AU107:AU$124)</f>
        <v>115.53912150861306</v>
      </c>
      <c r="AW107">
        <f t="shared" si="67"/>
        <v>2.3044093853957137</v>
      </c>
      <c r="AX107">
        <f t="shared" si="68"/>
        <v>1.8460760520623805</v>
      </c>
      <c r="AZ107">
        <f t="shared" si="69"/>
        <v>7.8603496421027749E-2</v>
      </c>
      <c r="BA107" s="22">
        <f t="shared" si="70"/>
        <v>38.988175145851486</v>
      </c>
      <c r="BB107" s="22">
        <f>SUM(BA107:BA$124)</f>
        <v>89.580089187487559</v>
      </c>
      <c r="BC107">
        <f t="shared" si="71"/>
        <v>2.2976220059640129</v>
      </c>
      <c r="BD107">
        <f t="shared" si="72"/>
        <v>1.8392886726306796</v>
      </c>
    </row>
    <row r="108" spans="1:56" x14ac:dyDescent="0.2">
      <c r="A108">
        <v>104</v>
      </c>
      <c r="B108" s="12">
        <v>0.41885499999999998</v>
      </c>
      <c r="C108" s="5">
        <f t="shared" si="73"/>
        <v>299.1519882946946</v>
      </c>
      <c r="D108">
        <f t="shared" si="37"/>
        <v>6.2562327407806413E-3</v>
      </c>
      <c r="E108" s="22">
        <f t="shared" si="38"/>
        <v>1.8715644636388955</v>
      </c>
      <c r="F108" s="22">
        <f>SUM(E108:E$124)</f>
        <v>4.0186771107898762</v>
      </c>
      <c r="G108">
        <f t="shared" si="39"/>
        <v>2.1472287964777528</v>
      </c>
      <c r="H108">
        <f t="shared" si="40"/>
        <v>1.6888954631444195</v>
      </c>
      <c r="J108">
        <f t="shared" si="41"/>
        <v>7.6686337971734395E-2</v>
      </c>
      <c r="K108" s="22">
        <f t="shared" si="42"/>
        <v>22.940870479283284</v>
      </c>
      <c r="L108" s="22">
        <f>SUM(K108:K$124)</f>
        <v>50.59191404163608</v>
      </c>
      <c r="M108">
        <f t="shared" si="43"/>
        <v>2.205317975502413</v>
      </c>
      <c r="N108">
        <f t="shared" si="44"/>
        <v>1.7469846421690798</v>
      </c>
      <c r="P108">
        <f t="shared" si="45"/>
        <v>4.6230504273182191E-2</v>
      </c>
      <c r="Q108" s="22">
        <f t="shared" si="46"/>
        <v>13.829947273188827</v>
      </c>
      <c r="R108" s="22">
        <f>SUM(Q108:Q$124)</f>
        <v>30.332427290658806</v>
      </c>
      <c r="S108">
        <f t="shared" si="47"/>
        <v>2.1932424391423537</v>
      </c>
      <c r="T108">
        <f t="shared" si="48"/>
        <v>1.7349091058090205</v>
      </c>
      <c r="V108">
        <f t="shared" si="49"/>
        <v>8.0164245543733505E-3</v>
      </c>
      <c r="W108" s="22">
        <f t="shared" si="50"/>
        <v>2.398129344455199</v>
      </c>
      <c r="X108" s="22">
        <f>SUM(W108:W$124)</f>
        <v>5.1626658260516249</v>
      </c>
      <c r="Y108">
        <f t="shared" si="51"/>
        <v>2.1527887300943171</v>
      </c>
      <c r="Z108">
        <f t="shared" si="52"/>
        <v>1.6944553967609839</v>
      </c>
      <c r="AB108">
        <f t="shared" si="53"/>
        <v>3.592805656794118E-2</v>
      </c>
      <c r="AC108" s="22">
        <f t="shared" si="54"/>
        <v>10.747949557863866</v>
      </c>
      <c r="AD108" s="22">
        <f>SUM(AC108:AC$124)</f>
        <v>23.508919077874037</v>
      </c>
      <c r="AE108">
        <f t="shared" si="55"/>
        <v>2.1872933950153737</v>
      </c>
      <c r="AF108">
        <f t="shared" si="56"/>
        <v>1.7289600616820404</v>
      </c>
      <c r="AH108">
        <f t="shared" si="57"/>
        <v>2.7938534489064144E-2</v>
      </c>
      <c r="AI108" s="22">
        <f t="shared" si="58"/>
        <v>8.3578681424434382</v>
      </c>
      <c r="AJ108" s="22">
        <f>SUM(AI108:AI$124)</f>
        <v>18.231873306270554</v>
      </c>
      <c r="AK108">
        <f t="shared" si="59"/>
        <v>2.1814023618875176</v>
      </c>
      <c r="AL108">
        <f t="shared" si="60"/>
        <v>1.7230690285541843</v>
      </c>
      <c r="AN108">
        <f t="shared" si="61"/>
        <v>2.1738873734702267E-2</v>
      </c>
      <c r="AO108" s="22">
        <f t="shared" si="62"/>
        <v>6.5032273010234967</v>
      </c>
      <c r="AP108" s="22">
        <f>SUM(AO108:AO$124)</f>
        <v>14.148216504850202</v>
      </c>
      <c r="AQ108">
        <f t="shared" si="63"/>
        <v>2.1755685062128332</v>
      </c>
      <c r="AR108">
        <f t="shared" si="64"/>
        <v>1.7172351728794999</v>
      </c>
      <c r="AT108">
        <f t="shared" si="65"/>
        <v>9.8858738740507629E-2</v>
      </c>
      <c r="AU108" s="22">
        <f t="shared" si="66"/>
        <v>29.573788254528612</v>
      </c>
      <c r="AV108" s="22">
        <f>SUM(AU108:AU$124)</f>
        <v>65.400842155627089</v>
      </c>
      <c r="AW108">
        <f t="shared" si="67"/>
        <v>2.2114462169252973</v>
      </c>
      <c r="AX108">
        <f t="shared" si="68"/>
        <v>1.753112883591964</v>
      </c>
      <c r="AZ108">
        <f t="shared" si="69"/>
        <v>7.6686337971734395E-2</v>
      </c>
      <c r="BA108" s="22">
        <f t="shared" si="70"/>
        <v>22.940870479283284</v>
      </c>
      <c r="BB108" s="22">
        <f>SUM(BA108:BA$124)</f>
        <v>50.59191404163608</v>
      </c>
      <c r="BC108">
        <f t="shared" si="71"/>
        <v>2.205317975502413</v>
      </c>
      <c r="BD108">
        <f t="shared" si="72"/>
        <v>1.7469846421690798</v>
      </c>
    </row>
    <row r="109" spans="1:56" x14ac:dyDescent="0.2">
      <c r="A109">
        <v>105</v>
      </c>
      <c r="B109" s="12">
        <v>0.440585</v>
      </c>
      <c r="C109" s="5">
        <f t="shared" si="73"/>
        <v>173.85068223752029</v>
      </c>
      <c r="D109">
        <f t="shared" si="37"/>
        <v>5.9583168959815632E-3</v>
      </c>
      <c r="E109" s="22">
        <f t="shared" si="38"/>
        <v>1.0358574573537389</v>
      </c>
      <c r="F109" s="22">
        <f>SUM(E109:E$124)</f>
        <v>2.1471126471509812</v>
      </c>
      <c r="G109">
        <f t="shared" si="39"/>
        <v>2.0727877488434738</v>
      </c>
      <c r="H109">
        <f t="shared" si="40"/>
        <v>1.6144544155101406</v>
      </c>
      <c r="J109">
        <f t="shared" si="41"/>
        <v>7.4815939484618926E-2</v>
      </c>
      <c r="K109" s="22">
        <f t="shared" si="42"/>
        <v>13.006802121642032</v>
      </c>
      <c r="L109" s="22">
        <f>SUM(K109:K$124)</f>
        <v>27.65104356235279</v>
      </c>
      <c r="M109">
        <f t="shared" si="43"/>
        <v>2.1258909994751276</v>
      </c>
      <c r="N109">
        <f t="shared" si="44"/>
        <v>1.6675576661417943</v>
      </c>
      <c r="P109">
        <f t="shared" si="45"/>
        <v>4.4883984731244837E-2</v>
      </c>
      <c r="Q109" s="22">
        <f t="shared" si="46"/>
        <v>7.8031113670653589</v>
      </c>
      <c r="R109" s="22">
        <f>SUM(Q109:Q$124)</f>
        <v>16.502480017469981</v>
      </c>
      <c r="S109">
        <f t="shared" si="47"/>
        <v>2.1148589634542576</v>
      </c>
      <c r="T109">
        <f t="shared" si="48"/>
        <v>1.6565256301209244</v>
      </c>
      <c r="V109">
        <f t="shared" si="49"/>
        <v>7.6529112690915052E-3</v>
      </c>
      <c r="W109" s="22">
        <f t="shared" si="50"/>
        <v>1.3304638452347655</v>
      </c>
      <c r="X109" s="22">
        <f>SUM(W109:W$124)</f>
        <v>2.7645364815964233</v>
      </c>
      <c r="Y109">
        <f t="shared" si="51"/>
        <v>2.0778741876361249</v>
      </c>
      <c r="Z109">
        <f t="shared" si="52"/>
        <v>1.6195408543027916</v>
      </c>
      <c r="AB109">
        <f t="shared" si="53"/>
        <v>3.4797149218344967E-2</v>
      </c>
      <c r="AC109" s="22">
        <f t="shared" si="54"/>
        <v>6.0495081315300681</v>
      </c>
      <c r="AD109" s="22">
        <f>SUM(AC109:AC$124)</f>
        <v>12.760969520010169</v>
      </c>
      <c r="AE109">
        <f t="shared" si="55"/>
        <v>2.1094226576041661</v>
      </c>
      <c r="AF109">
        <f t="shared" si="56"/>
        <v>1.6510893242708329</v>
      </c>
      <c r="AH109">
        <f t="shared" si="57"/>
        <v>2.6993753129530576E-2</v>
      </c>
      <c r="AI109" s="22">
        <f t="shared" si="58"/>
        <v>4.6928823977200889</v>
      </c>
      <c r="AJ109" s="22">
        <f>SUM(AI109:AI$124)</f>
        <v>9.8740051638271122</v>
      </c>
      <c r="AK109">
        <f t="shared" si="59"/>
        <v>2.1040384836031971</v>
      </c>
      <c r="AL109">
        <f t="shared" si="60"/>
        <v>1.6457051502698639</v>
      </c>
      <c r="AN109">
        <f t="shared" si="61"/>
        <v>2.0953131310556396E-2</v>
      </c>
      <c r="AO109" s="22">
        <f t="shared" si="62"/>
        <v>3.6427161733525772</v>
      </c>
      <c r="AP109" s="22">
        <f>SUM(AO109:AO$124)</f>
        <v>7.6449892038267038</v>
      </c>
      <c r="AQ109">
        <f t="shared" si="63"/>
        <v>2.0987057020120869</v>
      </c>
      <c r="AR109">
        <f t="shared" si="64"/>
        <v>1.6403723686787537</v>
      </c>
      <c r="AT109">
        <f t="shared" si="65"/>
        <v>9.6683363071401129E-2</v>
      </c>
      <c r="AU109" s="22">
        <f t="shared" si="66"/>
        <v>16.808468630980961</v>
      </c>
      <c r="AV109" s="22">
        <f>SUM(AU109:AU$124)</f>
        <v>35.827053901098502</v>
      </c>
      <c r="AW109">
        <f t="shared" si="67"/>
        <v>2.1314882805601307</v>
      </c>
      <c r="AX109">
        <f t="shared" si="68"/>
        <v>1.6731549472267975</v>
      </c>
      <c r="AZ109">
        <f t="shared" si="69"/>
        <v>7.4815939484618926E-2</v>
      </c>
      <c r="BA109" s="22">
        <f t="shared" si="70"/>
        <v>13.006802121642032</v>
      </c>
      <c r="BB109" s="22">
        <f>SUM(BA109:BA$124)</f>
        <v>27.65104356235279</v>
      </c>
      <c r="BC109">
        <f t="shared" si="71"/>
        <v>2.1258909994751276</v>
      </c>
      <c r="BD109">
        <f t="shared" si="72"/>
        <v>1.6675576661417943</v>
      </c>
    </row>
    <row r="110" spans="1:56" x14ac:dyDescent="0.2">
      <c r="A110">
        <v>106</v>
      </c>
      <c r="B110" s="12">
        <v>0.46004299999999998</v>
      </c>
      <c r="C110" s="5">
        <f t="shared" si="73"/>
        <v>97.254679403902415</v>
      </c>
      <c r="D110">
        <f t="shared" si="37"/>
        <v>5.6745875199824408E-3</v>
      </c>
      <c r="E110" s="22">
        <f t="shared" si="38"/>
        <v>0.55188019000527799</v>
      </c>
      <c r="F110" s="22">
        <f>SUM(E110:E$124)</f>
        <v>1.1112551897972418</v>
      </c>
      <c r="G110">
        <f t="shared" si="39"/>
        <v>2.0135805015697597</v>
      </c>
      <c r="H110">
        <f t="shared" si="40"/>
        <v>1.5552471682364264</v>
      </c>
      <c r="J110">
        <f t="shared" si="41"/>
        <v>7.2991160472798952E-2</v>
      </c>
      <c r="K110" s="22">
        <f t="shared" si="42"/>
        <v>7.098731911100856</v>
      </c>
      <c r="L110" s="22">
        <f>SUM(K110:K$124)</f>
        <v>14.64424144071076</v>
      </c>
      <c r="M110">
        <f t="shared" si="43"/>
        <v>2.0629376660654541</v>
      </c>
      <c r="N110">
        <f t="shared" si="44"/>
        <v>1.6046043327321209</v>
      </c>
      <c r="P110">
        <f t="shared" si="45"/>
        <v>4.3576684205092066E-2</v>
      </c>
      <c r="Q110" s="22">
        <f t="shared" si="46"/>
        <v>4.2380364518513272</v>
      </c>
      <c r="R110" s="22">
        <f>SUM(Q110:Q$124)</f>
        <v>8.6993686504046241</v>
      </c>
      <c r="S110">
        <f t="shared" si="47"/>
        <v>2.0526884912951671</v>
      </c>
      <c r="T110">
        <f t="shared" si="48"/>
        <v>1.5943551579618338</v>
      </c>
      <c r="V110">
        <f t="shared" si="49"/>
        <v>7.305881879800958E-3</v>
      </c>
      <c r="W110" s="22">
        <f t="shared" si="50"/>
        <v>0.7105311999828221</v>
      </c>
      <c r="X110" s="22">
        <f>SUM(W110:W$124)</f>
        <v>1.4340726363616587</v>
      </c>
      <c r="Y110">
        <f t="shared" si="51"/>
        <v>2.0183105772080507</v>
      </c>
      <c r="Z110">
        <f t="shared" si="52"/>
        <v>1.5599772438747175</v>
      </c>
      <c r="AB110">
        <f t="shared" si="53"/>
        <v>3.3701839436653724E-2</v>
      </c>
      <c r="AC110" s="22">
        <f t="shared" si="54"/>
        <v>3.2776615897335533</v>
      </c>
      <c r="AD110" s="22">
        <f>SUM(AC110:AC$124)</f>
        <v>6.7114613884801058</v>
      </c>
      <c r="AE110">
        <f t="shared" si="55"/>
        <v>2.0476370744014765</v>
      </c>
      <c r="AF110">
        <f t="shared" si="56"/>
        <v>1.5893037410681432</v>
      </c>
      <c r="AH110">
        <f t="shared" si="57"/>
        <v>2.6080920898097174E-2</v>
      </c>
      <c r="AI110" s="22">
        <f t="shared" si="58"/>
        <v>2.5364916005029792</v>
      </c>
      <c r="AJ110" s="22">
        <f>SUM(AI110:AI$124)</f>
        <v>5.1811227661070225</v>
      </c>
      <c r="AK110">
        <f t="shared" si="59"/>
        <v>2.0426335198900798</v>
      </c>
      <c r="AL110">
        <f t="shared" si="60"/>
        <v>1.5843001865567465</v>
      </c>
      <c r="AN110">
        <f t="shared" si="61"/>
        <v>2.0195789214994112E-2</v>
      </c>
      <c r="AO110" s="22">
        <f t="shared" si="62"/>
        <v>1.9641350054130424</v>
      </c>
      <c r="AP110" s="22">
        <f>SUM(AO110:AO$124)</f>
        <v>4.0022730304741252</v>
      </c>
      <c r="AQ110">
        <f t="shared" si="63"/>
        <v>2.0376771553096362</v>
      </c>
      <c r="AR110">
        <f t="shared" si="64"/>
        <v>1.579343821976303</v>
      </c>
      <c r="AT110">
        <f t="shared" si="65"/>
        <v>9.4555856304548797E-2</v>
      </c>
      <c r="AU110" s="22">
        <f t="shared" si="66"/>
        <v>9.195999490660359</v>
      </c>
      <c r="AV110" s="22">
        <f>SUM(AU110:AU$124)</f>
        <v>19.018585270117544</v>
      </c>
      <c r="AW110">
        <f t="shared" si="67"/>
        <v>2.0681368337866046</v>
      </c>
      <c r="AX110">
        <f t="shared" si="68"/>
        <v>1.6098035004532714</v>
      </c>
      <c r="AZ110">
        <f t="shared" si="69"/>
        <v>7.2991160472798952E-2</v>
      </c>
      <c r="BA110" s="22">
        <f t="shared" si="70"/>
        <v>7.098731911100856</v>
      </c>
      <c r="BB110" s="22">
        <f>SUM(BA110:BA$124)</f>
        <v>14.64424144071076</v>
      </c>
      <c r="BC110">
        <f t="shared" si="71"/>
        <v>2.0629376660654541</v>
      </c>
      <c r="BD110">
        <f t="shared" si="72"/>
        <v>1.6046043327321209</v>
      </c>
    </row>
    <row r="111" spans="1:56" x14ac:dyDescent="0.2">
      <c r="A111">
        <v>107</v>
      </c>
      <c r="B111" s="12">
        <v>0.47520000000000001</v>
      </c>
      <c r="C111" s="5">
        <f t="shared" si="73"/>
        <v>52.513344926892941</v>
      </c>
      <c r="D111">
        <f t="shared" si="37"/>
        <v>5.4043690666499425E-3</v>
      </c>
      <c r="E111" s="22">
        <f t="shared" si="38"/>
        <v>0.28380149690921891</v>
      </c>
      <c r="F111" s="22">
        <f>SUM(E111:E$124)</f>
        <v>0.5593749997919637</v>
      </c>
      <c r="G111">
        <f t="shared" si="39"/>
        <v>1.971007925905669</v>
      </c>
      <c r="H111">
        <f t="shared" si="40"/>
        <v>1.5126745925723357</v>
      </c>
      <c r="J111">
        <f t="shared" si="41"/>
        <v>7.1210888266145314E-2</v>
      </c>
      <c r="K111" s="22">
        <f t="shared" si="42"/>
        <v>3.739521938070522</v>
      </c>
      <c r="L111" s="22">
        <f>SUM(K111:K$124)</f>
        <v>7.5455095296099008</v>
      </c>
      <c r="M111">
        <f t="shared" si="43"/>
        <v>2.0177738370223737</v>
      </c>
      <c r="N111">
        <f t="shared" si="44"/>
        <v>1.5594405036890404</v>
      </c>
      <c r="P111">
        <f t="shared" si="45"/>
        <v>4.2307460393293271E-2</v>
      </c>
      <c r="Q111" s="22">
        <f t="shared" si="46"/>
        <v>2.2217062606138711</v>
      </c>
      <c r="R111" s="22">
        <f>SUM(Q111:Q$124)</f>
        <v>4.461332198553297</v>
      </c>
      <c r="S111">
        <f t="shared" si="47"/>
        <v>2.0080657275190843</v>
      </c>
      <c r="T111">
        <f t="shared" si="48"/>
        <v>1.549732394185751</v>
      </c>
      <c r="V111">
        <f t="shared" si="49"/>
        <v>6.9745889067312243E-3</v>
      </c>
      <c r="W111" s="22">
        <f t="shared" si="50"/>
        <v>0.3662589929824579</v>
      </c>
      <c r="X111" s="22">
        <f>SUM(W111:W$124)</f>
        <v>0.72354143637883661</v>
      </c>
      <c r="Y111">
        <f t="shared" si="51"/>
        <v>1.9754912513874872</v>
      </c>
      <c r="Z111">
        <f t="shared" si="52"/>
        <v>1.5171579180541539</v>
      </c>
      <c r="AB111">
        <f t="shared" si="53"/>
        <v>3.264100671830869E-2</v>
      </c>
      <c r="AC111" s="22">
        <f t="shared" si="54"/>
        <v>1.7140884445595741</v>
      </c>
      <c r="AD111" s="22">
        <f>SUM(AC111:AC$124)</f>
        <v>3.4337997987465503</v>
      </c>
      <c r="AE111">
        <f t="shared" si="55"/>
        <v>2.0032804081056894</v>
      </c>
      <c r="AF111">
        <f t="shared" si="56"/>
        <v>1.5449470747723562</v>
      </c>
      <c r="AH111">
        <f t="shared" si="57"/>
        <v>2.5198957389465867E-2</v>
      </c>
      <c r="AI111" s="22">
        <f t="shared" si="58"/>
        <v>1.3232815411910988</v>
      </c>
      <c r="AJ111" s="22">
        <f>SUM(AI111:AI$124)</f>
        <v>2.644631165604046</v>
      </c>
      <c r="AK111">
        <f t="shared" si="59"/>
        <v>1.9985400561271243</v>
      </c>
      <c r="AL111">
        <f t="shared" si="60"/>
        <v>1.540206722793791</v>
      </c>
      <c r="AN111">
        <f t="shared" si="61"/>
        <v>1.9465820930114806E-2</v>
      </c>
      <c r="AO111" s="22">
        <f t="shared" si="62"/>
        <v>1.0222153687882507</v>
      </c>
      <c r="AP111" s="22">
        <f>SUM(AO111:AO$124)</f>
        <v>2.0381380250610839</v>
      </c>
      <c r="AQ111">
        <f t="shared" si="63"/>
        <v>1.9938440443104695</v>
      </c>
      <c r="AR111">
        <f t="shared" si="64"/>
        <v>1.5355107109771362</v>
      </c>
      <c r="AT111">
        <f t="shared" si="65"/>
        <v>9.2475165090023265E-2</v>
      </c>
      <c r="AU111" s="22">
        <f t="shared" si="66"/>
        <v>4.8561802415437603</v>
      </c>
      <c r="AV111" s="22">
        <f>SUM(AU111:AU$124)</f>
        <v>9.822585779457178</v>
      </c>
      <c r="AW111">
        <f t="shared" si="67"/>
        <v>2.0226979417746276</v>
      </c>
      <c r="AX111">
        <f t="shared" si="68"/>
        <v>1.5643646084412943</v>
      </c>
      <c r="AZ111">
        <f t="shared" si="69"/>
        <v>7.1210888266145314E-2</v>
      </c>
      <c r="BA111" s="22">
        <f t="shared" si="70"/>
        <v>3.739521938070522</v>
      </c>
      <c r="BB111" s="22">
        <f>SUM(BA111:BA$124)</f>
        <v>7.5455095296099008</v>
      </c>
      <c r="BC111">
        <f t="shared" si="71"/>
        <v>2.0177738370223737</v>
      </c>
      <c r="BD111">
        <f t="shared" si="72"/>
        <v>1.5594405036890404</v>
      </c>
    </row>
    <row r="112" spans="1:56" x14ac:dyDescent="0.2">
      <c r="A112">
        <v>108</v>
      </c>
      <c r="B112" s="12">
        <v>0.48567000000000005</v>
      </c>
      <c r="C112" s="5">
        <f t="shared" si="73"/>
        <v>27.559003417633413</v>
      </c>
      <c r="D112">
        <f t="shared" si="37"/>
        <v>5.1470181587142325E-3</v>
      </c>
      <c r="E112" s="22">
        <f t="shared" si="38"/>
        <v>0.14184669102662678</v>
      </c>
      <c r="F112" s="22">
        <f>SUM(E112:E$124)</f>
        <v>0.27557350288274479</v>
      </c>
      <c r="G112">
        <f t="shared" si="39"/>
        <v>1.9427559493158388</v>
      </c>
      <c r="H112">
        <f t="shared" si="40"/>
        <v>1.4844226159825056</v>
      </c>
      <c r="J112">
        <f t="shared" si="41"/>
        <v>6.9474037332824715E-2</v>
      </c>
      <c r="K112" s="22">
        <f t="shared" si="42"/>
        <v>1.9146352322921076</v>
      </c>
      <c r="L112" s="22">
        <f>SUM(K112:K$124)</f>
        <v>3.8059875915393806</v>
      </c>
      <c r="M112">
        <f t="shared" si="43"/>
        <v>1.9878395254343244</v>
      </c>
      <c r="N112">
        <f t="shared" si="44"/>
        <v>1.5295061921009911</v>
      </c>
      <c r="P112">
        <f t="shared" si="45"/>
        <v>4.1075204265333287E-2</v>
      </c>
      <c r="Q112" s="22">
        <f t="shared" si="46"/>
        <v>1.1319916947283106</v>
      </c>
      <c r="R112" s="22">
        <f>SUM(Q112:Q$124)</f>
        <v>2.2396259379394259</v>
      </c>
      <c r="S112">
        <f t="shared" si="47"/>
        <v>1.9784826588122262</v>
      </c>
      <c r="T112">
        <f t="shared" si="48"/>
        <v>1.5201493254788929</v>
      </c>
      <c r="V112">
        <f t="shared" si="49"/>
        <v>6.6583187653758693E-3</v>
      </c>
      <c r="W112" s="22">
        <f t="shared" si="50"/>
        <v>0.18349662961068627</v>
      </c>
      <c r="X112" s="22">
        <f>SUM(W112:W$124)</f>
        <v>0.35728244339637855</v>
      </c>
      <c r="Y112">
        <f t="shared" si="51"/>
        <v>1.947079050740077</v>
      </c>
      <c r="Z112">
        <f t="shared" si="52"/>
        <v>1.4887457174067438</v>
      </c>
      <c r="AB112">
        <f t="shared" si="53"/>
        <v>3.1613565828870399E-2</v>
      </c>
      <c r="AC112" s="22">
        <f t="shared" si="54"/>
        <v>0.87123836872141824</v>
      </c>
      <c r="AD112" s="22">
        <f>SUM(AC112:AC$124)</f>
        <v>1.7197113541869768</v>
      </c>
      <c r="AE112">
        <f t="shared" si="55"/>
        <v>1.9738700864503145</v>
      </c>
      <c r="AF112">
        <f t="shared" si="56"/>
        <v>1.5155367531169812</v>
      </c>
      <c r="AH112">
        <f t="shared" si="57"/>
        <v>2.434681873378345E-2</v>
      </c>
      <c r="AI112" s="22">
        <f t="shared" si="58"/>
        <v>0.67097406069283927</v>
      </c>
      <c r="AJ112" s="22">
        <f>SUM(AI112:AI$124)</f>
        <v>1.3213496244129468</v>
      </c>
      <c r="AK112">
        <f t="shared" si="59"/>
        <v>1.9693006061196137</v>
      </c>
      <c r="AL112">
        <f t="shared" si="60"/>
        <v>1.5109672727862804</v>
      </c>
      <c r="AN112">
        <f t="shared" si="61"/>
        <v>1.8762237041074509E-2</v>
      </c>
      <c r="AO112" s="22">
        <f t="shared" si="62"/>
        <v>0.51706855473742064</v>
      </c>
      <c r="AP112" s="22">
        <f>SUM(AO112:AO$124)</f>
        <v>1.015922656272833</v>
      </c>
      <c r="AQ112">
        <f t="shared" si="63"/>
        <v>1.964773620373689</v>
      </c>
      <c r="AR112">
        <f t="shared" si="64"/>
        <v>1.5064402870403557</v>
      </c>
      <c r="AT112">
        <f t="shared" si="65"/>
        <v>9.0440259256746452E-2</v>
      </c>
      <c r="AU112" s="22">
        <f t="shared" si="66"/>
        <v>2.4924434139483274</v>
      </c>
      <c r="AV112" s="22">
        <f>SUM(AU112:AU$124)</f>
        <v>4.9664055379134195</v>
      </c>
      <c r="AW112">
        <f t="shared" si="67"/>
        <v>1.9925850713882574</v>
      </c>
      <c r="AX112">
        <f t="shared" si="68"/>
        <v>1.5342517380549241</v>
      </c>
      <c r="AZ112">
        <f t="shared" si="69"/>
        <v>6.9474037332824715E-2</v>
      </c>
      <c r="BA112" s="22">
        <f t="shared" si="70"/>
        <v>1.9146352322921076</v>
      </c>
      <c r="BB112" s="22">
        <f>SUM(BA112:BA$124)</f>
        <v>3.8059875915393806</v>
      </c>
      <c r="BC112">
        <f t="shared" si="71"/>
        <v>1.9878395254343244</v>
      </c>
      <c r="BD112">
        <f t="shared" si="72"/>
        <v>1.5295061921009911</v>
      </c>
    </row>
    <row r="113" spans="1:56" x14ac:dyDescent="0.2">
      <c r="A113">
        <v>109</v>
      </c>
      <c r="B113" s="12">
        <v>0.492807</v>
      </c>
      <c r="C113" s="5">
        <f t="shared" si="73"/>
        <v>14.174422227791393</v>
      </c>
      <c r="D113">
        <f t="shared" si="37"/>
        <v>4.9019220559183155E-3</v>
      </c>
      <c r="E113" s="22">
        <f t="shared" si="38"/>
        <v>6.9481912948309452E-2</v>
      </c>
      <c r="F113" s="22">
        <f>SUM(E113:E$124)</f>
        <v>0.13372681185611798</v>
      </c>
      <c r="G113">
        <f t="shared" si="39"/>
        <v>1.9246276646931562</v>
      </c>
      <c r="H113">
        <f t="shared" si="40"/>
        <v>1.4662943313598229</v>
      </c>
      <c r="J113">
        <f t="shared" si="41"/>
        <v>6.7779548617389954E-2</v>
      </c>
      <c r="K113" s="22">
        <f t="shared" si="42"/>
        <v>0.96073594051199951</v>
      </c>
      <c r="L113" s="22">
        <f>SUM(K113:K$124)</f>
        <v>1.8913523592472725</v>
      </c>
      <c r="M113">
        <f t="shared" si="43"/>
        <v>1.9686495315656922</v>
      </c>
      <c r="N113">
        <f t="shared" si="44"/>
        <v>1.510316198232359</v>
      </c>
      <c r="P113">
        <f t="shared" si="45"/>
        <v>3.9878839092556587E-2</v>
      </c>
      <c r="Q113" s="22">
        <f t="shared" si="46"/>
        <v>0.56525950325205043</v>
      </c>
      <c r="R113" s="22">
        <f>SUM(Q113:Q$124)</f>
        <v>1.107634243211115</v>
      </c>
      <c r="S113">
        <f t="shared" si="47"/>
        <v>1.9595145890315417</v>
      </c>
      <c r="T113">
        <f t="shared" si="48"/>
        <v>1.5011812556982085</v>
      </c>
      <c r="V113">
        <f t="shared" si="49"/>
        <v>6.3563902294757708E-3</v>
      </c>
      <c r="W113" s="22">
        <f t="shared" si="50"/>
        <v>9.0098158957197402E-2</v>
      </c>
      <c r="X113" s="22">
        <f>SUM(W113:W$124)</f>
        <v>0.17378581378569241</v>
      </c>
      <c r="Y113">
        <f t="shared" si="51"/>
        <v>1.9288497767002342</v>
      </c>
      <c r="Z113">
        <f t="shared" si="52"/>
        <v>1.4705164433669009</v>
      </c>
      <c r="AB113">
        <f t="shared" si="53"/>
        <v>3.061846569382122E-2</v>
      </c>
      <c r="AC113" s="22">
        <f t="shared" si="54"/>
        <v>0.43399906071136773</v>
      </c>
      <c r="AD113" s="22">
        <f>SUM(AC113:AC$124)</f>
        <v>0.8484729854655586</v>
      </c>
      <c r="AE113">
        <f t="shared" si="55"/>
        <v>1.9550111101043095</v>
      </c>
      <c r="AF113">
        <f t="shared" si="56"/>
        <v>1.4966777767709762</v>
      </c>
      <c r="AH113">
        <f t="shared" si="57"/>
        <v>2.3523496361143433E-2</v>
      </c>
      <c r="AI113" s="22">
        <f t="shared" si="58"/>
        <v>0.33343196969676142</v>
      </c>
      <c r="AJ113" s="22">
        <f>SUM(AI113:AI$124)</f>
        <v>0.65037556372010774</v>
      </c>
      <c r="AK113">
        <f t="shared" si="59"/>
        <v>1.9505495058304985</v>
      </c>
      <c r="AL113">
        <f t="shared" si="60"/>
        <v>1.4922161724971652</v>
      </c>
      <c r="AN113">
        <f t="shared" si="61"/>
        <v>1.8084083895011576E-2</v>
      </c>
      <c r="AO113" s="22">
        <f t="shared" si="62"/>
        <v>0.25633144073069641</v>
      </c>
      <c r="AP113" s="22">
        <f>SUM(AO113:AO$124)</f>
        <v>0.49885410153541215</v>
      </c>
      <c r="AQ113">
        <f t="shared" si="63"/>
        <v>1.9461291994200263</v>
      </c>
      <c r="AR113">
        <f t="shared" si="64"/>
        <v>1.487795866086693</v>
      </c>
      <c r="AT113">
        <f t="shared" si="65"/>
        <v>8.8450131302441531E-2</v>
      </c>
      <c r="AU113" s="22">
        <f t="shared" si="66"/>
        <v>1.2537295071843946</v>
      </c>
      <c r="AV113" s="22">
        <f>SUM(AU113:AU$124)</f>
        <v>2.4739621239650913</v>
      </c>
      <c r="AW113">
        <f t="shared" si="67"/>
        <v>1.973282203049584</v>
      </c>
      <c r="AX113">
        <f t="shared" si="68"/>
        <v>1.5149488697162508</v>
      </c>
      <c r="AZ113">
        <f t="shared" si="69"/>
        <v>6.7779548617389954E-2</v>
      </c>
      <c r="BA113" s="22">
        <f t="shared" si="70"/>
        <v>0.96073594051199951</v>
      </c>
      <c r="BB113" s="22">
        <f>SUM(BA113:BA$124)</f>
        <v>1.8913523592472725</v>
      </c>
      <c r="BC113">
        <f t="shared" si="71"/>
        <v>1.9686495315656922</v>
      </c>
      <c r="BD113">
        <f t="shared" si="72"/>
        <v>1.510316198232359</v>
      </c>
    </row>
    <row r="114" spans="1:56" x14ac:dyDescent="0.2">
      <c r="A114">
        <v>110</v>
      </c>
      <c r="B114" s="12">
        <v>0.49718899999999999</v>
      </c>
      <c r="C114" s="5">
        <f t="shared" si="73"/>
        <v>7.1891677329801995</v>
      </c>
      <c r="D114">
        <f t="shared" si="37"/>
        <v>4.6684971961126823E-3</v>
      </c>
      <c r="E114" s="22">
        <f t="shared" si="38"/>
        <v>3.3562609403801832E-2</v>
      </c>
      <c r="F114" s="22">
        <f>SUM(E114:E$124)</f>
        <v>6.4244898907808545E-2</v>
      </c>
      <c r="G114">
        <f t="shared" si="39"/>
        <v>1.9141806924145519</v>
      </c>
      <c r="H114">
        <f t="shared" si="40"/>
        <v>1.4558473590812187</v>
      </c>
      <c r="J114">
        <f t="shared" si="41"/>
        <v>6.6126388895014612E-2</v>
      </c>
      <c r="K114" s="22">
        <f t="shared" si="42"/>
        <v>0.47539370134253922</v>
      </c>
      <c r="L114" s="22">
        <f>SUM(K114:K$124)</f>
        <v>0.93061641873527334</v>
      </c>
      <c r="M114">
        <f t="shared" si="43"/>
        <v>1.9575699385733529</v>
      </c>
      <c r="N114">
        <f t="shared" si="44"/>
        <v>1.4992366052400197</v>
      </c>
      <c r="P114">
        <f t="shared" si="45"/>
        <v>3.8717319507336492E-2</v>
      </c>
      <c r="Q114" s="22">
        <f t="shared" si="46"/>
        <v>0.27834530410962832</v>
      </c>
      <c r="R114" s="22">
        <f>SUM(Q114:Q$124)</f>
        <v>0.54237473995906449</v>
      </c>
      <c r="S114">
        <f t="shared" si="47"/>
        <v>1.9485679548071206</v>
      </c>
      <c r="T114">
        <f t="shared" si="48"/>
        <v>1.4902346214737874</v>
      </c>
      <c r="V114">
        <f t="shared" si="49"/>
        <v>6.0681529637000185E-3</v>
      </c>
      <c r="W114" s="22">
        <f t="shared" si="50"/>
        <v>4.3624969485420342E-2</v>
      </c>
      <c r="X114" s="22">
        <f>SUM(W114:W$124)</f>
        <v>8.3687654828495009E-2</v>
      </c>
      <c r="Y114">
        <f t="shared" si="51"/>
        <v>1.9183429997919836</v>
      </c>
      <c r="Z114">
        <f t="shared" si="52"/>
        <v>1.4600096664586504</v>
      </c>
      <c r="AB114">
        <f t="shared" si="53"/>
        <v>2.9654688323313527E-2</v>
      </c>
      <c r="AC114" s="22">
        <f t="shared" si="54"/>
        <v>0.21319252842555031</v>
      </c>
      <c r="AD114" s="22">
        <f>SUM(AC114:AC$124)</f>
        <v>0.41447392475419087</v>
      </c>
      <c r="AE114">
        <f t="shared" si="55"/>
        <v>1.9441296926075471</v>
      </c>
      <c r="AF114">
        <f t="shared" si="56"/>
        <v>1.4857963592742138</v>
      </c>
      <c r="AH114">
        <f t="shared" si="57"/>
        <v>2.2728015807868047E-2</v>
      </c>
      <c r="AI114" s="22">
        <f t="shared" si="58"/>
        <v>0.16339551788058887</v>
      </c>
      <c r="AJ114" s="22">
        <f>SUM(AI114:AI$124)</f>
        <v>0.31694359402334626</v>
      </c>
      <c r="AK114">
        <f t="shared" si="59"/>
        <v>1.9397324855322648</v>
      </c>
      <c r="AL114">
        <f t="shared" si="60"/>
        <v>1.4813991521989316</v>
      </c>
      <c r="AN114">
        <f t="shared" si="61"/>
        <v>1.7430442308444889E-2</v>
      </c>
      <c r="AO114" s="22">
        <f t="shared" si="62"/>
        <v>0.1253103734154449</v>
      </c>
      <c r="AP114" s="22">
        <f>SUM(AO114:AO$124)</f>
        <v>0.24252266080471588</v>
      </c>
      <c r="AQ114">
        <f t="shared" si="63"/>
        <v>1.9353757729272252</v>
      </c>
      <c r="AR114">
        <f t="shared" si="64"/>
        <v>1.4770424395938919</v>
      </c>
      <c r="AT114">
        <f t="shared" si="65"/>
        <v>8.6503795894808347E-2</v>
      </c>
      <c r="AU114" s="22">
        <f t="shared" si="66"/>
        <v>0.62189029822726116</v>
      </c>
      <c r="AV114" s="22">
        <f>SUM(AU114:AU$124)</f>
        <v>1.2202326167806974</v>
      </c>
      <c r="AW114">
        <f t="shared" si="67"/>
        <v>1.9621348335213622</v>
      </c>
      <c r="AX114">
        <f t="shared" si="68"/>
        <v>1.5038015001880289</v>
      </c>
      <c r="AZ114">
        <f t="shared" si="69"/>
        <v>6.6126388895014612E-2</v>
      </c>
      <c r="BA114" s="22">
        <f t="shared" si="70"/>
        <v>0.47539370134253922</v>
      </c>
      <c r="BB114" s="22">
        <f>SUM(BA114:BA$124)</f>
        <v>0.93061641873527334</v>
      </c>
      <c r="BC114">
        <f t="shared" si="71"/>
        <v>1.9575699385733529</v>
      </c>
      <c r="BD114">
        <f t="shared" si="72"/>
        <v>1.4992366052400197</v>
      </c>
    </row>
    <row r="115" spans="1:56" x14ac:dyDescent="0.2">
      <c r="A115">
        <v>111</v>
      </c>
      <c r="B115" s="12">
        <v>0.499394</v>
      </c>
      <c r="C115" s="5">
        <f t="shared" si="73"/>
        <v>3.6147926169875073</v>
      </c>
      <c r="D115">
        <f t="shared" si="37"/>
        <v>4.4461878058216012E-3</v>
      </c>
      <c r="E115" s="22">
        <f t="shared" si="38"/>
        <v>1.6072046854223809E-2</v>
      </c>
      <c r="F115" s="22">
        <f>SUM(E115:E$124)</f>
        <v>3.0682289504006716E-2</v>
      </c>
      <c r="G115">
        <f t="shared" si="39"/>
        <v>1.9090467930003121</v>
      </c>
      <c r="H115">
        <f t="shared" si="40"/>
        <v>1.4507134596669788</v>
      </c>
      <c r="J115">
        <f t="shared" si="41"/>
        <v>6.4513550141477652E-2</v>
      </c>
      <c r="K115" s="22">
        <f t="shared" si="42"/>
        <v>0.23320310474706676</v>
      </c>
      <c r="L115" s="22">
        <f>SUM(K115:K$124)</f>
        <v>0.45522271739273401</v>
      </c>
      <c r="M115">
        <f t="shared" si="43"/>
        <v>1.952043982804049</v>
      </c>
      <c r="N115">
        <f t="shared" si="44"/>
        <v>1.4937106494707157</v>
      </c>
      <c r="P115">
        <f t="shared" si="45"/>
        <v>3.7589630589647073E-2</v>
      </c>
      <c r="Q115" s="22">
        <f t="shared" si="46"/>
        <v>0.13587871913074401</v>
      </c>
      <c r="R115" s="22">
        <f>SUM(Q115:Q$124)</f>
        <v>0.26402943584943628</v>
      </c>
      <c r="S115">
        <f t="shared" si="47"/>
        <v>1.9431257340259753</v>
      </c>
      <c r="T115">
        <f t="shared" si="48"/>
        <v>1.4847924006926421</v>
      </c>
      <c r="V115">
        <f t="shared" si="49"/>
        <v>5.7929861228639794E-3</v>
      </c>
      <c r="W115" s="22">
        <f t="shared" si="50"/>
        <v>2.0940443467239798E-2</v>
      </c>
      <c r="X115" s="22">
        <f>SUM(W115:W$124)</f>
        <v>4.0062685343074667E-2</v>
      </c>
      <c r="Y115">
        <f t="shared" si="51"/>
        <v>1.9131727274902555</v>
      </c>
      <c r="Z115">
        <f t="shared" si="52"/>
        <v>1.4548393941569222</v>
      </c>
      <c r="AB115">
        <f t="shared" si="53"/>
        <v>2.8721247770763708E-2</v>
      </c>
      <c r="AC115" s="22">
        <f t="shared" si="54"/>
        <v>0.10382135439242555</v>
      </c>
      <c r="AD115" s="22">
        <f>SUM(AC115:AC$124)</f>
        <v>0.20128139632864059</v>
      </c>
      <c r="AE115">
        <f t="shared" si="55"/>
        <v>1.9387282848173417</v>
      </c>
      <c r="AF115">
        <f t="shared" si="56"/>
        <v>1.4803949514840085</v>
      </c>
      <c r="AH115">
        <f t="shared" si="57"/>
        <v>2.1959435563157541E-2</v>
      </c>
      <c r="AI115" s="22">
        <f t="shared" si="58"/>
        <v>7.9378805546914788E-2</v>
      </c>
      <c r="AJ115" s="22">
        <f>SUM(AI115:AI$124)</f>
        <v>0.15354807614275745</v>
      </c>
      <c r="AK115">
        <f t="shared" si="59"/>
        <v>1.9343712101085577</v>
      </c>
      <c r="AL115">
        <f t="shared" si="60"/>
        <v>1.4760378767752245</v>
      </c>
      <c r="AN115">
        <f t="shared" si="61"/>
        <v>1.6800426321392663E-2</v>
      </c>
      <c r="AO115" s="22">
        <f t="shared" si="62"/>
        <v>6.0730057028812783E-2</v>
      </c>
      <c r="AP115" s="22">
        <f>SUM(AO115:AO$124)</f>
        <v>0.11721228738927095</v>
      </c>
      <c r="AQ115">
        <f t="shared" si="63"/>
        <v>1.9300539654303424</v>
      </c>
      <c r="AR115">
        <f t="shared" si="64"/>
        <v>1.4717206320970091</v>
      </c>
      <c r="AT115">
        <f t="shared" si="65"/>
        <v>8.4600289383675656E-2</v>
      </c>
      <c r="AU115" s="22">
        <f t="shared" si="66"/>
        <v>0.30581250145911737</v>
      </c>
      <c r="AV115" s="22">
        <f>SUM(AU115:AU$124)</f>
        <v>0.598342318553436</v>
      </c>
      <c r="AW115">
        <f t="shared" si="67"/>
        <v>1.9565659209436392</v>
      </c>
      <c r="AX115">
        <f t="shared" si="68"/>
        <v>1.498232587610306</v>
      </c>
      <c r="AZ115">
        <f t="shared" si="69"/>
        <v>6.4513550141477652E-2</v>
      </c>
      <c r="BA115" s="22">
        <f t="shared" si="70"/>
        <v>0.23320310474706676</v>
      </c>
      <c r="BB115" s="22">
        <f>SUM(BA115:BA$124)</f>
        <v>0.45522271739273401</v>
      </c>
      <c r="BC115">
        <f t="shared" si="71"/>
        <v>1.952043982804049</v>
      </c>
      <c r="BD115">
        <f t="shared" si="72"/>
        <v>1.4937106494707157</v>
      </c>
    </row>
    <row r="116" spans="1:56" x14ac:dyDescent="0.2">
      <c r="A116">
        <v>112</v>
      </c>
      <c r="B116" s="12">
        <v>0.5</v>
      </c>
      <c r="C116" s="5">
        <f t="shared" si="73"/>
        <v>1.809586872819648</v>
      </c>
      <c r="D116">
        <f t="shared" si="37"/>
        <v>4.2344645769729532E-3</v>
      </c>
      <c r="E116" s="22">
        <f t="shared" si="38"/>
        <v>7.66263151191006E-3</v>
      </c>
      <c r="F116" s="22">
        <f>SUM(E116:E$124)</f>
        <v>1.4610242649782905E-2</v>
      </c>
      <c r="G116">
        <f t="shared" si="39"/>
        <v>1.9066873602200687</v>
      </c>
      <c r="H116">
        <f t="shared" si="40"/>
        <v>1.4483540268867354</v>
      </c>
      <c r="J116">
        <f t="shared" si="41"/>
        <v>6.294004891851479E-2</v>
      </c>
      <c r="K116" s="22">
        <f t="shared" si="42"/>
        <v>0.11389548629757085</v>
      </c>
      <c r="L116" s="22">
        <f>SUM(K116:K$124)</f>
        <v>0.2220196126456673</v>
      </c>
      <c r="M116">
        <f t="shared" si="43"/>
        <v>1.9493275797216778</v>
      </c>
      <c r="N116">
        <f t="shared" si="44"/>
        <v>1.4909942463883445</v>
      </c>
      <c r="P116">
        <f t="shared" si="45"/>
        <v>3.6494786980239877E-2</v>
      </c>
      <c r="Q116" s="22">
        <f t="shared" si="46"/>
        <v>6.6040487445791482E-2</v>
      </c>
      <c r="R116" s="22">
        <f>SUM(Q116:Q$124)</f>
        <v>0.12815071671869213</v>
      </c>
      <c r="S116">
        <f t="shared" si="47"/>
        <v>1.9404871416777938</v>
      </c>
      <c r="T116">
        <f t="shared" si="48"/>
        <v>1.4821538083444605</v>
      </c>
      <c r="V116">
        <f t="shared" si="49"/>
        <v>5.5302970146672821E-3</v>
      </c>
      <c r="W116" s="22">
        <f t="shared" si="50"/>
        <v>1.0007552880535602E-2</v>
      </c>
      <c r="X116" s="22">
        <f>SUM(W116:W$124)</f>
        <v>1.9122241875834868E-2</v>
      </c>
      <c r="Y116">
        <f t="shared" si="51"/>
        <v>1.9107809975230878</v>
      </c>
      <c r="Z116">
        <f t="shared" si="52"/>
        <v>1.4524476641897546</v>
      </c>
      <c r="AB116">
        <f t="shared" si="53"/>
        <v>2.7817189124226347E-2</v>
      </c>
      <c r="AC116" s="22">
        <f t="shared" si="54"/>
        <v>5.0337620277941482E-2</v>
      </c>
      <c r="AD116" s="22">
        <f>SUM(AC116:AC$124)</f>
        <v>9.7460041936215019E-2</v>
      </c>
      <c r="AE116">
        <f t="shared" si="55"/>
        <v>1.9361273218337482</v>
      </c>
      <c r="AF116">
        <f t="shared" si="56"/>
        <v>1.477793988500415</v>
      </c>
      <c r="AH116">
        <f t="shared" si="57"/>
        <v>2.1216845954741589E-2</v>
      </c>
      <c r="AI116" s="22">
        <f t="shared" si="58"/>
        <v>3.839372592233703E-2</v>
      </c>
      <c r="AJ116" s="22">
        <f>SUM(AI116:AI$124)</f>
        <v>7.4169270595842648E-2</v>
      </c>
      <c r="AK116">
        <f t="shared" si="59"/>
        <v>1.9318070547743276</v>
      </c>
      <c r="AL116">
        <f t="shared" si="60"/>
        <v>1.4734737214409943</v>
      </c>
      <c r="AN116">
        <f t="shared" si="61"/>
        <v>1.6193181996523046E-2</v>
      </c>
      <c r="AO116" s="22">
        <f t="shared" si="62"/>
        <v>2.9302969570087562E-2</v>
      </c>
      <c r="AP116" s="22">
        <f>SUM(AO116:AO$124)</f>
        <v>5.6482230360458158E-2</v>
      </c>
      <c r="AQ116">
        <f t="shared" si="63"/>
        <v>1.9275258169777836</v>
      </c>
      <c r="AR116">
        <f t="shared" si="64"/>
        <v>1.4691924836444503</v>
      </c>
      <c r="AT116">
        <f t="shared" si="65"/>
        <v>8.2738669323888181E-2</v>
      </c>
      <c r="AU116" s="22">
        <f t="shared" si="66"/>
        <v>0.14972280988307377</v>
      </c>
      <c r="AV116" s="22">
        <f>SUM(AU116:AU$124)</f>
        <v>0.29252981709431863</v>
      </c>
      <c r="AW116">
        <f t="shared" si="67"/>
        <v>1.9538092914684824</v>
      </c>
      <c r="AX116">
        <f t="shared" si="68"/>
        <v>1.4954759581351491</v>
      </c>
      <c r="AZ116">
        <f t="shared" si="69"/>
        <v>6.294004891851479E-2</v>
      </c>
      <c r="BA116" s="22">
        <f t="shared" si="70"/>
        <v>0.11389548629757085</v>
      </c>
      <c r="BB116" s="22">
        <f>SUM(BA116:BA$124)</f>
        <v>0.2220196126456673</v>
      </c>
      <c r="BC116">
        <f t="shared" si="71"/>
        <v>1.9493275797216778</v>
      </c>
      <c r="BD116">
        <f t="shared" si="72"/>
        <v>1.4909942463883445</v>
      </c>
    </row>
    <row r="117" spans="1:56" x14ac:dyDescent="0.2">
      <c r="A117">
        <v>113</v>
      </c>
      <c r="B117" s="12">
        <v>0.5</v>
      </c>
      <c r="C117" s="5">
        <f t="shared" si="73"/>
        <v>0.90479343640982401</v>
      </c>
      <c r="D117">
        <f t="shared" si="37"/>
        <v>4.0328234066409081E-3</v>
      </c>
      <c r="E117" s="22">
        <f t="shared" si="38"/>
        <v>3.6488721485286005E-3</v>
      </c>
      <c r="F117" s="22">
        <f>SUM(E117:E$124)</f>
        <v>6.9476111378728453E-3</v>
      </c>
      <c r="G117">
        <f t="shared" si="39"/>
        <v>1.9040434564621438</v>
      </c>
      <c r="H117">
        <f t="shared" si="40"/>
        <v>1.4457101231288105</v>
      </c>
      <c r="J117">
        <f t="shared" si="41"/>
        <v>6.1404925774160783E-2</v>
      </c>
      <c r="K117" s="22">
        <f t="shared" si="42"/>
        <v>5.5558773803693111E-2</v>
      </c>
      <c r="L117" s="22">
        <f>SUM(K117:K$124)</f>
        <v>0.10812412634809643</v>
      </c>
      <c r="M117">
        <f t="shared" si="43"/>
        <v>1.9461215384294386</v>
      </c>
      <c r="N117">
        <f t="shared" si="44"/>
        <v>1.4877882050961053</v>
      </c>
      <c r="P117">
        <f t="shared" si="45"/>
        <v>3.5431832019650375E-2</v>
      </c>
      <c r="Q117" s="22">
        <f t="shared" si="46"/>
        <v>3.2058489051355096E-2</v>
      </c>
      <c r="R117" s="22">
        <f>SUM(Q117:Q$124)</f>
        <v>6.2110229272900656E-2</v>
      </c>
      <c r="S117">
        <f t="shared" si="47"/>
        <v>1.9374035118562547</v>
      </c>
      <c r="T117">
        <f t="shared" si="48"/>
        <v>1.4790701785229214</v>
      </c>
      <c r="V117">
        <f t="shared" si="49"/>
        <v>5.2795198230713904E-3</v>
      </c>
      <c r="W117" s="22">
        <f t="shared" si="50"/>
        <v>4.7768748833105492E-3</v>
      </c>
      <c r="X117" s="22">
        <f>SUM(W117:W$124)</f>
        <v>9.1146889952992659E-3</v>
      </c>
      <c r="Y117">
        <f t="shared" si="51"/>
        <v>1.9080861898108692</v>
      </c>
      <c r="Z117">
        <f t="shared" si="52"/>
        <v>1.4497528564775359</v>
      </c>
      <c r="AB117">
        <f t="shared" si="53"/>
        <v>2.6941587529517044E-2</v>
      </c>
      <c r="AC117" s="22">
        <f t="shared" si="54"/>
        <v>2.4376571563167786E-2</v>
      </c>
      <c r="AD117" s="22">
        <f>SUM(AC117:AC$124)</f>
        <v>4.7122421658273531E-2</v>
      </c>
      <c r="AE117">
        <f t="shared" si="55"/>
        <v>1.93310291958669</v>
      </c>
      <c r="AF117">
        <f t="shared" si="56"/>
        <v>1.4747695862533567</v>
      </c>
      <c r="AH117">
        <f t="shared" si="57"/>
        <v>2.0499368072214096E-2</v>
      </c>
      <c r="AI117" s="22">
        <f t="shared" si="58"/>
        <v>1.8547693682288421E-2</v>
      </c>
      <c r="AJ117" s="22">
        <f>SUM(AI117:AI$124)</f>
        <v>3.5775544673505619E-2</v>
      </c>
      <c r="AK117">
        <f t="shared" si="59"/>
        <v>1.9288406033828578</v>
      </c>
      <c r="AL117">
        <f t="shared" si="60"/>
        <v>1.4705072700495245</v>
      </c>
      <c r="AN117">
        <f t="shared" si="61"/>
        <v>1.5607886261708961E-2</v>
      </c>
      <c r="AO117" s="22">
        <f t="shared" si="62"/>
        <v>1.4121913045825333E-2</v>
      </c>
      <c r="AP117" s="22">
        <f>SUM(AO117:AO$124)</f>
        <v>2.7179260790370603E-2</v>
      </c>
      <c r="AQ117">
        <f t="shared" si="63"/>
        <v>1.924616070228901</v>
      </c>
      <c r="AR117">
        <f t="shared" si="64"/>
        <v>1.4662827368955678</v>
      </c>
      <c r="AT117">
        <f t="shared" si="65"/>
        <v>8.0918014008692599E-2</v>
      </c>
      <c r="AU117" s="22">
        <f t="shared" si="66"/>
        <v>7.3214087962383254E-2</v>
      </c>
      <c r="AV117" s="22">
        <f>SUM(AU117:AU$124)</f>
        <v>0.14280700721124487</v>
      </c>
      <c r="AW117">
        <f t="shared" si="67"/>
        <v>1.9505400010530465</v>
      </c>
      <c r="AX117">
        <f t="shared" si="68"/>
        <v>1.4922066677197132</v>
      </c>
      <c r="AZ117">
        <f t="shared" si="69"/>
        <v>6.1404925774160783E-2</v>
      </c>
      <c r="BA117" s="22">
        <f t="shared" si="70"/>
        <v>5.5558773803693111E-2</v>
      </c>
      <c r="BB117" s="22">
        <f>SUM(BA117:BA$124)</f>
        <v>0.10812412634809643</v>
      </c>
      <c r="BC117">
        <f t="shared" si="71"/>
        <v>1.9461215384294386</v>
      </c>
      <c r="BD117">
        <f t="shared" si="72"/>
        <v>1.4877882050961053</v>
      </c>
    </row>
    <row r="118" spans="1:56" x14ac:dyDescent="0.2">
      <c r="A118">
        <v>114</v>
      </c>
      <c r="B118" s="12">
        <v>0.5</v>
      </c>
      <c r="C118" s="5">
        <f t="shared" si="73"/>
        <v>0.45239671820491201</v>
      </c>
      <c r="D118">
        <f t="shared" si="37"/>
        <v>3.8407841968008641E-3</v>
      </c>
      <c r="E118" s="22">
        <f t="shared" si="38"/>
        <v>1.7375581659659998E-3</v>
      </c>
      <c r="F118" s="22">
        <f>SUM(E118:E$124)</f>
        <v>3.2987389893442453E-3</v>
      </c>
      <c r="G118">
        <f t="shared" si="39"/>
        <v>1.8984912585705027</v>
      </c>
      <c r="H118">
        <f t="shared" si="40"/>
        <v>1.4401579252371695</v>
      </c>
      <c r="J118">
        <f t="shared" si="41"/>
        <v>5.9907244657717837E-2</v>
      </c>
      <c r="K118" s="22">
        <f t="shared" si="42"/>
        <v>2.7101840879850295E-2</v>
      </c>
      <c r="L118" s="22">
        <f>SUM(K118:K$124)</f>
        <v>5.2565352544403331E-2</v>
      </c>
      <c r="M118">
        <f t="shared" si="43"/>
        <v>1.9395491537803498</v>
      </c>
      <c r="N118">
        <f t="shared" si="44"/>
        <v>1.4812158204470165</v>
      </c>
      <c r="P118">
        <f t="shared" si="45"/>
        <v>3.439983691228192E-2</v>
      </c>
      <c r="Q118" s="22">
        <f t="shared" si="46"/>
        <v>1.5562373325900535E-2</v>
      </c>
      <c r="R118" s="22">
        <f>SUM(Q118:Q$124)</f>
        <v>3.0051740221545567E-2</v>
      </c>
      <c r="S118">
        <f t="shared" si="47"/>
        <v>1.9310512344238848</v>
      </c>
      <c r="T118">
        <f t="shared" si="48"/>
        <v>1.4727179010905516</v>
      </c>
      <c r="V118">
        <f t="shared" si="49"/>
        <v>5.0401143895669577E-3</v>
      </c>
      <c r="W118" s="22">
        <f t="shared" si="50"/>
        <v>2.2801312092174449E-3</v>
      </c>
      <c r="X118" s="22">
        <f>SUM(W118:W$124)</f>
        <v>4.3378141119887158E-3</v>
      </c>
      <c r="Y118">
        <f t="shared" si="51"/>
        <v>1.9024405676537712</v>
      </c>
      <c r="Z118">
        <f t="shared" si="52"/>
        <v>1.444107234320438</v>
      </c>
      <c r="AB118">
        <f t="shared" si="53"/>
        <v>2.6093547244084303E-2</v>
      </c>
      <c r="AC118" s="22">
        <f t="shared" si="54"/>
        <v>1.1804635139548564E-2</v>
      </c>
      <c r="AD118" s="22">
        <f>SUM(AC118:AC$124)</f>
        <v>2.2745850095105755E-2</v>
      </c>
      <c r="AE118">
        <f t="shared" si="55"/>
        <v>1.9268575289465157</v>
      </c>
      <c r="AF118">
        <f t="shared" si="56"/>
        <v>1.4685241956131825</v>
      </c>
      <c r="AH118">
        <f t="shared" si="57"/>
        <v>1.9806152726776903E-2</v>
      </c>
      <c r="AI118" s="22">
        <f t="shared" si="58"/>
        <v>8.9602384938591399E-3</v>
      </c>
      <c r="AJ118" s="22">
        <f>SUM(AI118:AI$124)</f>
        <v>1.7227850991217195E-2</v>
      </c>
      <c r="AK118">
        <f t="shared" si="59"/>
        <v>1.9227000490025155</v>
      </c>
      <c r="AL118">
        <f t="shared" si="60"/>
        <v>1.4643667156691822</v>
      </c>
      <c r="AN118">
        <f t="shared" si="61"/>
        <v>1.5043745794418271E-2</v>
      </c>
      <c r="AO118" s="22">
        <f t="shared" si="62"/>
        <v>6.8057412269037732E-3</v>
      </c>
      <c r="AP118" s="22">
        <f>SUM(AO118:AO$124)</f>
        <v>1.3057347744545266E-2</v>
      </c>
      <c r="AQ118">
        <f t="shared" si="63"/>
        <v>1.9185783457249697</v>
      </c>
      <c r="AR118">
        <f t="shared" si="64"/>
        <v>1.4602450123916364</v>
      </c>
      <c r="AT118">
        <f t="shared" si="65"/>
        <v>7.9137422013391329E-2</v>
      </c>
      <c r="AU118" s="22">
        <f t="shared" si="66"/>
        <v>3.5801510006055394E-2</v>
      </c>
      <c r="AV118" s="22">
        <f>SUM(AU118:AU$124)</f>
        <v>6.9592919248861629E-2</v>
      </c>
      <c r="AW118">
        <f t="shared" si="67"/>
        <v>1.9438543021534798</v>
      </c>
      <c r="AX118">
        <f t="shared" si="68"/>
        <v>1.4855209688201465</v>
      </c>
      <c r="AZ118">
        <f t="shared" si="69"/>
        <v>5.9907244657717837E-2</v>
      </c>
      <c r="BA118" s="22">
        <f t="shared" si="70"/>
        <v>2.7101840879850295E-2</v>
      </c>
      <c r="BB118" s="22">
        <f>SUM(BA118:BA$124)</f>
        <v>5.2565352544403331E-2</v>
      </c>
      <c r="BC118">
        <f t="shared" si="71"/>
        <v>1.9395491537803498</v>
      </c>
      <c r="BD118">
        <f t="shared" si="72"/>
        <v>1.4812158204470165</v>
      </c>
    </row>
    <row r="119" spans="1:56" x14ac:dyDescent="0.2">
      <c r="A119">
        <v>115</v>
      </c>
      <c r="B119" s="12">
        <v>0.5</v>
      </c>
      <c r="C119" s="5">
        <f t="shared" si="73"/>
        <v>0.226198359102456</v>
      </c>
      <c r="D119">
        <f t="shared" si="37"/>
        <v>3.6578897112389186E-3</v>
      </c>
      <c r="E119" s="22">
        <f t="shared" si="38"/>
        <v>8.2740865045999995E-4</v>
      </c>
      <c r="F119" s="22">
        <f>SUM(E119:E$124)</f>
        <v>1.5611808233782453E-3</v>
      </c>
      <c r="G119">
        <f t="shared" si="39"/>
        <v>1.8868316429980552</v>
      </c>
      <c r="H119">
        <f t="shared" si="40"/>
        <v>1.4284983096647219</v>
      </c>
      <c r="J119">
        <f t="shared" si="41"/>
        <v>5.8446092348992999E-2</v>
      </c>
      <c r="K119" s="22">
        <f t="shared" si="42"/>
        <v>1.3220410185292825E-2</v>
      </c>
      <c r="L119" s="22">
        <f>SUM(K119:K$124)</f>
        <v>2.5463511664553032E-2</v>
      </c>
      <c r="M119">
        <f t="shared" si="43"/>
        <v>1.9260757652497171</v>
      </c>
      <c r="N119">
        <f t="shared" si="44"/>
        <v>1.4677424319163839</v>
      </c>
      <c r="P119">
        <f t="shared" si="45"/>
        <v>3.3397899914836812E-2</v>
      </c>
      <c r="Q119" s="22">
        <f t="shared" si="46"/>
        <v>7.5545501582041418E-3</v>
      </c>
      <c r="R119" s="22">
        <f>SUM(Q119:Q$124)</f>
        <v>1.4489366895645027E-2</v>
      </c>
      <c r="S119">
        <f t="shared" si="47"/>
        <v>1.9179655429132025</v>
      </c>
      <c r="T119">
        <f t="shared" si="48"/>
        <v>1.4596322095798693</v>
      </c>
      <c r="V119">
        <f t="shared" si="49"/>
        <v>4.8115650497059263E-3</v>
      </c>
      <c r="W119" s="22">
        <f t="shared" si="50"/>
        <v>1.0883681189582076E-3</v>
      </c>
      <c r="X119" s="22">
        <f>SUM(W119:W$124)</f>
        <v>2.0576829027712708E-3</v>
      </c>
      <c r="Y119">
        <f t="shared" si="51"/>
        <v>1.8906129892346508</v>
      </c>
      <c r="Z119">
        <f t="shared" si="52"/>
        <v>1.4322796559013176</v>
      </c>
      <c r="AB119">
        <f t="shared" si="53"/>
        <v>2.5272200720662764E-2</v>
      </c>
      <c r="AC119" s="22">
        <f t="shared" si="54"/>
        <v>5.7165303339218234E-3</v>
      </c>
      <c r="AD119" s="22">
        <f>SUM(AC119:AC$124)</f>
        <v>1.0941214955557188E-2</v>
      </c>
      <c r="AE119">
        <f t="shared" si="55"/>
        <v>1.9139607972745545</v>
      </c>
      <c r="AF119">
        <f t="shared" si="56"/>
        <v>1.4556274639412212</v>
      </c>
      <c r="AH119">
        <f t="shared" si="57"/>
        <v>1.9136379446161263E-2</v>
      </c>
      <c r="AI119" s="22">
        <f t="shared" si="58"/>
        <v>4.3286176298836434E-3</v>
      </c>
      <c r="AJ119" s="22">
        <f>SUM(AI119:AI$124)</f>
        <v>8.2676124973580546E-3</v>
      </c>
      <c r="AK119">
        <f t="shared" si="59"/>
        <v>1.9099891014352068</v>
      </c>
      <c r="AL119">
        <f t="shared" si="60"/>
        <v>1.4516557681018736</v>
      </c>
      <c r="AN119">
        <f t="shared" si="61"/>
        <v>1.4499995946427249E-2</v>
      </c>
      <c r="AO119" s="22">
        <f t="shared" si="62"/>
        <v>3.2798752900741073E-3</v>
      </c>
      <c r="AP119" s="22">
        <f>SUM(AO119:AO$124)</f>
        <v>6.2516065176414929E-3</v>
      </c>
      <c r="AQ119">
        <f t="shared" si="63"/>
        <v>1.9060500673793119</v>
      </c>
      <c r="AR119">
        <f t="shared" si="64"/>
        <v>1.4477167340459787</v>
      </c>
      <c r="AT119">
        <f t="shared" si="65"/>
        <v>7.7396011749037957E-2</v>
      </c>
      <c r="AU119" s="22">
        <f t="shared" si="66"/>
        <v>1.7506850858706791E-2</v>
      </c>
      <c r="AV119" s="22">
        <f>SUM(AU119:AU$124)</f>
        <v>3.3791409242806228E-2</v>
      </c>
      <c r="AW119">
        <f t="shared" si="67"/>
        <v>1.930182047903866</v>
      </c>
      <c r="AX119">
        <f t="shared" si="68"/>
        <v>1.4718487145705328</v>
      </c>
      <c r="AZ119">
        <f t="shared" si="69"/>
        <v>5.8446092348992999E-2</v>
      </c>
      <c r="BA119" s="22">
        <f t="shared" si="70"/>
        <v>1.3220410185292825E-2</v>
      </c>
      <c r="BB119" s="22">
        <f>SUM(BA119:BA$124)</f>
        <v>2.5463511664553032E-2</v>
      </c>
      <c r="BC119">
        <f t="shared" si="71"/>
        <v>1.9260757652497171</v>
      </c>
      <c r="BD119">
        <f t="shared" si="72"/>
        <v>1.4677424319163839</v>
      </c>
    </row>
    <row r="120" spans="1:56" x14ac:dyDescent="0.2">
      <c r="A120">
        <v>116</v>
      </c>
      <c r="B120" s="12">
        <v>0.5</v>
      </c>
      <c r="C120" s="5">
        <f t="shared" si="73"/>
        <v>0.113099179551228</v>
      </c>
      <c r="D120">
        <f t="shared" si="37"/>
        <v>3.4837044868942079E-3</v>
      </c>
      <c r="E120" s="22">
        <f t="shared" si="38"/>
        <v>3.9400411926666663E-4</v>
      </c>
      <c r="F120" s="22">
        <f>SUM(E120:E$124)</f>
        <v>7.3377217291824531E-4</v>
      </c>
      <c r="G120">
        <f t="shared" si="39"/>
        <v>1.8623464502959159</v>
      </c>
      <c r="H120">
        <f t="shared" si="40"/>
        <v>1.4040131169625827</v>
      </c>
      <c r="J120">
        <f t="shared" si="41"/>
        <v>5.70205779014566E-2</v>
      </c>
      <c r="K120" s="22">
        <f t="shared" si="42"/>
        <v>6.4489805781916239E-3</v>
      </c>
      <c r="L120" s="22">
        <f>SUM(K120:K$124)</f>
        <v>1.2243101479260205E-2</v>
      </c>
      <c r="M120">
        <f t="shared" si="43"/>
        <v>1.8984553187619193</v>
      </c>
      <c r="N120">
        <f t="shared" si="44"/>
        <v>1.440121985428586</v>
      </c>
      <c r="P120">
        <f t="shared" si="45"/>
        <v>3.2425145548385249E-2</v>
      </c>
      <c r="Q120" s="22">
        <f t="shared" si="46"/>
        <v>3.6672573583515248E-3</v>
      </c>
      <c r="R120" s="22">
        <f>SUM(Q120:Q$124)</f>
        <v>6.9348167374408869E-3</v>
      </c>
      <c r="S120">
        <f t="shared" si="47"/>
        <v>1.8910090184011978</v>
      </c>
      <c r="T120">
        <f t="shared" si="48"/>
        <v>1.4326756850678646</v>
      </c>
      <c r="V120">
        <f t="shared" si="49"/>
        <v>4.5933795223922925E-3</v>
      </c>
      <c r="W120" s="22">
        <f t="shared" si="50"/>
        <v>5.1950745534997983E-4</v>
      </c>
      <c r="X120" s="22">
        <f>SUM(W120:W$124)</f>
        <v>9.6931478381306359E-4</v>
      </c>
      <c r="Y120">
        <f t="shared" si="51"/>
        <v>1.8658342124465936</v>
      </c>
      <c r="Z120">
        <f t="shared" si="52"/>
        <v>1.4075008791132604</v>
      </c>
      <c r="AB120">
        <f t="shared" si="53"/>
        <v>2.447670771977023E-2</v>
      </c>
      <c r="AC120" s="22">
        <f t="shared" si="54"/>
        <v>2.7682955612212219E-3</v>
      </c>
      <c r="AD120" s="22">
        <f>SUM(AC120:AC$124)</f>
        <v>5.224684621635365E-3</v>
      </c>
      <c r="AE120">
        <f t="shared" si="55"/>
        <v>1.8873290463719552</v>
      </c>
      <c r="AF120">
        <f t="shared" si="56"/>
        <v>1.4289957130386219</v>
      </c>
      <c r="AH120">
        <f t="shared" si="57"/>
        <v>1.8489255503537454E-2</v>
      </c>
      <c r="AI120" s="22">
        <f t="shared" si="58"/>
        <v>2.0911196279631132E-3</v>
      </c>
      <c r="AJ120" s="22">
        <f>SUM(AI120:AI$124)</f>
        <v>3.9389948674744121E-3</v>
      </c>
      <c r="AK120">
        <f t="shared" si="59"/>
        <v>1.8836774399708782</v>
      </c>
      <c r="AL120">
        <f t="shared" si="60"/>
        <v>1.425344106637545</v>
      </c>
      <c r="AN120">
        <f t="shared" si="61"/>
        <v>1.3975899707399755E-2</v>
      </c>
      <c r="AO120" s="22">
        <f t="shared" si="62"/>
        <v>1.5806627903971599E-3</v>
      </c>
      <c r="AP120" s="22">
        <f>SUM(AO120:AO$124)</f>
        <v>2.971731227567386E-3</v>
      </c>
      <c r="AQ120">
        <f t="shared" si="63"/>
        <v>1.8800538898120731</v>
      </c>
      <c r="AR120">
        <f t="shared" si="64"/>
        <v>1.4217205564787398</v>
      </c>
      <c r="AT120">
        <f t="shared" si="65"/>
        <v>7.5692921025953999E-2</v>
      </c>
      <c r="AU120" s="22">
        <f t="shared" si="66"/>
        <v>8.5608072658712921E-3</v>
      </c>
      <c r="AV120" s="22">
        <f>SUM(AU120:AU$124)</f>
        <v>1.628455838409943E-2</v>
      </c>
      <c r="AW120">
        <f t="shared" si="67"/>
        <v>1.902222287963405</v>
      </c>
      <c r="AX120">
        <f t="shared" si="68"/>
        <v>1.4438889546300717</v>
      </c>
      <c r="AZ120">
        <f t="shared" si="69"/>
        <v>5.70205779014566E-2</v>
      </c>
      <c r="BA120" s="22">
        <f t="shared" si="70"/>
        <v>6.4489805781916239E-3</v>
      </c>
      <c r="BB120" s="22">
        <f>SUM(BA120:BA$124)</f>
        <v>1.2243101479260205E-2</v>
      </c>
      <c r="BC120">
        <f t="shared" si="71"/>
        <v>1.8984553187619193</v>
      </c>
      <c r="BD120">
        <f t="shared" si="72"/>
        <v>1.440121985428586</v>
      </c>
    </row>
    <row r="121" spans="1:56" x14ac:dyDescent="0.2">
      <c r="A121">
        <v>117</v>
      </c>
      <c r="B121" s="12">
        <v>0.5</v>
      </c>
      <c r="C121" s="5">
        <f t="shared" si="73"/>
        <v>5.6549589775614001E-2</v>
      </c>
      <c r="D121">
        <f t="shared" si="37"/>
        <v>3.3178137970421035E-3</v>
      </c>
      <c r="E121" s="22">
        <f t="shared" si="38"/>
        <v>1.876210091746032E-4</v>
      </c>
      <c r="F121" s="22">
        <f>SUM(E121:E$124)</f>
        <v>3.3976805365157868E-4</v>
      </c>
      <c r="G121">
        <f t="shared" si="39"/>
        <v>1.8109275456214231</v>
      </c>
      <c r="H121">
        <f t="shared" si="40"/>
        <v>1.3525942122880898</v>
      </c>
      <c r="J121">
        <f t="shared" si="41"/>
        <v>5.5629832098982049E-2</v>
      </c>
      <c r="K121" s="22">
        <f t="shared" si="42"/>
        <v>3.1458441844837187E-3</v>
      </c>
      <c r="L121" s="22">
        <f>SUM(K121:K$124)</f>
        <v>5.7941209010685824E-3</v>
      </c>
      <c r="M121">
        <f t="shared" si="43"/>
        <v>1.8418334034619348</v>
      </c>
      <c r="N121">
        <f t="shared" si="44"/>
        <v>1.3835000701286015</v>
      </c>
      <c r="P121">
        <f t="shared" si="45"/>
        <v>3.1480723833383746E-2</v>
      </c>
      <c r="Q121" s="22">
        <f t="shared" si="46"/>
        <v>1.7802220186172455E-3</v>
      </c>
      <c r="R121" s="22">
        <f>SUM(Q121:Q$124)</f>
        <v>3.2675593790893616E-3</v>
      </c>
      <c r="S121">
        <f t="shared" si="47"/>
        <v>1.8354785779064668</v>
      </c>
      <c r="T121">
        <f t="shared" si="48"/>
        <v>1.3771452445731336</v>
      </c>
      <c r="V121">
        <f t="shared" si="49"/>
        <v>4.3850878495391814E-3</v>
      </c>
      <c r="W121" s="22">
        <f t="shared" si="50"/>
        <v>2.4797491902147007E-4</v>
      </c>
      <c r="X121" s="22">
        <f>SUM(W121:W$124)</f>
        <v>4.4980732846308376E-4</v>
      </c>
      <c r="Y121">
        <f t="shared" si="51"/>
        <v>1.8139226750756141</v>
      </c>
      <c r="Z121">
        <f t="shared" si="52"/>
        <v>1.3555893417422809</v>
      </c>
      <c r="AB121">
        <f t="shared" si="53"/>
        <v>2.370625445014066E-2</v>
      </c>
      <c r="AC121" s="22">
        <f t="shared" si="54"/>
        <v>1.3405789642717781E-3</v>
      </c>
      <c r="AD121" s="22">
        <f>SUM(AC121:AC$124)</f>
        <v>2.4563890604141431E-3</v>
      </c>
      <c r="AE121">
        <f t="shared" si="55"/>
        <v>1.8323344807580872</v>
      </c>
      <c r="AF121">
        <f t="shared" si="56"/>
        <v>1.374001147424754</v>
      </c>
      <c r="AH121">
        <f t="shared" si="57"/>
        <v>1.7864014979263244E-2</v>
      </c>
      <c r="AI121" s="22">
        <f t="shared" si="58"/>
        <v>1.0102027188227602E-3</v>
      </c>
      <c r="AJ121" s="22">
        <f>SUM(AI121:AI$124)</f>
        <v>1.8478752395112985E-3</v>
      </c>
      <c r="AK121">
        <f t="shared" si="59"/>
        <v>1.829212300739717</v>
      </c>
      <c r="AL121">
        <f t="shared" si="60"/>
        <v>1.3708789674063837</v>
      </c>
      <c r="AN121">
        <f t="shared" si="61"/>
        <v>1.3470746705927471E-2</v>
      </c>
      <c r="AO121" s="22">
        <f t="shared" si="62"/>
        <v>7.6176520019140216E-4</v>
      </c>
      <c r="AP121" s="22">
        <f>SUM(AO121:AO$124)</f>
        <v>1.3910684371702261E-3</v>
      </c>
      <c r="AQ121">
        <f t="shared" si="63"/>
        <v>1.826111821360052</v>
      </c>
      <c r="AR121">
        <f t="shared" si="64"/>
        <v>1.3677784880267188</v>
      </c>
      <c r="AT121">
        <f t="shared" si="65"/>
        <v>7.4027306626849865E-2</v>
      </c>
      <c r="AU121" s="22">
        <f t="shared" si="66"/>
        <v>4.1862138219419514E-3</v>
      </c>
      <c r="AV121" s="22">
        <f>SUM(AU121:AU$124)</f>
        <v>7.7237511182281391E-3</v>
      </c>
      <c r="AW121">
        <f t="shared" si="67"/>
        <v>1.8450445788851637</v>
      </c>
      <c r="AX121">
        <f t="shared" si="68"/>
        <v>1.3867112455518305</v>
      </c>
      <c r="AZ121">
        <f t="shared" si="69"/>
        <v>5.5629832098982049E-2</v>
      </c>
      <c r="BA121" s="22">
        <f t="shared" si="70"/>
        <v>3.1458441844837187E-3</v>
      </c>
      <c r="BB121" s="22">
        <f>SUM(BA121:BA$124)</f>
        <v>5.7941209010685824E-3</v>
      </c>
      <c r="BC121">
        <f t="shared" si="71"/>
        <v>1.8418334034619348</v>
      </c>
      <c r="BD121">
        <f t="shared" si="72"/>
        <v>1.3835000701286015</v>
      </c>
    </row>
    <row r="122" spans="1:56" x14ac:dyDescent="0.2">
      <c r="A122">
        <v>118</v>
      </c>
      <c r="B122" s="12">
        <v>0.5</v>
      </c>
      <c r="C122" s="5">
        <f t="shared" si="73"/>
        <v>2.8274794887807E-2</v>
      </c>
      <c r="D122">
        <f t="shared" si="37"/>
        <v>3.1598226638496225E-3</v>
      </c>
      <c r="E122" s="22">
        <f t="shared" si="38"/>
        <v>8.9343337702192004E-5</v>
      </c>
      <c r="F122" s="22">
        <f>SUM(E122:E$124)</f>
        <v>1.5214704447697548E-4</v>
      </c>
      <c r="G122">
        <f t="shared" si="39"/>
        <v>1.7029478458049885</v>
      </c>
      <c r="H122">
        <f t="shared" si="40"/>
        <v>1.2446145124716552</v>
      </c>
      <c r="J122">
        <f t="shared" si="41"/>
        <v>5.4273006925836149E-2</v>
      </c>
      <c r="K122" s="22">
        <f t="shared" si="42"/>
        <v>1.5345581387725459E-3</v>
      </c>
      <c r="L122" s="22">
        <f>SUM(K122:K$124)</f>
        <v>2.6482767165848637E-3</v>
      </c>
      <c r="M122">
        <f t="shared" si="43"/>
        <v>1.7257584770969663</v>
      </c>
      <c r="N122">
        <f t="shared" si="44"/>
        <v>1.267425143763633</v>
      </c>
      <c r="P122">
        <f t="shared" si="45"/>
        <v>3.0563809546974508E-2</v>
      </c>
      <c r="Q122" s="22">
        <f t="shared" si="46"/>
        <v>8.6418544593070161E-4</v>
      </c>
      <c r="R122" s="22">
        <f>SUM(Q122:Q$124)</f>
        <v>1.4873373604721162E-3</v>
      </c>
      <c r="S122">
        <f t="shared" si="47"/>
        <v>1.721085870487322</v>
      </c>
      <c r="T122">
        <f t="shared" si="48"/>
        <v>1.2627525371539887</v>
      </c>
      <c r="V122">
        <f t="shared" si="49"/>
        <v>4.1862413838082866E-3</v>
      </c>
      <c r="W122" s="22">
        <f t="shared" si="50"/>
        <v>1.1836511647802865E-4</v>
      </c>
      <c r="X122" s="22">
        <f>SUM(W122:W$124)</f>
        <v>2.0183240944161366E-4</v>
      </c>
      <c r="Y122">
        <f t="shared" si="51"/>
        <v>1.7051680042834116</v>
      </c>
      <c r="Z122">
        <f t="shared" si="52"/>
        <v>1.2468346709500784</v>
      </c>
      <c r="AB122">
        <f t="shared" si="53"/>
        <v>2.296005273621372E-2</v>
      </c>
      <c r="AC122" s="22">
        <f t="shared" si="54"/>
        <v>6.4919078172967482E-4</v>
      </c>
      <c r="AD122" s="22">
        <f>SUM(AC122:AC$124)</f>
        <v>1.115810096142365E-3</v>
      </c>
      <c r="AE122">
        <f t="shared" si="55"/>
        <v>1.71877070276545</v>
      </c>
      <c r="AF122">
        <f t="shared" si="56"/>
        <v>1.2604373694321167</v>
      </c>
      <c r="AH122">
        <f t="shared" si="57"/>
        <v>1.7259917854360624E-2</v>
      </c>
      <c r="AI122" s="22">
        <f t="shared" si="58"/>
        <v>4.8802063711244454E-4</v>
      </c>
      <c r="AJ122" s="22">
        <f>SUM(AI122:AI$124)</f>
        <v>8.3767252068853843E-4</v>
      </c>
      <c r="AK122">
        <f t="shared" si="59"/>
        <v>1.7164694625312142</v>
      </c>
      <c r="AL122">
        <f t="shared" si="60"/>
        <v>1.258136129197881</v>
      </c>
      <c r="AN122">
        <f t="shared" si="61"/>
        <v>1.2983852246677082E-2</v>
      </c>
      <c r="AO122" s="22">
        <f t="shared" si="62"/>
        <v>3.6711575912838661E-4</v>
      </c>
      <c r="AP122" s="22">
        <f>SUM(AO122:AO$124)</f>
        <v>6.2930323697882383E-4</v>
      </c>
      <c r="AQ122">
        <f t="shared" si="63"/>
        <v>1.7141820293221077</v>
      </c>
      <c r="AR122">
        <f t="shared" si="64"/>
        <v>1.2558486959887745</v>
      </c>
      <c r="AT122">
        <f t="shared" si="65"/>
        <v>7.2398343889339745E-2</v>
      </c>
      <c r="AU122" s="22">
        <f t="shared" si="66"/>
        <v>2.0470483236879966E-3</v>
      </c>
      <c r="AV122" s="22">
        <f>SUM(AU122:AU$124)</f>
        <v>3.5375372962861877E-3</v>
      </c>
      <c r="AW122">
        <f t="shared" si="67"/>
        <v>1.728116163820159</v>
      </c>
      <c r="AX122">
        <f t="shared" si="68"/>
        <v>1.2697828304868257</v>
      </c>
      <c r="AZ122">
        <f t="shared" si="69"/>
        <v>5.4273006925836149E-2</v>
      </c>
      <c r="BA122" s="22">
        <f t="shared" si="70"/>
        <v>1.5345581387725459E-3</v>
      </c>
      <c r="BB122" s="22">
        <f>SUM(BA122:BA$124)</f>
        <v>2.6482767165848637E-3</v>
      </c>
      <c r="BC122">
        <f t="shared" si="71"/>
        <v>1.7257584770969663</v>
      </c>
      <c r="BD122">
        <f t="shared" si="72"/>
        <v>1.267425143763633</v>
      </c>
    </row>
    <row r="123" spans="1:56" x14ac:dyDescent="0.2">
      <c r="A123">
        <v>119</v>
      </c>
      <c r="B123" s="12">
        <v>0.5</v>
      </c>
      <c r="C123" s="5">
        <f t="shared" si="73"/>
        <v>1.41373974439035E-2</v>
      </c>
      <c r="D123">
        <f t="shared" si="37"/>
        <v>3.0093549179520209E-3</v>
      </c>
      <c r="E123" s="22">
        <f t="shared" si="38"/>
        <v>4.2544446524853325E-5</v>
      </c>
      <c r="F123" s="22">
        <f>SUM(E123:E$124)</f>
        <v>6.2803706774783476E-5</v>
      </c>
      <c r="G123">
        <f t="shared" si="39"/>
        <v>1.4761904761904761</v>
      </c>
      <c r="H123">
        <f t="shared" si="40"/>
        <v>1.0178571428571428</v>
      </c>
      <c r="J123">
        <f t="shared" si="41"/>
        <v>5.2949275049596248E-2</v>
      </c>
      <c r="K123" s="22">
        <f t="shared" si="42"/>
        <v>7.4856494574270535E-4</v>
      </c>
      <c r="L123" s="22">
        <f>SUM(K123:K$124)</f>
        <v>1.1137185778123176E-3</v>
      </c>
      <c r="M123">
        <f t="shared" si="43"/>
        <v>1.4878048780487803</v>
      </c>
      <c r="N123">
        <f t="shared" si="44"/>
        <v>1.029471544715447</v>
      </c>
      <c r="P123">
        <f t="shared" si="45"/>
        <v>2.9673601501916995E-2</v>
      </c>
      <c r="Q123" s="22">
        <f t="shared" si="46"/>
        <v>4.1950749802461239E-4</v>
      </c>
      <c r="R123" s="22">
        <f>SUM(Q123:Q$124)</f>
        <v>6.2315191454141456E-4</v>
      </c>
      <c r="S123">
        <f t="shared" si="47"/>
        <v>1.4854368932038835</v>
      </c>
      <c r="T123">
        <f t="shared" si="48"/>
        <v>1.0271035598705502</v>
      </c>
      <c r="V123">
        <f t="shared" si="49"/>
        <v>3.9964118222513478E-3</v>
      </c>
      <c r="W123" s="22">
        <f t="shared" si="50"/>
        <v>5.6498862280681936E-5</v>
      </c>
      <c r="X123" s="22">
        <f>SUM(W123:W$124)</f>
        <v>8.3467292963584997E-5</v>
      </c>
      <c r="Y123">
        <f t="shared" si="51"/>
        <v>1.4773269689737467</v>
      </c>
      <c r="Z123">
        <f t="shared" si="52"/>
        <v>1.0189936356404135</v>
      </c>
      <c r="AB123">
        <f t="shared" si="53"/>
        <v>2.2237339211829268E-2</v>
      </c>
      <c r="AC123" s="22">
        <f t="shared" si="54"/>
        <v>3.1437810253253019E-4</v>
      </c>
      <c r="AD123" s="22">
        <f>SUM(AC123:AC$124)</f>
        <v>4.6661931441269004E-4</v>
      </c>
      <c r="AE123">
        <f t="shared" si="55"/>
        <v>1.4842615012106537</v>
      </c>
      <c r="AF123">
        <f t="shared" si="56"/>
        <v>1.0259281678773204</v>
      </c>
      <c r="AH123">
        <f t="shared" si="57"/>
        <v>1.6676249134647943E-2</v>
      </c>
      <c r="AI123" s="22">
        <f t="shared" si="58"/>
        <v>2.3575876189006978E-4</v>
      </c>
      <c r="AJ123" s="22">
        <f>SUM(AI123:AI$124)</f>
        <v>3.4965188357609389E-4</v>
      </c>
      <c r="AK123">
        <f t="shared" si="59"/>
        <v>1.4830917874396137</v>
      </c>
      <c r="AL123">
        <f t="shared" si="60"/>
        <v>1.0247584541062804</v>
      </c>
      <c r="AN123">
        <f t="shared" si="61"/>
        <v>1.2514556382339354E-2</v>
      </c>
      <c r="AO123" s="22">
        <f t="shared" si="62"/>
        <v>1.7692325741127063E-4</v>
      </c>
      <c r="AP123" s="22">
        <f>SUM(AO123:AO$124)</f>
        <v>2.6218747785043716E-4</v>
      </c>
      <c r="AQ123">
        <f t="shared" si="63"/>
        <v>1.4819277108433733</v>
      </c>
      <c r="AR123">
        <f t="shared" si="64"/>
        <v>1.02359437751004</v>
      </c>
      <c r="AT123">
        <f t="shared" si="65"/>
        <v>7.0805226297642784E-2</v>
      </c>
      <c r="AU123" s="22">
        <f t="shared" si="66"/>
        <v>1.001001625275304E-3</v>
      </c>
      <c r="AV123" s="22">
        <f>SUM(AU123:AU$124)</f>
        <v>1.4904889725981911E-3</v>
      </c>
      <c r="AW123">
        <f t="shared" si="67"/>
        <v>1.488997555012225</v>
      </c>
      <c r="AX123">
        <f t="shared" si="68"/>
        <v>1.0306642216788917</v>
      </c>
      <c r="AZ123">
        <f t="shared" si="69"/>
        <v>5.2949275049596248E-2</v>
      </c>
      <c r="BA123" s="22">
        <f t="shared" si="70"/>
        <v>7.4856494574270535E-4</v>
      </c>
      <c r="BB123" s="22">
        <f>SUM(BA123:BA$124)</f>
        <v>1.1137185778123176E-3</v>
      </c>
      <c r="BC123">
        <f t="shared" si="71"/>
        <v>1.4878048780487803</v>
      </c>
      <c r="BD123">
        <f t="shared" si="72"/>
        <v>1.029471544715447</v>
      </c>
    </row>
    <row r="124" spans="1:56" x14ac:dyDescent="0.2">
      <c r="A124">
        <v>120</v>
      </c>
      <c r="B124" s="12">
        <v>1</v>
      </c>
      <c r="C124" s="5">
        <f t="shared" si="73"/>
        <v>7.0686987219517501E-3</v>
      </c>
      <c r="D124">
        <f t="shared" si="37"/>
        <v>2.8660523028114487E-3</v>
      </c>
      <c r="E124" s="22">
        <f t="shared" si="38"/>
        <v>2.0259260249930158E-5</v>
      </c>
      <c r="F124" s="22">
        <f>SUM(E124:E$124)</f>
        <v>2.0259260249930158E-5</v>
      </c>
      <c r="G124">
        <f t="shared" si="39"/>
        <v>1</v>
      </c>
      <c r="H124">
        <f t="shared" si="40"/>
        <v>0.54166666666666674</v>
      </c>
      <c r="J124">
        <f t="shared" si="41"/>
        <v>5.1657829316679262E-2</v>
      </c>
      <c r="K124" s="22">
        <f t="shared" si="42"/>
        <v>3.6515363206961237E-4</v>
      </c>
      <c r="L124" s="22">
        <f>SUM(K124:K$124)</f>
        <v>3.6515363206961237E-4</v>
      </c>
      <c r="M124">
        <f t="shared" si="43"/>
        <v>1</v>
      </c>
      <c r="N124">
        <f t="shared" si="44"/>
        <v>0.54166666666666674</v>
      </c>
      <c r="P124">
        <f t="shared" si="45"/>
        <v>2.8809321846521359E-2</v>
      </c>
      <c r="Q124" s="22">
        <f t="shared" si="46"/>
        <v>2.0364441651680217E-4</v>
      </c>
      <c r="R124" s="22">
        <f>SUM(Q124:Q$124)</f>
        <v>2.0364441651680217E-4</v>
      </c>
      <c r="S124">
        <f t="shared" si="47"/>
        <v>1</v>
      </c>
      <c r="T124">
        <f t="shared" si="48"/>
        <v>0.54166666666666674</v>
      </c>
      <c r="V124">
        <f t="shared" si="49"/>
        <v>3.8151902837721689E-3</v>
      </c>
      <c r="W124" s="22">
        <f t="shared" si="50"/>
        <v>2.6968430682903064E-5</v>
      </c>
      <c r="X124" s="22">
        <f>SUM(W124:W$124)</f>
        <v>2.6968430682903064E-5</v>
      </c>
      <c r="Y124">
        <f t="shared" si="51"/>
        <v>1</v>
      </c>
      <c r="Z124">
        <f t="shared" si="52"/>
        <v>0.54166666666666674</v>
      </c>
      <c r="AB124">
        <f t="shared" si="53"/>
        <v>2.1537374539301952E-2</v>
      </c>
      <c r="AC124" s="22">
        <f t="shared" si="54"/>
        <v>1.5224121188015988E-4</v>
      </c>
      <c r="AD124" s="22">
        <f>SUM(AC124:AC$124)</f>
        <v>1.5224121188015988E-4</v>
      </c>
      <c r="AE124">
        <f t="shared" si="55"/>
        <v>1</v>
      </c>
      <c r="AF124">
        <f t="shared" si="56"/>
        <v>0.54166666666666674</v>
      </c>
      <c r="AH124">
        <f t="shared" si="57"/>
        <v>1.6112318004490773E-2</v>
      </c>
      <c r="AI124" s="22">
        <f t="shared" si="58"/>
        <v>1.1389312168602409E-4</v>
      </c>
      <c r="AJ124" s="22">
        <f>SUM(AI124:AI$124)</f>
        <v>1.1389312168602409E-4</v>
      </c>
      <c r="AK124">
        <f t="shared" si="59"/>
        <v>1</v>
      </c>
      <c r="AL124">
        <f t="shared" si="60"/>
        <v>0.54166666666666674</v>
      </c>
      <c r="AN124">
        <f t="shared" si="61"/>
        <v>1.2062223019122267E-2</v>
      </c>
      <c r="AO124" s="22">
        <f t="shared" si="62"/>
        <v>8.5264220439166543E-5</v>
      </c>
      <c r="AP124" s="22">
        <f>SUM(AO124:AO$124)</f>
        <v>8.5264220439166543E-5</v>
      </c>
      <c r="AQ124">
        <f t="shared" si="63"/>
        <v>1</v>
      </c>
      <c r="AR124">
        <f t="shared" si="64"/>
        <v>0.54166666666666674</v>
      </c>
      <c r="AT124">
        <f t="shared" si="65"/>
        <v>6.9247165083269224E-2</v>
      </c>
      <c r="AU124" s="22">
        <f t="shared" si="66"/>
        <v>4.8948734732288707E-4</v>
      </c>
      <c r="AV124" s="22">
        <f>SUM(AU124:AU$124)</f>
        <v>4.8948734732288707E-4</v>
      </c>
      <c r="AW124">
        <f t="shared" si="67"/>
        <v>1</v>
      </c>
      <c r="AX124">
        <f t="shared" si="68"/>
        <v>0.54166666666666674</v>
      </c>
      <c r="AZ124">
        <f t="shared" si="69"/>
        <v>5.1657829316679262E-2</v>
      </c>
      <c r="BA124" s="22">
        <f t="shared" si="70"/>
        <v>3.6515363206961237E-4</v>
      </c>
      <c r="BB124" s="22">
        <f>SUM(BA124:BA$124)</f>
        <v>3.6515363206961237E-4</v>
      </c>
      <c r="BC124">
        <f t="shared" si="71"/>
        <v>1</v>
      </c>
      <c r="BD124">
        <f t="shared" si="72"/>
        <v>0.54166666666666674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81"/>
  <sheetViews>
    <sheetView workbookViewId="0">
      <selection activeCell="C78" sqref="C78"/>
    </sheetView>
  </sheetViews>
  <sheetFormatPr defaultColWidth="8.85546875" defaultRowHeight="12.75" x14ac:dyDescent="0.2"/>
  <cols>
    <col min="1" max="1" width="10" customWidth="1"/>
    <col min="2" max="2" width="18" bestFit="1" customWidth="1"/>
    <col min="3" max="3" width="17.5703125" bestFit="1" customWidth="1"/>
    <col min="4" max="4" width="7.7109375" bestFit="1" customWidth="1"/>
    <col min="5" max="6" width="8.28515625" bestFit="1" customWidth="1"/>
    <col min="7" max="9" width="7.5703125" bestFit="1" customWidth="1"/>
    <col min="10" max="10" width="7" bestFit="1" customWidth="1"/>
    <col min="11" max="11" width="9" bestFit="1" customWidth="1"/>
    <col min="12" max="12" width="12.140625" bestFit="1" customWidth="1"/>
  </cols>
  <sheetData>
    <row r="1" spans="1:12" ht="15" x14ac:dyDescent="0.3">
      <c r="A1" s="10" t="s">
        <v>86</v>
      </c>
    </row>
    <row r="3" spans="1:12" s="3" customFormat="1" x14ac:dyDescent="0.2">
      <c r="A3" s="19" t="s">
        <v>2</v>
      </c>
    </row>
    <row r="4" spans="1:12" s="1" customFormat="1" ht="25.5" x14ac:dyDescent="0.2">
      <c r="A4" s="11" t="s">
        <v>4</v>
      </c>
      <c r="B4" s="11" t="s">
        <v>6</v>
      </c>
      <c r="C4" s="11" t="s">
        <v>7</v>
      </c>
      <c r="D4" s="11" t="s">
        <v>5</v>
      </c>
      <c r="E4" s="11" t="s">
        <v>87</v>
      </c>
      <c r="F4" s="11" t="s">
        <v>82</v>
      </c>
      <c r="G4" s="11" t="s">
        <v>14</v>
      </c>
      <c r="H4" s="11" t="s">
        <v>15</v>
      </c>
      <c r="I4" s="11" t="s">
        <v>16</v>
      </c>
    </row>
    <row r="5" spans="1:12" x14ac:dyDescent="0.2">
      <c r="A5" s="2" t="s">
        <v>55</v>
      </c>
      <c r="B5" s="7">
        <v>16987</v>
      </c>
      <c r="C5" s="7">
        <v>27273</v>
      </c>
      <c r="D5" s="1" t="s">
        <v>1</v>
      </c>
      <c r="E5" s="8">
        <v>96510.15</v>
      </c>
      <c r="F5" s="8">
        <v>93246.52</v>
      </c>
      <c r="G5" s="8">
        <v>90952.82</v>
      </c>
      <c r="H5" s="8">
        <v>89994.91</v>
      </c>
      <c r="I5" s="8">
        <v>87872.25</v>
      </c>
      <c r="L5" s="137"/>
    </row>
    <row r="6" spans="1:12" x14ac:dyDescent="0.2">
      <c r="A6" s="2" t="s">
        <v>58</v>
      </c>
      <c r="B6" s="7">
        <v>18229</v>
      </c>
      <c r="C6" s="7">
        <v>30225</v>
      </c>
      <c r="D6" s="1" t="s">
        <v>0</v>
      </c>
      <c r="E6" s="8">
        <v>64818.37</v>
      </c>
      <c r="F6" s="8">
        <v>62475.54</v>
      </c>
      <c r="G6" s="8">
        <v>60648.99</v>
      </c>
      <c r="H6" s="8">
        <v>59989.52</v>
      </c>
      <c r="I6" s="8">
        <v>59198.77</v>
      </c>
    </row>
    <row r="7" spans="1:12" x14ac:dyDescent="0.2">
      <c r="A7" s="2" t="s">
        <v>59</v>
      </c>
      <c r="B7" s="7">
        <v>18521</v>
      </c>
      <c r="C7" s="7">
        <v>29160</v>
      </c>
      <c r="D7" s="1" t="s">
        <v>1</v>
      </c>
      <c r="E7" s="8">
        <v>77495.960000000006</v>
      </c>
      <c r="F7" s="8">
        <v>75238.8</v>
      </c>
      <c r="G7" s="8">
        <v>74724.87</v>
      </c>
      <c r="H7" s="8">
        <v>72668.73</v>
      </c>
      <c r="I7" s="8">
        <v>71973.399999999994</v>
      </c>
    </row>
    <row r="8" spans="1:12" x14ac:dyDescent="0.2">
      <c r="A8" s="2" t="s">
        <v>60</v>
      </c>
      <c r="B8" s="7">
        <v>18813</v>
      </c>
      <c r="C8" s="7">
        <v>31199</v>
      </c>
      <c r="D8" s="1" t="s">
        <v>0</v>
      </c>
      <c r="E8" s="8">
        <v>61897.29</v>
      </c>
      <c r="F8" s="8">
        <v>59660.04</v>
      </c>
      <c r="G8" s="8">
        <v>58053.34</v>
      </c>
      <c r="H8" s="8">
        <v>56266.41</v>
      </c>
      <c r="I8" s="8">
        <v>54578.06</v>
      </c>
    </row>
    <row r="9" spans="1:12" x14ac:dyDescent="0.2">
      <c r="A9" s="2" t="s">
        <v>61</v>
      </c>
      <c r="B9" s="7">
        <v>19105</v>
      </c>
      <c r="C9" s="7">
        <v>30103</v>
      </c>
      <c r="D9" s="1" t="s">
        <v>0</v>
      </c>
      <c r="E9" s="8">
        <v>71851.75</v>
      </c>
      <c r="F9" s="8">
        <v>69254.7</v>
      </c>
      <c r="G9" s="8">
        <v>67639.570000000007</v>
      </c>
      <c r="H9" s="8">
        <v>65391.06</v>
      </c>
      <c r="I9" s="8">
        <v>64420.68</v>
      </c>
    </row>
    <row r="10" spans="1:12" x14ac:dyDescent="0.2">
      <c r="A10" s="2" t="s">
        <v>62</v>
      </c>
      <c r="B10" s="7">
        <v>19397</v>
      </c>
      <c r="C10" s="7">
        <v>32143</v>
      </c>
      <c r="D10" s="1" t="s">
        <v>0</v>
      </c>
      <c r="E10" s="8">
        <v>61281.89</v>
      </c>
      <c r="F10" s="8">
        <v>58924.89</v>
      </c>
      <c r="G10" s="8">
        <v>58498.69</v>
      </c>
      <c r="H10" s="8">
        <v>58379.14</v>
      </c>
      <c r="I10" s="8">
        <v>56879.16</v>
      </c>
    </row>
    <row r="11" spans="1:12" x14ac:dyDescent="0.2">
      <c r="A11" s="2" t="s">
        <v>19</v>
      </c>
      <c r="B11" s="7">
        <v>19981</v>
      </c>
      <c r="C11" s="7">
        <v>33086</v>
      </c>
      <c r="D11" s="1" t="s">
        <v>0</v>
      </c>
      <c r="E11" s="8">
        <v>63297.29</v>
      </c>
      <c r="F11" s="8">
        <v>61009.440000000002</v>
      </c>
      <c r="G11" s="8">
        <v>60620.6</v>
      </c>
      <c r="H11" s="8">
        <v>59078.34</v>
      </c>
      <c r="I11" s="8">
        <v>58835.3</v>
      </c>
    </row>
    <row r="12" spans="1:12" x14ac:dyDescent="0.2">
      <c r="A12" s="2" t="s">
        <v>20</v>
      </c>
      <c r="B12" s="7">
        <v>20273</v>
      </c>
      <c r="C12" s="7">
        <v>32021</v>
      </c>
      <c r="D12" s="1" t="s">
        <v>0</v>
      </c>
      <c r="E12" s="8">
        <v>60841.74</v>
      </c>
      <c r="F12" s="8">
        <v>59069.65</v>
      </c>
      <c r="G12" s="8">
        <v>57243.15</v>
      </c>
      <c r="H12" s="8">
        <v>55881.919999999998</v>
      </c>
      <c r="I12" s="8">
        <v>55470.82</v>
      </c>
    </row>
    <row r="13" spans="1:12" x14ac:dyDescent="0.2">
      <c r="A13" s="2" t="s">
        <v>21</v>
      </c>
      <c r="B13" s="7">
        <v>20565</v>
      </c>
      <c r="C13" s="7">
        <v>34060</v>
      </c>
      <c r="D13" s="1" t="s">
        <v>0</v>
      </c>
      <c r="E13" s="8">
        <v>56867.14</v>
      </c>
      <c r="F13" s="8">
        <v>54679.94</v>
      </c>
      <c r="G13" s="8">
        <v>53812.93</v>
      </c>
      <c r="H13" s="8">
        <v>51887.14</v>
      </c>
      <c r="I13" s="8">
        <v>50587.05</v>
      </c>
    </row>
    <row r="14" spans="1:12" x14ac:dyDescent="0.2">
      <c r="A14" s="2" t="s">
        <v>23</v>
      </c>
      <c r="B14" s="7">
        <v>21149</v>
      </c>
      <c r="C14" s="7">
        <v>30407</v>
      </c>
      <c r="D14" s="1" t="s">
        <v>0</v>
      </c>
      <c r="E14" s="8">
        <v>63151.199999999997</v>
      </c>
      <c r="F14" s="8">
        <v>60868.63</v>
      </c>
      <c r="G14" s="8">
        <v>60791.48</v>
      </c>
      <c r="H14" s="8">
        <v>58561.15</v>
      </c>
      <c r="I14" s="8">
        <v>57804.57</v>
      </c>
    </row>
    <row r="15" spans="1:12" x14ac:dyDescent="0.2">
      <c r="A15" s="2" t="s">
        <v>25</v>
      </c>
      <c r="B15" s="7">
        <v>21733</v>
      </c>
      <c r="C15" s="7">
        <v>31382</v>
      </c>
      <c r="D15" s="1" t="s">
        <v>0</v>
      </c>
      <c r="E15" s="8">
        <v>61581.58</v>
      </c>
      <c r="F15" s="8">
        <v>59213.06</v>
      </c>
      <c r="G15" s="8">
        <v>59073.98</v>
      </c>
      <c r="H15" s="8">
        <v>57413.81</v>
      </c>
      <c r="I15" s="8">
        <v>56837.87</v>
      </c>
    </row>
    <row r="16" spans="1:12" x14ac:dyDescent="0.2">
      <c r="A16" s="2" t="s">
        <v>26</v>
      </c>
      <c r="B16" s="7">
        <v>22025</v>
      </c>
      <c r="C16" s="7">
        <v>30286</v>
      </c>
      <c r="D16" s="1" t="s">
        <v>1</v>
      </c>
      <c r="E16" s="8">
        <v>64364.37</v>
      </c>
      <c r="F16" s="8">
        <v>62187.8</v>
      </c>
      <c r="G16" s="8">
        <v>62171.87</v>
      </c>
      <c r="H16" s="8">
        <v>59900.43</v>
      </c>
      <c r="I16" s="8">
        <v>59682.3</v>
      </c>
    </row>
    <row r="17" spans="1:9" x14ac:dyDescent="0.2">
      <c r="A17" s="2" t="s">
        <v>27</v>
      </c>
      <c r="B17" s="7">
        <v>22317</v>
      </c>
      <c r="C17" s="7">
        <v>32325</v>
      </c>
      <c r="D17" s="1" t="s">
        <v>1</v>
      </c>
      <c r="E17" s="8">
        <v>63347.33</v>
      </c>
      <c r="F17" s="8">
        <v>61353.35</v>
      </c>
      <c r="G17" s="8">
        <v>59141.63</v>
      </c>
      <c r="H17" s="8">
        <v>57454.26</v>
      </c>
      <c r="I17" s="8">
        <v>56911.26</v>
      </c>
    </row>
    <row r="18" spans="1:9" x14ac:dyDescent="0.2">
      <c r="A18" s="2" t="s">
        <v>28</v>
      </c>
      <c r="B18" s="7">
        <v>22609</v>
      </c>
      <c r="C18" s="7">
        <v>31229</v>
      </c>
      <c r="D18" s="1" t="s">
        <v>0</v>
      </c>
      <c r="E18" s="8">
        <v>61144.87</v>
      </c>
      <c r="F18" s="8">
        <v>59363.95</v>
      </c>
      <c r="G18" s="8">
        <v>59024.6</v>
      </c>
      <c r="H18" s="8">
        <v>58491.37</v>
      </c>
      <c r="I18" s="8">
        <v>57785.440000000002</v>
      </c>
    </row>
    <row r="19" spans="1:9" x14ac:dyDescent="0.2">
      <c r="A19" s="2" t="s">
        <v>29</v>
      </c>
      <c r="B19" s="7">
        <v>22901</v>
      </c>
      <c r="C19" s="7">
        <v>33270</v>
      </c>
      <c r="D19" s="1" t="s">
        <v>0</v>
      </c>
      <c r="E19" s="8">
        <v>57469.35</v>
      </c>
      <c r="F19" s="8">
        <v>55525.94</v>
      </c>
      <c r="G19" s="8">
        <v>54782.82</v>
      </c>
      <c r="H19" s="8">
        <v>54232.73</v>
      </c>
      <c r="I19" s="8">
        <v>54096.7</v>
      </c>
    </row>
    <row r="20" spans="1:9" x14ac:dyDescent="0.2">
      <c r="A20" s="2" t="s">
        <v>30</v>
      </c>
      <c r="B20" s="7">
        <v>23193</v>
      </c>
      <c r="C20" s="7">
        <v>32174</v>
      </c>
      <c r="D20" s="1" t="s">
        <v>1</v>
      </c>
      <c r="E20" s="8">
        <v>60681.05</v>
      </c>
      <c r="F20" s="8">
        <v>58770.99</v>
      </c>
      <c r="G20" s="8">
        <v>58382.11</v>
      </c>
      <c r="H20" s="8">
        <v>57596.21</v>
      </c>
      <c r="I20" s="8">
        <v>56429.72</v>
      </c>
    </row>
    <row r="21" spans="1:9" x14ac:dyDescent="0.2">
      <c r="A21" s="2" t="s">
        <v>31</v>
      </c>
      <c r="B21" s="7">
        <v>23485</v>
      </c>
      <c r="C21" s="7">
        <v>34213</v>
      </c>
      <c r="D21" s="1" t="s">
        <v>0</v>
      </c>
      <c r="E21" s="8">
        <v>49810.65</v>
      </c>
      <c r="F21" s="8">
        <v>48359.85</v>
      </c>
      <c r="G21" s="8">
        <v>47619.51</v>
      </c>
      <c r="H21" s="8">
        <v>45912.56</v>
      </c>
      <c r="I21" s="8">
        <v>45651.61</v>
      </c>
    </row>
    <row r="22" spans="1:9" x14ac:dyDescent="0.2">
      <c r="A22" s="2" t="s">
        <v>32</v>
      </c>
      <c r="B22" s="7">
        <v>23777</v>
      </c>
      <c r="C22" s="7">
        <v>33147</v>
      </c>
      <c r="D22" s="1" t="s">
        <v>0</v>
      </c>
      <c r="E22" s="8">
        <v>61221.61</v>
      </c>
      <c r="F22" s="8">
        <v>59008.78</v>
      </c>
      <c r="G22" s="8">
        <v>56950.94</v>
      </c>
      <c r="H22" s="8">
        <v>56895.78</v>
      </c>
      <c r="I22" s="8">
        <v>54912.81</v>
      </c>
    </row>
    <row r="23" spans="1:9" x14ac:dyDescent="0.2">
      <c r="A23" s="2" t="s">
        <v>34</v>
      </c>
      <c r="B23" s="7">
        <v>24361</v>
      </c>
      <c r="C23" s="7">
        <v>34090</v>
      </c>
      <c r="D23" s="1" t="s">
        <v>0</v>
      </c>
      <c r="E23" s="8">
        <v>54648.29</v>
      </c>
      <c r="F23" s="8">
        <v>52800.28</v>
      </c>
      <c r="G23" s="8">
        <v>50881.85</v>
      </c>
      <c r="H23" s="8">
        <v>49464.88</v>
      </c>
      <c r="I23" s="8">
        <v>48963.65</v>
      </c>
    </row>
    <row r="24" spans="1:9" x14ac:dyDescent="0.2">
      <c r="A24" s="2" t="s">
        <v>35</v>
      </c>
      <c r="B24" s="7">
        <v>24653</v>
      </c>
      <c r="C24" s="7">
        <v>36100</v>
      </c>
      <c r="D24" s="1" t="s">
        <v>1</v>
      </c>
      <c r="E24" s="8">
        <v>40322.620000000003</v>
      </c>
      <c r="F24" s="8">
        <v>38865.18</v>
      </c>
      <c r="G24" s="8">
        <v>37709.410000000003</v>
      </c>
      <c r="H24" s="8">
        <v>36501.879999999997</v>
      </c>
      <c r="I24" s="8">
        <v>35882.980000000003</v>
      </c>
    </row>
    <row r="25" spans="1:9" x14ac:dyDescent="0.2">
      <c r="A25" s="2" t="s">
        <v>36</v>
      </c>
      <c r="B25" s="7">
        <v>24945</v>
      </c>
      <c r="C25" s="7">
        <v>35034</v>
      </c>
      <c r="D25" s="1" t="s">
        <v>0</v>
      </c>
      <c r="E25" s="8">
        <v>45180.800000000003</v>
      </c>
      <c r="F25" s="8">
        <v>43547.76</v>
      </c>
      <c r="G25" s="8">
        <v>42798.12</v>
      </c>
      <c r="H25" s="8">
        <v>41477.629999999997</v>
      </c>
      <c r="I25" s="8">
        <v>40656.29</v>
      </c>
    </row>
    <row r="26" spans="1:9" x14ac:dyDescent="0.2">
      <c r="A26" s="2" t="s">
        <v>37</v>
      </c>
      <c r="B26" s="7">
        <v>25237</v>
      </c>
      <c r="C26" s="7">
        <v>37073</v>
      </c>
      <c r="D26" s="1" t="s">
        <v>0</v>
      </c>
      <c r="E26" s="8">
        <v>39000.58</v>
      </c>
      <c r="F26" s="8">
        <v>37590.92</v>
      </c>
      <c r="G26" s="8">
        <v>36424.07</v>
      </c>
      <c r="H26" s="8">
        <v>35524.51</v>
      </c>
      <c r="I26" s="8">
        <v>35118.33</v>
      </c>
    </row>
    <row r="27" spans="1:9" x14ac:dyDescent="0.2">
      <c r="A27" s="2" t="s">
        <v>38</v>
      </c>
      <c r="B27" s="7">
        <v>25529</v>
      </c>
      <c r="C27" s="7">
        <v>35977</v>
      </c>
      <c r="D27" s="1" t="s">
        <v>0</v>
      </c>
      <c r="E27" s="8">
        <v>42072.97</v>
      </c>
      <c r="F27" s="8">
        <v>40552.26</v>
      </c>
      <c r="G27" s="8">
        <v>40163.160000000003</v>
      </c>
      <c r="H27" s="8">
        <v>39324.22</v>
      </c>
      <c r="I27" s="8">
        <v>39222.160000000003</v>
      </c>
    </row>
    <row r="28" spans="1:9" x14ac:dyDescent="0.2">
      <c r="A28" s="2" t="s">
        <v>39</v>
      </c>
      <c r="B28" s="7">
        <v>25821</v>
      </c>
      <c r="C28" s="7">
        <v>38018</v>
      </c>
      <c r="D28" s="1" t="s">
        <v>0</v>
      </c>
      <c r="E28" s="8">
        <v>36250.51</v>
      </c>
      <c r="F28" s="8">
        <v>35024.65</v>
      </c>
      <c r="G28" s="8">
        <v>34157.599999999999</v>
      </c>
      <c r="H28" s="8">
        <v>33159.69</v>
      </c>
      <c r="I28" s="8">
        <v>33049.79</v>
      </c>
    </row>
    <row r="29" spans="1:9" x14ac:dyDescent="0.2">
      <c r="A29" s="2" t="s">
        <v>40</v>
      </c>
      <c r="B29" s="7">
        <v>26113</v>
      </c>
      <c r="C29" s="7">
        <v>36923</v>
      </c>
      <c r="D29" s="1" t="s">
        <v>0</v>
      </c>
      <c r="E29" s="8">
        <v>39362.01</v>
      </c>
      <c r="F29" s="8">
        <v>38123.01</v>
      </c>
      <c r="G29" s="8">
        <v>37535.64</v>
      </c>
      <c r="H29" s="8">
        <v>36446.46</v>
      </c>
      <c r="I29" s="8">
        <v>35726.910000000003</v>
      </c>
    </row>
    <row r="30" spans="1:9" x14ac:dyDescent="0.2">
      <c r="A30" s="2" t="s">
        <v>41</v>
      </c>
      <c r="B30" s="7">
        <v>26405</v>
      </c>
      <c r="C30" s="7">
        <v>38961</v>
      </c>
      <c r="D30" s="1" t="s">
        <v>1</v>
      </c>
      <c r="E30" s="8">
        <v>33335.71</v>
      </c>
      <c r="F30" s="8">
        <v>32286.400000000001</v>
      </c>
      <c r="G30" s="8">
        <v>31572.959999999999</v>
      </c>
      <c r="H30" s="8">
        <v>30364.01</v>
      </c>
      <c r="I30" s="8">
        <v>30126.04</v>
      </c>
    </row>
    <row r="31" spans="1:9" x14ac:dyDescent="0.2">
      <c r="A31" s="2" t="s">
        <v>42</v>
      </c>
      <c r="B31" s="7">
        <v>26697</v>
      </c>
      <c r="C31" s="7">
        <v>37895</v>
      </c>
      <c r="D31" s="1" t="s">
        <v>1</v>
      </c>
      <c r="E31" s="8">
        <v>38700.230000000003</v>
      </c>
      <c r="F31" s="8">
        <v>37482.06</v>
      </c>
      <c r="G31" s="8">
        <v>36708.620000000003</v>
      </c>
      <c r="H31" s="8">
        <v>35456.75</v>
      </c>
      <c r="I31" s="8">
        <v>34598.080000000002</v>
      </c>
    </row>
    <row r="32" spans="1:9" x14ac:dyDescent="0.2">
      <c r="A32" s="2" t="s">
        <v>43</v>
      </c>
      <c r="B32" s="7">
        <v>26989</v>
      </c>
      <c r="C32" s="7">
        <v>39904</v>
      </c>
      <c r="D32" s="1" t="s">
        <v>1</v>
      </c>
      <c r="E32" s="8">
        <v>31826.77</v>
      </c>
      <c r="F32" s="8">
        <v>30602.66</v>
      </c>
      <c r="G32" s="8">
        <v>29718.45</v>
      </c>
      <c r="H32" s="8">
        <v>28657.5</v>
      </c>
      <c r="I32" s="8">
        <v>28489.96</v>
      </c>
    </row>
    <row r="33" spans="1:9" x14ac:dyDescent="0.2">
      <c r="A33" s="2" t="s">
        <v>45</v>
      </c>
      <c r="B33" s="7">
        <v>27573</v>
      </c>
      <c r="C33" s="7">
        <v>40848</v>
      </c>
      <c r="D33" s="1" t="s">
        <v>0</v>
      </c>
      <c r="E33" s="8">
        <v>28591.96</v>
      </c>
      <c r="F33" s="8">
        <v>27492.27</v>
      </c>
      <c r="G33" s="8">
        <v>27380.17</v>
      </c>
      <c r="H33" s="8"/>
      <c r="I33" s="8"/>
    </row>
    <row r="34" spans="1:9" x14ac:dyDescent="0.2">
      <c r="A34" s="2" t="s">
        <v>46</v>
      </c>
      <c r="B34" s="7">
        <v>27865</v>
      </c>
      <c r="C34" s="7">
        <v>38322</v>
      </c>
      <c r="D34" s="1" t="s">
        <v>1</v>
      </c>
      <c r="E34" s="8">
        <v>34994.660000000003</v>
      </c>
      <c r="F34" s="8">
        <v>33648.71</v>
      </c>
      <c r="G34" s="8">
        <v>32921.120000000003</v>
      </c>
      <c r="H34" s="8">
        <v>32649.06</v>
      </c>
      <c r="I34" s="8">
        <v>31732.41</v>
      </c>
    </row>
    <row r="35" spans="1:9" x14ac:dyDescent="0.2">
      <c r="A35" s="2" t="s">
        <v>47</v>
      </c>
      <c r="B35" s="7">
        <v>28157</v>
      </c>
      <c r="C35" s="7">
        <v>39995</v>
      </c>
      <c r="D35" s="1" t="s">
        <v>0</v>
      </c>
      <c r="E35" s="8">
        <v>31368.16</v>
      </c>
      <c r="F35" s="8">
        <v>30234.37</v>
      </c>
      <c r="G35" s="8">
        <v>29692.41</v>
      </c>
      <c r="H35" s="8">
        <v>29661.39</v>
      </c>
      <c r="I35" s="8">
        <v>29622.06</v>
      </c>
    </row>
    <row r="36" spans="1:9" x14ac:dyDescent="0.2">
      <c r="A36" s="2" t="s">
        <v>48</v>
      </c>
      <c r="B36" s="7">
        <v>28449</v>
      </c>
      <c r="C36" s="7">
        <v>38534</v>
      </c>
      <c r="D36" s="1" t="s">
        <v>0</v>
      </c>
      <c r="E36" s="8">
        <v>31763.29</v>
      </c>
      <c r="F36" s="8">
        <v>30615.22</v>
      </c>
      <c r="G36" s="8">
        <v>29523.3</v>
      </c>
      <c r="H36" s="8">
        <v>28514.77</v>
      </c>
      <c r="I36" s="8">
        <v>27534.54</v>
      </c>
    </row>
    <row r="37" spans="1:9" x14ac:dyDescent="0.2">
      <c r="A37" s="2" t="s">
        <v>49</v>
      </c>
      <c r="B37" s="7">
        <v>28741</v>
      </c>
      <c r="C37" s="7">
        <v>40210</v>
      </c>
      <c r="D37" s="1" t="s">
        <v>0</v>
      </c>
      <c r="E37" s="8">
        <v>41136.25</v>
      </c>
      <c r="F37" s="8">
        <v>39938.11</v>
      </c>
      <c r="G37" s="8">
        <v>38754.79</v>
      </c>
      <c r="H37" s="8">
        <v>38144.35</v>
      </c>
      <c r="I37" s="8"/>
    </row>
    <row r="38" spans="1:9" x14ac:dyDescent="0.2">
      <c r="A38" s="2" t="s">
        <v>51</v>
      </c>
      <c r="B38" s="7">
        <v>29325</v>
      </c>
      <c r="C38" s="7">
        <v>40422</v>
      </c>
      <c r="D38" s="1" t="s">
        <v>1</v>
      </c>
      <c r="E38" s="8">
        <v>34477.42</v>
      </c>
      <c r="F38" s="8">
        <v>33392.17</v>
      </c>
      <c r="G38" s="8">
        <v>32500.65</v>
      </c>
      <c r="H38" s="8">
        <v>31891.08</v>
      </c>
      <c r="I38" s="8"/>
    </row>
    <row r="39" spans="1:9" x14ac:dyDescent="0.2">
      <c r="A39" s="2" t="s">
        <v>52</v>
      </c>
      <c r="B39" s="7">
        <v>29617</v>
      </c>
      <c r="C39" s="7">
        <v>38991</v>
      </c>
      <c r="D39" s="1" t="s">
        <v>1</v>
      </c>
      <c r="E39" s="8">
        <v>32250.14</v>
      </c>
      <c r="F39" s="8">
        <v>31159.56</v>
      </c>
      <c r="G39" s="8">
        <v>30694.77</v>
      </c>
      <c r="H39" s="8">
        <v>29898.560000000001</v>
      </c>
      <c r="I39" s="8">
        <v>28787.88</v>
      </c>
    </row>
    <row r="40" spans="1:9" x14ac:dyDescent="0.2">
      <c r="A40" s="2" t="s">
        <v>53</v>
      </c>
      <c r="B40" s="7">
        <v>29909</v>
      </c>
      <c r="C40" s="7">
        <v>40634</v>
      </c>
      <c r="D40" s="1" t="s">
        <v>0</v>
      </c>
      <c r="E40" s="8">
        <v>36154.720000000001</v>
      </c>
      <c r="F40" s="8">
        <v>34932.1</v>
      </c>
      <c r="G40" s="8">
        <v>34842.11</v>
      </c>
      <c r="H40" s="8"/>
      <c r="I40" s="8"/>
    </row>
    <row r="41" spans="1:9" x14ac:dyDescent="0.2">
      <c r="A41" s="2" t="s">
        <v>83</v>
      </c>
      <c r="B41" s="7">
        <v>28395</v>
      </c>
      <c r="C41" s="7">
        <v>41275</v>
      </c>
      <c r="D41" s="1" t="s">
        <v>0</v>
      </c>
      <c r="E41" s="8">
        <v>52280.56</v>
      </c>
      <c r="F41" s="8"/>
      <c r="G41" s="8"/>
      <c r="H41" s="8"/>
      <c r="I41" s="8"/>
    </row>
    <row r="42" spans="1:9" x14ac:dyDescent="0.2">
      <c r="A42" s="2" t="s">
        <v>84</v>
      </c>
      <c r="B42" s="7">
        <v>31050</v>
      </c>
      <c r="C42" s="7">
        <v>41365</v>
      </c>
      <c r="D42" s="14" t="s">
        <v>1</v>
      </c>
      <c r="E42" s="8">
        <v>21763.5</v>
      </c>
      <c r="F42" s="8"/>
      <c r="G42" s="8"/>
      <c r="H42" s="8"/>
      <c r="I42" s="8"/>
    </row>
    <row r="43" spans="1:9" x14ac:dyDescent="0.2">
      <c r="A43" s="2" t="s">
        <v>88</v>
      </c>
      <c r="B43" s="16">
        <v>21975</v>
      </c>
      <c r="C43" s="7">
        <v>41456</v>
      </c>
      <c r="D43" s="14" t="s">
        <v>1</v>
      </c>
      <c r="E43" s="8">
        <v>33413.64</v>
      </c>
      <c r="F43" s="8"/>
      <c r="G43" s="8"/>
      <c r="H43" s="8"/>
      <c r="I43" s="8"/>
    </row>
    <row r="44" spans="1:9" x14ac:dyDescent="0.2">
      <c r="A44" s="2" t="s">
        <v>89</v>
      </c>
      <c r="B44" s="7">
        <v>21167</v>
      </c>
      <c r="C44" s="7">
        <v>41334</v>
      </c>
      <c r="D44" s="1" t="s">
        <v>0</v>
      </c>
      <c r="E44" s="8">
        <v>41886.300000000003</v>
      </c>
      <c r="F44" s="8"/>
      <c r="G44" s="8"/>
      <c r="H44" s="8"/>
      <c r="I44" s="8"/>
    </row>
    <row r="45" spans="1:9" x14ac:dyDescent="0.2">
      <c r="A45" s="2" t="s">
        <v>90</v>
      </c>
      <c r="B45" s="7">
        <v>27960</v>
      </c>
      <c r="C45" s="7">
        <v>41306</v>
      </c>
      <c r="D45" s="1" t="s">
        <v>0</v>
      </c>
      <c r="E45" s="8">
        <v>38136.92</v>
      </c>
      <c r="F45" s="8"/>
      <c r="G45" s="8"/>
      <c r="H45" s="8"/>
      <c r="I45" s="8"/>
    </row>
    <row r="46" spans="1:9" x14ac:dyDescent="0.2">
      <c r="A46" s="2"/>
      <c r="B46" s="7"/>
      <c r="C46" s="7"/>
      <c r="D46" s="1"/>
      <c r="E46" s="8"/>
      <c r="F46" s="8"/>
      <c r="G46" s="8"/>
      <c r="H46" s="8"/>
      <c r="I46" s="8"/>
    </row>
    <row r="47" spans="1:9" x14ac:dyDescent="0.2">
      <c r="A47" s="2"/>
      <c r="B47" s="7"/>
      <c r="C47" s="7"/>
      <c r="D47" s="1"/>
      <c r="E47" s="8"/>
      <c r="F47" s="8"/>
      <c r="G47" s="8"/>
      <c r="H47" s="8"/>
      <c r="I47" s="8"/>
    </row>
    <row r="48" spans="1:9" s="3" customFormat="1" x14ac:dyDescent="0.2">
      <c r="A48" s="19" t="s">
        <v>3</v>
      </c>
    </row>
    <row r="49" spans="1:6" s="4" customFormat="1" x14ac:dyDescent="0.2">
      <c r="A49" s="11" t="s">
        <v>4</v>
      </c>
      <c r="B49" s="11" t="s">
        <v>6</v>
      </c>
      <c r="C49" s="11" t="s">
        <v>9</v>
      </c>
      <c r="D49" s="11" t="s">
        <v>5</v>
      </c>
      <c r="E49" s="6"/>
    </row>
    <row r="50" spans="1:6" x14ac:dyDescent="0.2">
      <c r="A50" s="2" t="s">
        <v>63</v>
      </c>
      <c r="B50" s="7">
        <v>19127</v>
      </c>
      <c r="C50" s="15">
        <v>889.69</v>
      </c>
      <c r="D50" s="1" t="s">
        <v>1</v>
      </c>
    </row>
    <row r="51" spans="1:6" x14ac:dyDescent="0.2">
      <c r="A51" s="2" t="s">
        <v>65</v>
      </c>
      <c r="B51" s="7">
        <v>22270</v>
      </c>
      <c r="C51" s="15">
        <v>784.5</v>
      </c>
      <c r="D51" s="9" t="s">
        <v>0</v>
      </c>
    </row>
    <row r="52" spans="1:6" x14ac:dyDescent="0.2">
      <c r="A52" s="2" t="s">
        <v>66</v>
      </c>
      <c r="B52" s="7">
        <v>23293</v>
      </c>
      <c r="C52" s="15">
        <v>966.54</v>
      </c>
      <c r="D52" s="9" t="s">
        <v>0</v>
      </c>
    </row>
    <row r="53" spans="1:6" x14ac:dyDescent="0.2">
      <c r="A53" s="2" t="s">
        <v>67</v>
      </c>
      <c r="B53" s="7">
        <v>28377</v>
      </c>
      <c r="C53" s="15">
        <v>200.63</v>
      </c>
      <c r="D53" s="9" t="s">
        <v>1</v>
      </c>
    </row>
    <row r="54" spans="1:6" x14ac:dyDescent="0.2">
      <c r="A54" s="13" t="s">
        <v>33</v>
      </c>
      <c r="B54" s="7">
        <v>24069</v>
      </c>
      <c r="C54" s="15">
        <v>726.81</v>
      </c>
      <c r="D54" s="9" t="s">
        <v>0</v>
      </c>
    </row>
    <row r="55" spans="1:6" x14ac:dyDescent="0.2">
      <c r="A55" s="13" t="s">
        <v>44</v>
      </c>
      <c r="B55" s="7">
        <v>27281</v>
      </c>
      <c r="C55" s="15">
        <v>228.32</v>
      </c>
      <c r="D55" s="9" t="s">
        <v>0</v>
      </c>
    </row>
    <row r="58" spans="1:6" s="3" customFormat="1" x14ac:dyDescent="0.2">
      <c r="A58" s="19" t="s">
        <v>8</v>
      </c>
    </row>
    <row r="59" spans="1:6" ht="25.5" x14ac:dyDescent="0.2">
      <c r="A59" s="11" t="s">
        <v>4</v>
      </c>
      <c r="B59" s="11" t="s">
        <v>6</v>
      </c>
      <c r="C59" s="11" t="s">
        <v>10</v>
      </c>
      <c r="D59" s="11" t="s">
        <v>5</v>
      </c>
      <c r="E59" s="11" t="s">
        <v>9</v>
      </c>
      <c r="F59" s="11" t="s">
        <v>11</v>
      </c>
    </row>
    <row r="60" spans="1:6" x14ac:dyDescent="0.2">
      <c r="A60" s="13" t="s">
        <v>68</v>
      </c>
      <c r="B60" s="16">
        <v>14929</v>
      </c>
      <c r="C60" s="16">
        <v>38687</v>
      </c>
      <c r="D60" s="14" t="s">
        <v>1</v>
      </c>
      <c r="E60" s="17">
        <v>903.48</v>
      </c>
      <c r="F60" s="14" t="s">
        <v>12</v>
      </c>
    </row>
    <row r="61" spans="1:6" x14ac:dyDescent="0.2">
      <c r="A61" s="13" t="s">
        <v>69</v>
      </c>
      <c r="B61" s="16">
        <v>14917</v>
      </c>
      <c r="C61" s="16">
        <v>38687</v>
      </c>
      <c r="D61" s="14" t="s">
        <v>0</v>
      </c>
      <c r="E61" s="17">
        <v>621.29999999999995</v>
      </c>
      <c r="F61" s="14" t="s">
        <v>13</v>
      </c>
    </row>
    <row r="62" spans="1:6" x14ac:dyDescent="0.2">
      <c r="A62" s="13" t="s">
        <v>70</v>
      </c>
      <c r="B62" s="16">
        <v>20195</v>
      </c>
      <c r="C62" s="16">
        <v>40664</v>
      </c>
      <c r="D62" s="14" t="s">
        <v>0</v>
      </c>
      <c r="E62" s="17">
        <v>565.45000000000005</v>
      </c>
      <c r="F62" s="14" t="s">
        <v>78</v>
      </c>
    </row>
    <row r="63" spans="1:6" x14ac:dyDescent="0.2">
      <c r="A63" s="13" t="s">
        <v>71</v>
      </c>
      <c r="B63" s="16">
        <v>17495</v>
      </c>
      <c r="C63" s="16">
        <v>37591</v>
      </c>
      <c r="D63" s="14" t="s">
        <v>1</v>
      </c>
      <c r="E63" s="17">
        <v>1082.33</v>
      </c>
      <c r="F63" s="14" t="s">
        <v>85</v>
      </c>
    </row>
    <row r="64" spans="1:6" x14ac:dyDescent="0.2">
      <c r="A64" s="13" t="s">
        <v>72</v>
      </c>
      <c r="B64" s="16">
        <v>19661</v>
      </c>
      <c r="C64" s="16">
        <v>40787</v>
      </c>
      <c r="D64" s="14" t="s">
        <v>1</v>
      </c>
      <c r="E64" s="17">
        <v>1143.45</v>
      </c>
      <c r="F64" s="14" t="s">
        <v>78</v>
      </c>
    </row>
    <row r="65" spans="1:9" x14ac:dyDescent="0.2">
      <c r="A65" s="13" t="s">
        <v>73</v>
      </c>
      <c r="B65" s="16">
        <v>19733</v>
      </c>
      <c r="C65" s="16">
        <v>40087</v>
      </c>
      <c r="D65" s="14" t="s">
        <v>1</v>
      </c>
      <c r="E65" s="17">
        <v>470.15</v>
      </c>
      <c r="F65" s="14" t="s">
        <v>85</v>
      </c>
    </row>
    <row r="66" spans="1:9" x14ac:dyDescent="0.2">
      <c r="A66" s="13" t="s">
        <v>74</v>
      </c>
      <c r="B66" s="16">
        <v>17661</v>
      </c>
      <c r="C66" s="16">
        <v>39600</v>
      </c>
      <c r="D66" s="14" t="s">
        <v>0</v>
      </c>
      <c r="E66" s="17">
        <v>1441.73</v>
      </c>
      <c r="F66" s="14" t="s">
        <v>85</v>
      </c>
    </row>
    <row r="67" spans="1:9" x14ac:dyDescent="0.2">
      <c r="A67" s="13" t="s">
        <v>77</v>
      </c>
      <c r="B67" s="16">
        <v>14911</v>
      </c>
      <c r="C67" s="16">
        <v>37926</v>
      </c>
      <c r="D67" s="14" t="s">
        <v>1</v>
      </c>
      <c r="E67" s="17">
        <v>907.33</v>
      </c>
      <c r="F67" s="14" t="s">
        <v>13</v>
      </c>
    </row>
    <row r="68" spans="1:9" x14ac:dyDescent="0.2">
      <c r="A68" s="13" t="s">
        <v>54</v>
      </c>
      <c r="B68" s="7">
        <v>16696</v>
      </c>
      <c r="C68" s="16">
        <v>41275</v>
      </c>
      <c r="D68" s="1" t="s">
        <v>0</v>
      </c>
      <c r="E68" s="17">
        <v>3478.96</v>
      </c>
      <c r="F68" s="14" t="s">
        <v>13</v>
      </c>
    </row>
    <row r="69" spans="1:9" x14ac:dyDescent="0.2">
      <c r="A69" s="13" t="s">
        <v>56</v>
      </c>
      <c r="B69" s="7">
        <v>17645</v>
      </c>
      <c r="C69" s="16">
        <v>41609</v>
      </c>
      <c r="D69" s="1" t="s">
        <v>1</v>
      </c>
      <c r="E69" s="17">
        <v>2852.19</v>
      </c>
      <c r="F69" s="14" t="s">
        <v>78</v>
      </c>
    </row>
    <row r="70" spans="1:9" x14ac:dyDescent="0.2">
      <c r="A70" s="13" t="s">
        <v>57</v>
      </c>
      <c r="B70" s="7">
        <v>17937</v>
      </c>
      <c r="C70" s="16">
        <v>41456</v>
      </c>
      <c r="D70" s="1" t="s">
        <v>0</v>
      </c>
      <c r="E70" s="17">
        <v>3986.13</v>
      </c>
      <c r="F70" s="14" t="s">
        <v>12</v>
      </c>
    </row>
    <row r="71" spans="1:9" x14ac:dyDescent="0.2">
      <c r="A71" s="13" t="s">
        <v>18</v>
      </c>
      <c r="B71" s="7">
        <v>19689</v>
      </c>
      <c r="C71" s="16">
        <v>41426</v>
      </c>
      <c r="D71" s="1" t="s">
        <v>1</v>
      </c>
      <c r="E71" s="17">
        <v>1469.49</v>
      </c>
      <c r="F71" s="14" t="s">
        <v>85</v>
      </c>
    </row>
    <row r="72" spans="1:9" x14ac:dyDescent="0.2">
      <c r="A72" s="13" t="s">
        <v>22</v>
      </c>
      <c r="B72" s="7">
        <v>20857</v>
      </c>
      <c r="C72" s="16">
        <v>41334</v>
      </c>
      <c r="D72" s="1" t="s">
        <v>0</v>
      </c>
      <c r="E72" s="17">
        <v>2041.59</v>
      </c>
      <c r="F72" s="14" t="s">
        <v>78</v>
      </c>
    </row>
    <row r="73" spans="1:9" x14ac:dyDescent="0.2">
      <c r="A73" s="13" t="s">
        <v>64</v>
      </c>
      <c r="B73" s="7">
        <v>20516</v>
      </c>
      <c r="C73" s="16">
        <v>41579</v>
      </c>
      <c r="D73" s="9" t="s">
        <v>0</v>
      </c>
      <c r="E73" s="17">
        <v>316.08</v>
      </c>
      <c r="F73" s="14" t="s">
        <v>13</v>
      </c>
    </row>
    <row r="74" spans="1:9" x14ac:dyDescent="0.2">
      <c r="A74" s="13"/>
      <c r="B74" s="16"/>
      <c r="C74" s="16"/>
      <c r="D74" s="14"/>
      <c r="E74" s="17"/>
      <c r="F74" s="14"/>
      <c r="G74" s="16"/>
      <c r="H74" s="14"/>
      <c r="I74" s="5"/>
    </row>
    <row r="76" spans="1:9" s="3" customFormat="1" x14ac:dyDescent="0.2">
      <c r="A76" s="19" t="s">
        <v>91</v>
      </c>
    </row>
    <row r="77" spans="1:9" x14ac:dyDescent="0.2">
      <c r="A77" s="11" t="s">
        <v>4</v>
      </c>
      <c r="B77" s="11" t="s">
        <v>92</v>
      </c>
      <c r="C77" s="11" t="s">
        <v>94</v>
      </c>
    </row>
    <row r="78" spans="1:9" x14ac:dyDescent="0.2">
      <c r="A78" s="13" t="s">
        <v>24</v>
      </c>
      <c r="B78" s="18" t="s">
        <v>95</v>
      </c>
      <c r="C78" s="17">
        <v>386059.06</v>
      </c>
    </row>
    <row r="79" spans="1:9" x14ac:dyDescent="0.2">
      <c r="A79" s="13" t="s">
        <v>50</v>
      </c>
      <c r="B79" s="18" t="s">
        <v>93</v>
      </c>
      <c r="C79" s="17">
        <v>28176.32</v>
      </c>
    </row>
    <row r="80" spans="1:9" x14ac:dyDescent="0.2">
      <c r="A80" s="13" t="s">
        <v>75</v>
      </c>
      <c r="B80" s="18" t="s">
        <v>93</v>
      </c>
      <c r="C80" s="17">
        <v>0</v>
      </c>
    </row>
    <row r="81" spans="1:3" x14ac:dyDescent="0.2">
      <c r="A81" s="13" t="s">
        <v>76</v>
      </c>
      <c r="B81" s="18" t="s">
        <v>93</v>
      </c>
      <c r="C81" s="17">
        <v>0</v>
      </c>
    </row>
  </sheetData>
  <pageMargins left="0.75" right="0.75" top="1" bottom="1" header="0.5" footer="0.5"/>
  <pageSetup orientation="landscape" horizontalDpi="300" verticalDpi="300" r:id="rId1"/>
  <headerFooter alignWithMargins="0">
    <oddFooter>&amp;L&amp;F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D124"/>
  <sheetViews>
    <sheetView topLeftCell="AL1" workbookViewId="0">
      <selection activeCell="BC5" sqref="BC5"/>
    </sheetView>
  </sheetViews>
  <sheetFormatPr defaultRowHeight="12.75" x14ac:dyDescent="0.2"/>
  <cols>
    <col min="1" max="1" width="7.7109375" bestFit="1" customWidth="1"/>
    <col min="2" max="2" width="8.5703125" bestFit="1" customWidth="1"/>
    <col min="3" max="3" width="11.28515625" bestFit="1" customWidth="1"/>
    <col min="4" max="4" width="12" bestFit="1" customWidth="1"/>
    <col min="5" max="5" width="11.28515625" bestFit="1" customWidth="1"/>
    <col min="6" max="6" width="12.85546875" bestFit="1" customWidth="1"/>
    <col min="7" max="8" width="12" bestFit="1" customWidth="1"/>
    <col min="10" max="10" width="12" bestFit="1" customWidth="1"/>
    <col min="11" max="11" width="11.28515625" bestFit="1" customWidth="1"/>
    <col min="12" max="12" width="12.85546875" bestFit="1" customWidth="1"/>
    <col min="13" max="14" width="12" bestFit="1" customWidth="1"/>
    <col min="16" max="16" width="12" bestFit="1" customWidth="1"/>
    <col min="17" max="17" width="11.28515625" bestFit="1" customWidth="1"/>
    <col min="18" max="18" width="12.85546875" bestFit="1" customWidth="1"/>
    <col min="19" max="20" width="12" bestFit="1" customWidth="1"/>
    <col min="22" max="22" width="12" bestFit="1" customWidth="1"/>
    <col min="23" max="23" width="11.28515625" bestFit="1" customWidth="1"/>
    <col min="24" max="24" width="12.85546875" bestFit="1" customWidth="1"/>
    <col min="25" max="26" width="12" bestFit="1" customWidth="1"/>
    <col min="28" max="28" width="12" bestFit="1" customWidth="1"/>
    <col min="29" max="29" width="11.28515625" bestFit="1" customWidth="1"/>
    <col min="30" max="30" width="12.85546875" bestFit="1" customWidth="1"/>
    <col min="31" max="32" width="12" bestFit="1" customWidth="1"/>
    <col min="34" max="34" width="12" bestFit="1" customWidth="1"/>
    <col min="35" max="35" width="11.28515625" bestFit="1" customWidth="1"/>
    <col min="36" max="36" width="12.85546875" bestFit="1" customWidth="1"/>
    <col min="37" max="38" width="12" bestFit="1" customWidth="1"/>
    <col min="40" max="40" width="12" bestFit="1" customWidth="1"/>
    <col min="41" max="41" width="11.28515625" bestFit="1" customWidth="1"/>
    <col min="42" max="42" width="12.85546875" bestFit="1" customWidth="1"/>
    <col min="43" max="44" width="12" bestFit="1" customWidth="1"/>
    <col min="45" max="45" width="8" customWidth="1"/>
    <col min="46" max="46" width="12" bestFit="1" customWidth="1"/>
    <col min="47" max="47" width="11.28515625" bestFit="1" customWidth="1"/>
    <col min="48" max="48" width="12.85546875" bestFit="1" customWidth="1"/>
    <col min="49" max="50" width="12" bestFit="1" customWidth="1"/>
    <col min="51" max="51" width="7.85546875" customWidth="1"/>
    <col min="52" max="52" width="12" bestFit="1" customWidth="1"/>
    <col min="53" max="53" width="11.28515625" bestFit="1" customWidth="1"/>
    <col min="54" max="54" width="12.85546875" bestFit="1" customWidth="1"/>
    <col min="55" max="56" width="12" bestFit="1" customWidth="1"/>
  </cols>
  <sheetData>
    <row r="1" spans="1:56" x14ac:dyDescent="0.2">
      <c r="A1" s="23" t="s">
        <v>97</v>
      </c>
      <c r="D1" s="24">
        <v>0.05</v>
      </c>
      <c r="J1" s="24">
        <v>2.5000000000000001E-2</v>
      </c>
      <c r="P1" s="24">
        <v>0.03</v>
      </c>
      <c r="V1" s="24">
        <v>4.7500000000000001E-2</v>
      </c>
      <c r="AB1" s="24">
        <v>3.2500000000000001E-2</v>
      </c>
      <c r="AH1" s="24">
        <v>3.5000000000000003E-2</v>
      </c>
      <c r="AN1" s="24">
        <v>3.7499999999999999E-2</v>
      </c>
      <c r="AT1" s="24">
        <v>2.2499999999999999E-2</v>
      </c>
      <c r="AZ1" s="24">
        <v>2.5000000000000001E-2</v>
      </c>
    </row>
    <row r="2" spans="1:56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</row>
    <row r="3" spans="1:56" x14ac:dyDescent="0.2">
      <c r="A3" s="25" t="s">
        <v>98</v>
      </c>
      <c r="B3" s="25" t="s">
        <v>96</v>
      </c>
      <c r="C3" s="25" t="s">
        <v>99</v>
      </c>
      <c r="D3" s="25" t="s">
        <v>100</v>
      </c>
      <c r="E3" s="25" t="s">
        <v>101</v>
      </c>
      <c r="F3" s="25" t="s">
        <v>102</v>
      </c>
      <c r="G3" s="25" t="s">
        <v>103</v>
      </c>
      <c r="H3" s="25" t="s">
        <v>104</v>
      </c>
      <c r="J3" s="25" t="s">
        <v>100</v>
      </c>
      <c r="K3" s="25" t="s">
        <v>101</v>
      </c>
      <c r="L3" s="25" t="s">
        <v>102</v>
      </c>
      <c r="M3" s="25" t="s">
        <v>103</v>
      </c>
      <c r="N3" s="25" t="s">
        <v>104</v>
      </c>
      <c r="P3" s="25" t="s">
        <v>100</v>
      </c>
      <c r="Q3" s="25" t="s">
        <v>101</v>
      </c>
      <c r="R3" s="25" t="s">
        <v>102</v>
      </c>
      <c r="S3" s="25" t="s">
        <v>103</v>
      </c>
      <c r="T3" s="25" t="s">
        <v>104</v>
      </c>
      <c r="V3" s="25" t="s">
        <v>100</v>
      </c>
      <c r="W3" s="25" t="s">
        <v>101</v>
      </c>
      <c r="X3" s="25" t="s">
        <v>102</v>
      </c>
      <c r="Y3" s="25" t="s">
        <v>103</v>
      </c>
      <c r="Z3" s="25" t="s">
        <v>104</v>
      </c>
      <c r="AB3" s="25" t="s">
        <v>100</v>
      </c>
      <c r="AC3" s="25" t="s">
        <v>101</v>
      </c>
      <c r="AD3" s="25" t="s">
        <v>102</v>
      </c>
      <c r="AE3" s="25" t="s">
        <v>103</v>
      </c>
      <c r="AF3" s="25" t="s">
        <v>104</v>
      </c>
      <c r="AH3" s="25" t="s">
        <v>100</v>
      </c>
      <c r="AI3" s="25" t="s">
        <v>101</v>
      </c>
      <c r="AJ3" s="25" t="s">
        <v>102</v>
      </c>
      <c r="AK3" s="25" t="s">
        <v>103</v>
      </c>
      <c r="AL3" s="25" t="s">
        <v>104</v>
      </c>
      <c r="AN3" s="25" t="s">
        <v>100</v>
      </c>
      <c r="AO3" s="25" t="s">
        <v>101</v>
      </c>
      <c r="AP3" s="25" t="s">
        <v>102</v>
      </c>
      <c r="AQ3" s="25" t="s">
        <v>103</v>
      </c>
      <c r="AR3" s="25" t="s">
        <v>104</v>
      </c>
      <c r="AT3" s="25" t="s">
        <v>100</v>
      </c>
      <c r="AU3" s="25" t="s">
        <v>101</v>
      </c>
      <c r="AV3" s="25" t="s">
        <v>102</v>
      </c>
      <c r="AW3" s="25" t="s">
        <v>103</v>
      </c>
      <c r="AX3" s="25" t="s">
        <v>104</v>
      </c>
      <c r="AZ3" s="25" t="s">
        <v>100</v>
      </c>
      <c r="BA3" s="25" t="s">
        <v>101</v>
      </c>
      <c r="BB3" s="25" t="s">
        <v>102</v>
      </c>
      <c r="BC3" s="25" t="s">
        <v>103</v>
      </c>
      <c r="BD3" s="25" t="s">
        <v>104</v>
      </c>
    </row>
    <row r="4" spans="1:56" x14ac:dyDescent="0.2">
      <c r="A4">
        <v>0</v>
      </c>
      <c r="B4" s="12">
        <v>0</v>
      </c>
      <c r="C4" s="5">
        <v>100000</v>
      </c>
      <c r="D4">
        <f>(1+D$1)^(-$A4)</f>
        <v>1</v>
      </c>
      <c r="E4" s="22">
        <f>D4*$C4</f>
        <v>100000</v>
      </c>
      <c r="F4" s="22">
        <f>SUM(E4:E$124)</f>
        <v>2056216.2376830594</v>
      </c>
      <c r="G4">
        <f>F4/E4</f>
        <v>20.562162376830596</v>
      </c>
      <c r="H4">
        <f>G4-(12-1)/(2*12)</f>
        <v>20.103829043497264</v>
      </c>
      <c r="J4">
        <f>(1+J$1)^(-$A4)</f>
        <v>1</v>
      </c>
      <c r="K4" s="22">
        <f>J4*$C4</f>
        <v>100000</v>
      </c>
      <c r="L4" s="22">
        <f>SUM(K4:K$124)</f>
        <v>3571253.8720221468</v>
      </c>
      <c r="M4">
        <f>L4/K4</f>
        <v>35.712538720221467</v>
      </c>
      <c r="N4">
        <f>M4-(12-1)/(2*12)</f>
        <v>35.254205386888131</v>
      </c>
      <c r="P4">
        <f>(1+P$1)^(-$A4)</f>
        <v>1</v>
      </c>
      <c r="Q4" s="22">
        <f>P4*$C4</f>
        <v>100000</v>
      </c>
      <c r="R4" s="22">
        <f>SUM(Q4:Q$124)</f>
        <v>3132482.5773952357</v>
      </c>
      <c r="S4">
        <f>R4/Q4</f>
        <v>31.324825773952355</v>
      </c>
      <c r="T4">
        <f>S4-(12-1)/(2*12)</f>
        <v>30.866492440619023</v>
      </c>
      <c r="V4">
        <f>(1+V$1)^(-$A4)</f>
        <v>1</v>
      </c>
      <c r="W4" s="22">
        <f>V4*$C4</f>
        <v>100000</v>
      </c>
      <c r="X4" s="22">
        <f>SUM(W4:W$124)</f>
        <v>2150877.1055113212</v>
      </c>
      <c r="Y4">
        <f>X4/W4</f>
        <v>21.508771055113211</v>
      </c>
      <c r="Z4">
        <f>Y4-(12-1)/(2*12)</f>
        <v>21.050437721779879</v>
      </c>
      <c r="AB4">
        <f>(1+AB$1)^(-$A4)</f>
        <v>1</v>
      </c>
      <c r="AC4" s="22">
        <f>AB4*$C4</f>
        <v>100000</v>
      </c>
      <c r="AD4" s="22">
        <f>SUM(AC4:AC$124)</f>
        <v>2946633.8971005082</v>
      </c>
      <c r="AE4">
        <f>AD4/AC4</f>
        <v>29.466338971005083</v>
      </c>
      <c r="AF4">
        <f>AE4-(12-1)/(2*12)</f>
        <v>29.008005637671751</v>
      </c>
      <c r="AH4">
        <f>(1+AH$1)^(-$A4)</f>
        <v>1</v>
      </c>
      <c r="AI4" s="22">
        <f>AH4*$C4</f>
        <v>100000</v>
      </c>
      <c r="AJ4" s="22">
        <f>SUM(AI4:AI$124)</f>
        <v>2779362.7861396116</v>
      </c>
      <c r="AK4">
        <f>AJ4/AI4</f>
        <v>27.793627861396118</v>
      </c>
      <c r="AL4">
        <f>AK4-(12-1)/(2*12)</f>
        <v>27.335294528062786</v>
      </c>
      <c r="AN4">
        <f>(1+AN$1)^(-$A4)</f>
        <v>1</v>
      </c>
      <c r="AO4" s="22">
        <f>AN4*$C4</f>
        <v>100000</v>
      </c>
      <c r="AP4" s="22">
        <f>SUM(AO4:AO$124)</f>
        <v>2628344.2971685799</v>
      </c>
      <c r="AQ4">
        <f>AP4/AO4</f>
        <v>26.283442971685798</v>
      </c>
      <c r="AR4">
        <f>AQ4-(12-1)/(2*12)</f>
        <v>25.825109638352465</v>
      </c>
      <c r="AT4">
        <f>(1+AT$1)^(-$A4)</f>
        <v>1</v>
      </c>
      <c r="AU4" s="22">
        <f>AT4*$C4</f>
        <v>100000</v>
      </c>
      <c r="AV4" s="22">
        <f>SUM(AU4:AU$124)</f>
        <v>3831106.3373592519</v>
      </c>
      <c r="AW4">
        <f>AV4/AU4</f>
        <v>38.311063373592518</v>
      </c>
      <c r="AX4">
        <f>AW4-(12-1)/(2*12)</f>
        <v>37.852730040259182</v>
      </c>
      <c r="AZ4">
        <f>(1+AZ$1)^(-$A4)</f>
        <v>1</v>
      </c>
      <c r="BA4" s="22">
        <f>AZ4*$C4</f>
        <v>100000</v>
      </c>
      <c r="BB4" s="22">
        <f>SUM(BA4:BA$124)</f>
        <v>3571253.8720221468</v>
      </c>
      <c r="BC4">
        <f>BB4/BA4</f>
        <v>35.712538720221467</v>
      </c>
      <c r="BD4">
        <f>BC4-(12-1)/(2*12)</f>
        <v>35.254205386888131</v>
      </c>
    </row>
    <row r="5" spans="1:56" x14ac:dyDescent="0.2">
      <c r="A5">
        <v>1</v>
      </c>
      <c r="B5" s="12">
        <v>3.3799999999994902E-4</v>
      </c>
      <c r="C5" s="5">
        <f>C4*(1-B4)</f>
        <v>100000</v>
      </c>
      <c r="D5">
        <f t="shared" ref="D5:D68" si="0">(1+D$1)^(-$A5)</f>
        <v>0.95238095238095233</v>
      </c>
      <c r="E5" s="22">
        <f t="shared" ref="E5:E68" si="1">D5*$C5</f>
        <v>95238.095238095237</v>
      </c>
      <c r="F5" s="22">
        <f>SUM(E5:E$124)</f>
        <v>1956216.2376830589</v>
      </c>
      <c r="G5">
        <f t="shared" ref="G5:G68" si="2">F5/E5</f>
        <v>20.540270495672118</v>
      </c>
      <c r="H5">
        <f t="shared" ref="H5:H68" si="3">G5-(12-1)/(2*12)</f>
        <v>20.081937162338786</v>
      </c>
      <c r="J5">
        <f t="shared" ref="J5:J68" si="4">(1+J$1)^(-$A5)</f>
        <v>0.97560975609756106</v>
      </c>
      <c r="K5" s="22">
        <f t="shared" ref="K5:K68" si="5">J5*$C5</f>
        <v>97560.975609756104</v>
      </c>
      <c r="L5" s="22">
        <f>SUM(K5:K$124)</f>
        <v>3471253.8720221468</v>
      </c>
      <c r="M5">
        <f t="shared" ref="M5:M68" si="6">L5/K5</f>
        <v>35.580352188227003</v>
      </c>
      <c r="N5">
        <f t="shared" ref="N5:N68" si="7">M5-(12-1)/(2*12)</f>
        <v>35.122018854893668</v>
      </c>
      <c r="P5">
        <f t="shared" ref="P5:P68" si="8">(1+P$1)^(-$A5)</f>
        <v>0.970873786407767</v>
      </c>
      <c r="Q5" s="22">
        <f t="shared" ref="Q5:Q68" si="9">P5*$C5</f>
        <v>97087.378640776704</v>
      </c>
      <c r="R5" s="22">
        <f>SUM(Q5:Q$124)</f>
        <v>3032482.5773952357</v>
      </c>
      <c r="S5">
        <f t="shared" ref="S5:S68" si="10">R5/Q5</f>
        <v>31.234570547170925</v>
      </c>
      <c r="T5">
        <f t="shared" ref="T5:T68" si="11">S5-(12-1)/(2*12)</f>
        <v>30.776237213837593</v>
      </c>
      <c r="V5">
        <f t="shared" ref="V5:V68" si="12">(1+V$1)^(-$A5)</f>
        <v>0.95465393794749398</v>
      </c>
      <c r="W5" s="22">
        <f t="shared" ref="W5:W68" si="13">V5*$C5</f>
        <v>95465.393794749398</v>
      </c>
      <c r="X5" s="22">
        <f>SUM(W5:W$124)</f>
        <v>2050877.105511321</v>
      </c>
      <c r="Y5">
        <f t="shared" ref="Y5:Y68" si="14">X5/W5</f>
        <v>21.482937680231089</v>
      </c>
      <c r="Z5">
        <f t="shared" ref="Z5:Z68" si="15">Y5-(12-1)/(2*12)</f>
        <v>21.024604346897757</v>
      </c>
      <c r="AB5">
        <f t="shared" ref="AB5:AB68" si="16">(1+AB$1)^(-$A5)</f>
        <v>0.96852300242130751</v>
      </c>
      <c r="AC5" s="22">
        <f t="shared" ref="AC5:AC68" si="17">AB5*$C5</f>
        <v>96852.300242130746</v>
      </c>
      <c r="AD5" s="22">
        <f>SUM(AC5:AC$124)</f>
        <v>2846633.8971005082</v>
      </c>
      <c r="AE5">
        <f t="shared" ref="AE5:AE68" si="18">AD5/AC5</f>
        <v>29.391494987562748</v>
      </c>
      <c r="AF5">
        <f t="shared" ref="AF5:AF68" si="19">AE5-(12-1)/(2*12)</f>
        <v>28.933161654229416</v>
      </c>
      <c r="AH5">
        <f t="shared" ref="AH5:AH68" si="20">(1+AH$1)^(-$A5)</f>
        <v>0.96618357487922713</v>
      </c>
      <c r="AI5" s="22">
        <f t="shared" ref="AI5:AI68" si="21">AH5*$C5</f>
        <v>96618.357487922709</v>
      </c>
      <c r="AJ5" s="22">
        <f>SUM(AI5:AI$124)</f>
        <v>2679362.7861396121</v>
      </c>
      <c r="AK5">
        <f t="shared" ref="AK5:AK68" si="22">AJ5/AI5</f>
        <v>27.731404836544986</v>
      </c>
      <c r="AL5">
        <f t="shared" ref="AL5:AL68" si="23">AK5-(12-1)/(2*12)</f>
        <v>27.273071503211654</v>
      </c>
      <c r="AN5">
        <f t="shared" ref="AN5:AN68" si="24">(1+AN$1)^(-$A5)</f>
        <v>0.96385542168674687</v>
      </c>
      <c r="AO5" s="22">
        <f t="shared" ref="AO5:AO68" si="25">AN5*$C5</f>
        <v>96385.542168674685</v>
      </c>
      <c r="AP5" s="22">
        <f>SUM(AO5:AO$124)</f>
        <v>2528344.2971685803</v>
      </c>
      <c r="AQ5">
        <f t="shared" ref="AQ5:AQ68" si="26">AP5/AO5</f>
        <v>26.231572083124025</v>
      </c>
      <c r="AR5">
        <f t="shared" ref="AR5:AR68" si="27">AQ5-(12-1)/(2*12)</f>
        <v>25.773238749790693</v>
      </c>
      <c r="AT5">
        <f t="shared" ref="AT5:AT68" si="28">(1+AT$1)^(-$A5)</f>
        <v>0.97799511002444994</v>
      </c>
      <c r="AU5" s="22">
        <f t="shared" ref="AU5:AU68" si="29">AT5*$C5</f>
        <v>97799.511002444997</v>
      </c>
      <c r="AV5" s="22">
        <f>SUM(AU5:AU$124)</f>
        <v>3731106.3373592519</v>
      </c>
      <c r="AW5">
        <f t="shared" ref="AW5:AW68" si="30">AV5/AU5</f>
        <v>38.150562299498347</v>
      </c>
      <c r="AX5">
        <f t="shared" ref="AX5:AX68" si="31">AW5-(12-1)/(2*12)</f>
        <v>37.692228966165011</v>
      </c>
      <c r="AZ5">
        <f t="shared" ref="AZ5:AZ68" si="32">(1+AZ$1)^(-$A5)</f>
        <v>0.97560975609756106</v>
      </c>
      <c r="BA5" s="22">
        <f t="shared" ref="BA5:BA68" si="33">AZ5*$C5</f>
        <v>97560.975609756104</v>
      </c>
      <c r="BB5" s="22">
        <f>SUM(BA5:BA$124)</f>
        <v>3471253.8720221468</v>
      </c>
      <c r="BC5">
        <f t="shared" ref="BC5:BC68" si="34">BB5/BA5</f>
        <v>35.580352188227003</v>
      </c>
      <c r="BD5">
        <f t="shared" ref="BD5:BD68" si="35">BC5-(12-1)/(2*12)</f>
        <v>35.122018854893668</v>
      </c>
    </row>
    <row r="6" spans="1:56" x14ac:dyDescent="0.2">
      <c r="A6">
        <v>2</v>
      </c>
      <c r="B6" s="12">
        <v>2.1999999999999803E-4</v>
      </c>
      <c r="C6" s="5">
        <f t="shared" ref="C6:C69" si="36">C5*(1-B5)</f>
        <v>99966.200000000012</v>
      </c>
      <c r="D6">
        <f t="shared" si="0"/>
        <v>0.90702947845804982</v>
      </c>
      <c r="E6" s="22">
        <f t="shared" si="1"/>
        <v>90672.290249433107</v>
      </c>
      <c r="F6" s="22">
        <f>SUM(E6:E$124)</f>
        <v>1860978.1424449638</v>
      </c>
      <c r="G6">
        <f t="shared" si="2"/>
        <v>20.524221207223768</v>
      </c>
      <c r="H6">
        <f t="shared" si="3"/>
        <v>20.065887873890436</v>
      </c>
      <c r="J6">
        <f t="shared" si="4"/>
        <v>0.95181439619274244</v>
      </c>
      <c r="K6" s="22">
        <f t="shared" si="5"/>
        <v>95149.268292682944</v>
      </c>
      <c r="L6" s="22">
        <f>SUM(K6:K$124)</f>
        <v>3373692.8964123907</v>
      </c>
      <c r="M6">
        <f t="shared" si="6"/>
        <v>35.456845406680131</v>
      </c>
      <c r="N6">
        <f t="shared" si="7"/>
        <v>34.998512073346795</v>
      </c>
      <c r="P6">
        <f t="shared" si="8"/>
        <v>0.94259590913375435</v>
      </c>
      <c r="Q6" s="22">
        <f t="shared" si="9"/>
        <v>94227.731171646723</v>
      </c>
      <c r="R6" s="22">
        <f>SUM(Q6:Q$124)</f>
        <v>2935395.1987544592</v>
      </c>
      <c r="S6">
        <f t="shared" si="10"/>
        <v>31.152137085921098</v>
      </c>
      <c r="T6">
        <f t="shared" si="11"/>
        <v>30.693803752587765</v>
      </c>
      <c r="V6">
        <f t="shared" si="12"/>
        <v>0.91136414123865761</v>
      </c>
      <c r="W6" s="22">
        <f t="shared" si="13"/>
        <v>91105.6100158919</v>
      </c>
      <c r="X6" s="22">
        <f>SUM(W6:W$124)</f>
        <v>1955411.7117165716</v>
      </c>
      <c r="Y6">
        <f t="shared" si="14"/>
        <v>21.463131758576466</v>
      </c>
      <c r="Z6">
        <f t="shared" si="15"/>
        <v>21.004798425243134</v>
      </c>
      <c r="AB6">
        <f t="shared" si="16"/>
        <v>0.93803680621918406</v>
      </c>
      <c r="AC6" s="22">
        <f t="shared" si="17"/>
        <v>93771.974977868202</v>
      </c>
      <c r="AD6" s="22">
        <f>SUM(AC6:AC$124)</f>
        <v>2749781.5968583771</v>
      </c>
      <c r="AE6">
        <f t="shared" si="18"/>
        <v>29.324130130642686</v>
      </c>
      <c r="AF6">
        <f t="shared" si="19"/>
        <v>28.865796797309354</v>
      </c>
      <c r="AH6">
        <f t="shared" si="20"/>
        <v>0.93351070036640305</v>
      </c>
      <c r="AI6" s="22">
        <f t="shared" si="21"/>
        <v>93319.517374967938</v>
      </c>
      <c r="AJ6" s="22">
        <f>SUM(AI6:AI$124)</f>
        <v>2582744.4286516891</v>
      </c>
      <c r="AK6">
        <f t="shared" si="22"/>
        <v>27.67635861503593</v>
      </c>
      <c r="AL6">
        <f t="shared" si="23"/>
        <v>27.218025281702598</v>
      </c>
      <c r="AN6">
        <f t="shared" si="24"/>
        <v>0.9290172739149366</v>
      </c>
      <c r="AO6" s="22">
        <f t="shared" si="25"/>
        <v>92870.326607635347</v>
      </c>
      <c r="AP6" s="22">
        <f>SUM(AO6:AO$124)</f>
        <v>2431958.7549999058</v>
      </c>
      <c r="AQ6">
        <f t="shared" si="26"/>
        <v>26.186607109444171</v>
      </c>
      <c r="AR6">
        <f t="shared" si="27"/>
        <v>25.728273776110839</v>
      </c>
      <c r="AT6">
        <f t="shared" si="28"/>
        <v>0.95647443523173592</v>
      </c>
      <c r="AU6" s="22">
        <f t="shared" si="29"/>
        <v>95615.114687262772</v>
      </c>
      <c r="AV6" s="22">
        <f>SUM(AU6:AU$124)</f>
        <v>3633306.8263568068</v>
      </c>
      <c r="AW6">
        <f t="shared" si="30"/>
        <v>37.999293712511886</v>
      </c>
      <c r="AX6">
        <f t="shared" si="31"/>
        <v>37.54096037917855</v>
      </c>
      <c r="AZ6">
        <f t="shared" si="32"/>
        <v>0.95181439619274244</v>
      </c>
      <c r="BA6" s="22">
        <f t="shared" si="33"/>
        <v>95149.268292682944</v>
      </c>
      <c r="BB6" s="22">
        <f>SUM(BA6:BA$124)</f>
        <v>3373692.8964123907</v>
      </c>
      <c r="BC6">
        <f t="shared" si="34"/>
        <v>35.456845406680131</v>
      </c>
      <c r="BD6">
        <f t="shared" si="35"/>
        <v>34.998512073346795</v>
      </c>
    </row>
    <row r="7" spans="1:56" x14ac:dyDescent="0.2">
      <c r="A7">
        <v>3</v>
      </c>
      <c r="B7" s="12">
        <v>1.6400000000005302E-4</v>
      </c>
      <c r="C7" s="5">
        <f t="shared" si="36"/>
        <v>99944.207436000012</v>
      </c>
      <c r="D7">
        <f t="shared" si="0"/>
        <v>0.86383759853147601</v>
      </c>
      <c r="E7" s="22">
        <f t="shared" si="1"/>
        <v>86335.564138645932</v>
      </c>
      <c r="F7" s="22">
        <f>SUM(E7:E$124)</f>
        <v>1770305.8521955309</v>
      </c>
      <c r="G7">
        <f t="shared" si="2"/>
        <v>20.504943355123086</v>
      </c>
      <c r="H7">
        <f t="shared" si="3"/>
        <v>20.046610021789753</v>
      </c>
      <c r="J7">
        <f t="shared" si="4"/>
        <v>0.92859941091974885</v>
      </c>
      <c r="K7" s="22">
        <f t="shared" si="5"/>
        <v>92808.132149910787</v>
      </c>
      <c r="L7" s="22">
        <f>SUM(K7:K$124)</f>
        <v>3278543.6281197076</v>
      </c>
      <c r="M7">
        <f t="shared" si="6"/>
        <v>35.326038270266594</v>
      </c>
      <c r="N7">
        <f t="shared" si="7"/>
        <v>34.867704936933258</v>
      </c>
      <c r="P7">
        <f t="shared" si="8"/>
        <v>0.91514165935315961</v>
      </c>
      <c r="Q7" s="22">
        <f t="shared" si="9"/>
        <v>91463.107835717441</v>
      </c>
      <c r="R7" s="22">
        <f>SUM(Q7:Q$124)</f>
        <v>2841167.4675828125</v>
      </c>
      <c r="S7">
        <f t="shared" si="10"/>
        <v>31.063535176237501</v>
      </c>
      <c r="T7">
        <f t="shared" si="11"/>
        <v>30.605201842904169</v>
      </c>
      <c r="V7">
        <f t="shared" si="12"/>
        <v>0.87003736633762052</v>
      </c>
      <c r="W7" s="22">
        <f t="shared" si="13"/>
        <v>86955.195018318278</v>
      </c>
      <c r="X7" s="22">
        <f>SUM(W7:W$124)</f>
        <v>1864306.1017006801</v>
      </c>
      <c r="Y7">
        <f t="shared" si="14"/>
        <v>21.439847283511227</v>
      </c>
      <c r="Z7">
        <f t="shared" si="15"/>
        <v>20.981513950177895</v>
      </c>
      <c r="AB7">
        <f t="shared" si="16"/>
        <v>0.90851022394109848</v>
      </c>
      <c r="AC7" s="22">
        <f t="shared" si="17"/>
        <v>90800.334279295974</v>
      </c>
      <c r="AD7" s="22">
        <f>SUM(AC7:AC$124)</f>
        <v>2656009.6218805085</v>
      </c>
      <c r="AE7">
        <f t="shared" si="18"/>
        <v>29.251099601800959</v>
      </c>
      <c r="AF7">
        <f t="shared" si="19"/>
        <v>28.792766268467627</v>
      </c>
      <c r="AH7">
        <f t="shared" si="20"/>
        <v>0.90194270566802237</v>
      </c>
      <c r="AI7" s="22">
        <f t="shared" si="21"/>
        <v>90143.948870671928</v>
      </c>
      <c r="AJ7" s="22">
        <f>SUM(AI7:AI$124)</f>
        <v>2489424.9112767209</v>
      </c>
      <c r="AK7">
        <f t="shared" si="22"/>
        <v>27.616106710038395</v>
      </c>
      <c r="AL7">
        <f t="shared" si="23"/>
        <v>27.157773376705062</v>
      </c>
      <c r="AN7">
        <f t="shared" si="24"/>
        <v>0.89543833630355341</v>
      </c>
      <c r="AO7" s="22">
        <f t="shared" si="25"/>
        <v>89493.874829669076</v>
      </c>
      <c r="AP7" s="22">
        <f>SUM(AO7:AO$124)</f>
        <v>2339088.4283922706</v>
      </c>
      <c r="AQ7">
        <f t="shared" si="26"/>
        <v>26.13685498414484</v>
      </c>
      <c r="AR7">
        <f t="shared" si="27"/>
        <v>25.678521650811508</v>
      </c>
      <c r="AT7">
        <f t="shared" si="28"/>
        <v>0.93542732052003519</v>
      </c>
      <c r="AU7" s="22">
        <f t="shared" si="29"/>
        <v>93490.542163356062</v>
      </c>
      <c r="AV7" s="22">
        <f>SUM(AU7:AU$124)</f>
        <v>3537691.7116695438</v>
      </c>
      <c r="AW7">
        <f t="shared" si="30"/>
        <v>37.840102643624995</v>
      </c>
      <c r="AX7">
        <f t="shared" si="31"/>
        <v>37.381769310291659</v>
      </c>
      <c r="AZ7">
        <f t="shared" si="32"/>
        <v>0.92859941091974885</v>
      </c>
      <c r="BA7" s="22">
        <f t="shared" si="33"/>
        <v>92808.132149910787</v>
      </c>
      <c r="BB7" s="22">
        <f>SUM(BA7:BA$124)</f>
        <v>3278543.6281197076</v>
      </c>
      <c r="BC7">
        <f t="shared" si="34"/>
        <v>35.326038270266594</v>
      </c>
      <c r="BD7">
        <f t="shared" si="35"/>
        <v>34.867704936933258</v>
      </c>
    </row>
    <row r="8" spans="1:56" x14ac:dyDescent="0.2">
      <c r="A8">
        <v>4</v>
      </c>
      <c r="B8" s="12">
        <v>1.2299999999998402E-4</v>
      </c>
      <c r="C8" s="5">
        <f t="shared" si="36"/>
        <v>99927.816585980501</v>
      </c>
      <c r="D8">
        <f t="shared" si="0"/>
        <v>0.82270247479188197</v>
      </c>
      <c r="E8" s="22">
        <f t="shared" si="1"/>
        <v>82210.862005835428</v>
      </c>
      <c r="F8" s="22">
        <f>SUM(E8:E$124)</f>
        <v>1683970.2880568849</v>
      </c>
      <c r="G8">
        <f t="shared" si="2"/>
        <v>20.483549825050545</v>
      </c>
      <c r="H8">
        <f t="shared" si="3"/>
        <v>20.025216491717213</v>
      </c>
      <c r="J8">
        <f t="shared" si="4"/>
        <v>0.90595064479975507</v>
      </c>
      <c r="K8" s="22">
        <f t="shared" si="5"/>
        <v>90529.669869500693</v>
      </c>
      <c r="L8" s="22">
        <f>SUM(K8:K$124)</f>
        <v>3185735.495969797</v>
      </c>
      <c r="M8">
        <f t="shared" si="6"/>
        <v>35.189960380525662</v>
      </c>
      <c r="N8">
        <f t="shared" si="7"/>
        <v>34.731627047192326</v>
      </c>
      <c r="P8">
        <f t="shared" si="8"/>
        <v>0.888487047915689</v>
      </c>
      <c r="Q8" s="22">
        <f t="shared" si="9"/>
        <v>88784.570763138239</v>
      </c>
      <c r="R8" s="22">
        <f>SUM(Q8:Q$124)</f>
        <v>2749704.3597470946</v>
      </c>
      <c r="S8">
        <f t="shared" si="10"/>
        <v>30.970520396869706</v>
      </c>
      <c r="T8">
        <f t="shared" si="11"/>
        <v>30.512187063536373</v>
      </c>
      <c r="V8">
        <f t="shared" si="12"/>
        <v>0.83058459793567585</v>
      </c>
      <c r="W8" s="22">
        <f t="shared" si="13"/>
        <v>82998.505361656571</v>
      </c>
      <c r="X8" s="22">
        <f>SUM(W8:W$124)</f>
        <v>1777350.9066823616</v>
      </c>
      <c r="Y8">
        <f t="shared" si="14"/>
        <v>21.414251966800567</v>
      </c>
      <c r="Z8">
        <f t="shared" si="15"/>
        <v>20.955918633467235</v>
      </c>
      <c r="AB8">
        <f t="shared" si="16"/>
        <v>0.87991304982188712</v>
      </c>
      <c r="AC8" s="22">
        <f t="shared" si="17"/>
        <v>87927.789854212257</v>
      </c>
      <c r="AD8" s="22">
        <f>SUM(AC8:AC$124)</f>
        <v>2565209.2876012125</v>
      </c>
      <c r="AE8">
        <f t="shared" si="18"/>
        <v>29.17404488222018</v>
      </c>
      <c r="AF8">
        <f t="shared" si="19"/>
        <v>28.715711548886848</v>
      </c>
      <c r="AH8">
        <f t="shared" si="20"/>
        <v>0.87144222769857238</v>
      </c>
      <c r="AI8" s="22">
        <f t="shared" si="21"/>
        <v>87081.319094741193</v>
      </c>
      <c r="AJ8" s="22">
        <f>SUM(AI8:AI$124)</f>
        <v>2399280.962406049</v>
      </c>
      <c r="AK8">
        <f t="shared" si="22"/>
        <v>27.552189003886376</v>
      </c>
      <c r="AL8">
        <f t="shared" si="23"/>
        <v>27.093855670553044</v>
      </c>
      <c r="AN8">
        <f t="shared" si="24"/>
        <v>0.86307309523234044</v>
      </c>
      <c r="AO8" s="22">
        <f t="shared" si="25"/>
        <v>86245.009960671799</v>
      </c>
      <c r="AP8" s="22">
        <f>SUM(AO8:AO$124)</f>
        <v>2249594.5535626011</v>
      </c>
      <c r="AQ8">
        <f t="shared" si="26"/>
        <v>26.083764783474763</v>
      </c>
      <c r="AR8">
        <f t="shared" si="27"/>
        <v>25.625431450141431</v>
      </c>
      <c r="AT8">
        <f t="shared" si="28"/>
        <v>0.91484334525186817</v>
      </c>
      <c r="AU8" s="22">
        <f t="shared" si="29"/>
        <v>91418.29800923352</v>
      </c>
      <c r="AV8" s="22">
        <f>SUM(AU8:AU$124)</f>
        <v>3444201.1695061876</v>
      </c>
      <c r="AW8">
        <f t="shared" si="30"/>
        <v>37.675183683230607</v>
      </c>
      <c r="AX8">
        <f t="shared" si="31"/>
        <v>37.216850349897271</v>
      </c>
      <c r="AZ8">
        <f t="shared" si="32"/>
        <v>0.90595064479975507</v>
      </c>
      <c r="BA8" s="22">
        <f t="shared" si="33"/>
        <v>90529.669869500693</v>
      </c>
      <c r="BB8" s="22">
        <f>SUM(BA8:BA$124)</f>
        <v>3185735.495969797</v>
      </c>
      <c r="BC8">
        <f t="shared" si="34"/>
        <v>35.189960380525662</v>
      </c>
      <c r="BD8">
        <f t="shared" si="35"/>
        <v>34.731627047192326</v>
      </c>
    </row>
    <row r="9" spans="1:56" x14ac:dyDescent="0.2">
      <c r="A9">
        <v>5</v>
      </c>
      <c r="B9" s="12">
        <v>1.10999999999972E-4</v>
      </c>
      <c r="C9" s="5">
        <f t="shared" si="36"/>
        <v>99915.52546454042</v>
      </c>
      <c r="D9">
        <f t="shared" si="0"/>
        <v>0.78352616646845896</v>
      </c>
      <c r="E9" s="22">
        <f t="shared" si="1"/>
        <v>78286.42863791305</v>
      </c>
      <c r="F9" s="22">
        <f>SUM(E9:E$124)</f>
        <v>1601759.4260510495</v>
      </c>
      <c r="G9">
        <f t="shared" si="2"/>
        <v>20.460243926306013</v>
      </c>
      <c r="H9">
        <f t="shared" si="3"/>
        <v>20.001910592972681</v>
      </c>
      <c r="J9">
        <f t="shared" si="4"/>
        <v>0.88385428760951712</v>
      </c>
      <c r="K9" s="22">
        <f t="shared" si="5"/>
        <v>88310.765580591935</v>
      </c>
      <c r="L9" s="22">
        <f>SUM(K9:K$124)</f>
        <v>3095205.8261002959</v>
      </c>
      <c r="M9">
        <f t="shared" si="6"/>
        <v>35.049020419550409</v>
      </c>
      <c r="N9">
        <f t="shared" si="7"/>
        <v>34.590687086217073</v>
      </c>
      <c r="P9">
        <f t="shared" si="8"/>
        <v>0.86260878438416411</v>
      </c>
      <c r="Q9" s="22">
        <f t="shared" si="9"/>
        <v>86188.009962072203</v>
      </c>
      <c r="R9" s="22">
        <f>SUM(Q9:Q$124)</f>
        <v>2660919.7889839564</v>
      </c>
      <c r="S9">
        <f t="shared" si="10"/>
        <v>30.873433441089052</v>
      </c>
      <c r="T9">
        <f t="shared" si="11"/>
        <v>30.41510010775572</v>
      </c>
      <c r="V9">
        <f t="shared" si="12"/>
        <v>0.7929208572178289</v>
      </c>
      <c r="W9" s="22">
        <f t="shared" si="13"/>
        <v>79225.104100713201</v>
      </c>
      <c r="X9" s="22">
        <f>SUM(W9:W$124)</f>
        <v>1694352.401320705</v>
      </c>
      <c r="Y9">
        <f t="shared" si="14"/>
        <v>21.386559482039885</v>
      </c>
      <c r="Z9">
        <f t="shared" si="15"/>
        <v>20.928226148706553</v>
      </c>
      <c r="AB9">
        <f t="shared" si="16"/>
        <v>0.85221602888318371</v>
      </c>
      <c r="AC9" s="22">
        <f t="shared" si="17"/>
        <v>85149.612335167258</v>
      </c>
      <c r="AD9" s="22">
        <f>SUM(AC9:AC$124)</f>
        <v>2477281.4977469998</v>
      </c>
      <c r="AE9">
        <f t="shared" si="18"/>
        <v>29.09327981430949</v>
      </c>
      <c r="AF9">
        <f t="shared" si="19"/>
        <v>28.634946480976158</v>
      </c>
      <c r="AH9">
        <f t="shared" si="20"/>
        <v>0.84197316685852419</v>
      </c>
      <c r="AI9" s="22">
        <f t="shared" si="21"/>
        <v>84126.191393712608</v>
      </c>
      <c r="AJ9" s="22">
        <f>SUM(AI9:AI$124)</f>
        <v>2312199.6433113082</v>
      </c>
      <c r="AK9">
        <f t="shared" si="22"/>
        <v>27.484896261262538</v>
      </c>
      <c r="AL9">
        <f t="shared" si="23"/>
        <v>27.026562927929206</v>
      </c>
      <c r="AN9">
        <f t="shared" si="24"/>
        <v>0.83187768215165325</v>
      </c>
      <c r="AO9" s="22">
        <f t="shared" si="25"/>
        <v>83117.495734406373</v>
      </c>
      <c r="AP9" s="22">
        <f>SUM(AO9:AO$124)</f>
        <v>2163349.5436019297</v>
      </c>
      <c r="AQ9">
        <f t="shared" si="26"/>
        <v>26.027607358560179</v>
      </c>
      <c r="AR9">
        <f t="shared" si="27"/>
        <v>25.569274025226846</v>
      </c>
      <c r="AT9">
        <f t="shared" si="28"/>
        <v>0.89471231809473661</v>
      </c>
      <c r="AU9" s="22">
        <f t="shared" si="29"/>
        <v>89395.651402032643</v>
      </c>
      <c r="AV9" s="22">
        <f>SUM(AU9:AU$124)</f>
        <v>3352782.8714969535</v>
      </c>
      <c r="AW9">
        <f t="shared" si="30"/>
        <v>37.504988429680139</v>
      </c>
      <c r="AX9">
        <f t="shared" si="31"/>
        <v>37.046655096346804</v>
      </c>
      <c r="AZ9">
        <f t="shared" si="32"/>
        <v>0.88385428760951712</v>
      </c>
      <c r="BA9" s="22">
        <f t="shared" si="33"/>
        <v>88310.765580591935</v>
      </c>
      <c r="BB9" s="22">
        <f>SUM(BA9:BA$124)</f>
        <v>3095205.8261002959</v>
      </c>
      <c r="BC9">
        <f t="shared" si="34"/>
        <v>35.049020419550409</v>
      </c>
      <c r="BD9">
        <f t="shared" si="35"/>
        <v>34.590687086217073</v>
      </c>
    </row>
    <row r="10" spans="1:56" x14ac:dyDescent="0.2">
      <c r="A10">
        <v>6</v>
      </c>
      <c r="B10" s="12">
        <v>1.0399999999999301E-4</v>
      </c>
      <c r="C10" s="5">
        <f t="shared" si="36"/>
        <v>99904.434841213864</v>
      </c>
      <c r="D10">
        <f t="shared" si="0"/>
        <v>0.74621539663662761</v>
      </c>
      <c r="E10" s="22">
        <f t="shared" si="1"/>
        <v>74550.227470794518</v>
      </c>
      <c r="F10" s="22">
        <f>SUM(E10:E$124)</f>
        <v>1523472.9974131365</v>
      </c>
      <c r="G10">
        <f t="shared" si="2"/>
        <v>20.43552446583702</v>
      </c>
      <c r="H10">
        <f t="shared" si="3"/>
        <v>19.977191132503687</v>
      </c>
      <c r="J10">
        <f t="shared" si="4"/>
        <v>0.86229686596050459</v>
      </c>
      <c r="K10" s="22">
        <f t="shared" si="5"/>
        <v>86147.281059134155</v>
      </c>
      <c r="L10" s="22">
        <f>SUM(K10:K$124)</f>
        <v>3006895.0605197041</v>
      </c>
      <c r="M10">
        <f t="shared" si="6"/>
        <v>34.904120287391059</v>
      </c>
      <c r="N10">
        <f t="shared" si="7"/>
        <v>34.445786954057724</v>
      </c>
      <c r="P10">
        <f t="shared" si="8"/>
        <v>0.83748425668365445</v>
      </c>
      <c r="Q10" s="22">
        <f t="shared" si="9"/>
        <v>83668.391352394581</v>
      </c>
      <c r="R10" s="22">
        <f>SUM(Q10:Q$124)</f>
        <v>2574731.7790218843</v>
      </c>
      <c r="S10">
        <f t="shared" si="10"/>
        <v>30.773052253121822</v>
      </c>
      <c r="T10">
        <f t="shared" si="11"/>
        <v>30.31471891978849</v>
      </c>
      <c r="V10">
        <f t="shared" si="12"/>
        <v>0.75696501882370282</v>
      </c>
      <c r="W10" s="22">
        <f t="shared" si="13"/>
        <v>75624.162400150846</v>
      </c>
      <c r="X10" s="22">
        <f>SUM(W10:W$124)</f>
        <v>1615127.2972199919</v>
      </c>
      <c r="Y10">
        <f t="shared" si="14"/>
        <v>21.35729171681735</v>
      </c>
      <c r="Z10">
        <f t="shared" si="15"/>
        <v>20.898958383484018</v>
      </c>
      <c r="AB10">
        <f t="shared" si="16"/>
        <v>0.82539082700550481</v>
      </c>
      <c r="AC10" s="22">
        <f t="shared" si="17"/>
        <v>82460.204095107081</v>
      </c>
      <c r="AD10" s="22">
        <f>SUM(AC10:AC$124)</f>
        <v>2392131.8854118325</v>
      </c>
      <c r="AE10">
        <f t="shared" si="18"/>
        <v>29.009531466267298</v>
      </c>
      <c r="AF10">
        <f t="shared" si="19"/>
        <v>28.551198132933965</v>
      </c>
      <c r="AH10">
        <f t="shared" si="20"/>
        <v>0.81350064430775282</v>
      </c>
      <c r="AI10" s="22">
        <f t="shared" si="21"/>
        <v>81272.322112529393</v>
      </c>
      <c r="AJ10" s="22">
        <f>SUM(AI10:AI$124)</f>
        <v>2228073.4519175962</v>
      </c>
      <c r="AK10">
        <f t="shared" si="22"/>
        <v>27.414910685492817</v>
      </c>
      <c r="AL10">
        <f t="shared" si="23"/>
        <v>26.956577352159485</v>
      </c>
      <c r="AN10">
        <f t="shared" si="24"/>
        <v>0.80180981412207541</v>
      </c>
      <c r="AO10" s="22">
        <f t="shared" si="25"/>
        <v>80104.356330004681</v>
      </c>
      <c r="AP10" s="22">
        <f>SUM(AO10:AO$124)</f>
        <v>2080232.0478675235</v>
      </c>
      <c r="AQ10">
        <f t="shared" si="26"/>
        <v>25.969025196302979</v>
      </c>
      <c r="AR10">
        <f t="shared" si="27"/>
        <v>25.510691862969647</v>
      </c>
      <c r="AT10">
        <f t="shared" si="28"/>
        <v>0.87502427197529253</v>
      </c>
      <c r="AU10" s="22">
        <f t="shared" si="29"/>
        <v>87418.805364036205</v>
      </c>
      <c r="AV10" s="22">
        <f>SUM(AU10:AU$124)</f>
        <v>3263387.2200949215</v>
      </c>
      <c r="AW10">
        <f t="shared" si="30"/>
        <v>37.330494354221265</v>
      </c>
      <c r="AX10">
        <f t="shared" si="31"/>
        <v>36.87216102088793</v>
      </c>
      <c r="AZ10">
        <f t="shared" si="32"/>
        <v>0.86229686596050459</v>
      </c>
      <c r="BA10" s="22">
        <f t="shared" si="33"/>
        <v>86147.281059134155</v>
      </c>
      <c r="BB10" s="22">
        <f>SUM(BA10:BA$124)</f>
        <v>3006895.0605197041</v>
      </c>
      <c r="BC10">
        <f t="shared" si="34"/>
        <v>34.904120287391059</v>
      </c>
      <c r="BD10">
        <f t="shared" si="35"/>
        <v>34.445786954057724</v>
      </c>
    </row>
    <row r="11" spans="1:56" x14ac:dyDescent="0.2">
      <c r="A11">
        <v>7</v>
      </c>
      <c r="B11" s="12">
        <v>9.8000000000042498E-5</v>
      </c>
      <c r="C11" s="5">
        <f t="shared" si="36"/>
        <v>99894.044779990378</v>
      </c>
      <c r="D11">
        <f t="shared" si="0"/>
        <v>0.71068133013012147</v>
      </c>
      <c r="E11" s="22">
        <f t="shared" si="1"/>
        <v>70992.832616321481</v>
      </c>
      <c r="F11" s="22">
        <f>SUM(E11:E$124)</f>
        <v>1448922.7699423418</v>
      </c>
      <c r="G11">
        <f t="shared" si="2"/>
        <v>20.40942326914886</v>
      </c>
      <c r="H11">
        <f t="shared" si="3"/>
        <v>19.951089935815528</v>
      </c>
      <c r="J11">
        <f t="shared" si="4"/>
        <v>0.84126523508341911</v>
      </c>
      <c r="K11" s="22">
        <f t="shared" si="5"/>
        <v>84037.387065272196</v>
      </c>
      <c r="L11" s="22">
        <f>SUM(K11:K$124)</f>
        <v>2920747.7794605703</v>
      </c>
      <c r="M11">
        <f t="shared" si="6"/>
        <v>34.755337849712213</v>
      </c>
      <c r="N11">
        <f t="shared" si="7"/>
        <v>34.297004516378877</v>
      </c>
      <c r="P11">
        <f t="shared" si="8"/>
        <v>0.81309151134335378</v>
      </c>
      <c r="Q11" s="22">
        <f t="shared" si="9"/>
        <v>81222.999844363032</v>
      </c>
      <c r="R11" s="22">
        <f>SUM(Q11:Q$124)</f>
        <v>2491063.3876694897</v>
      </c>
      <c r="S11">
        <f t="shared" si="10"/>
        <v>30.669433441793426</v>
      </c>
      <c r="T11">
        <f t="shared" si="11"/>
        <v>30.211100108460094</v>
      </c>
      <c r="V11">
        <f t="shared" si="12"/>
        <v>0.72263963610854687</v>
      </c>
      <c r="W11" s="22">
        <f t="shared" si="13"/>
        <v>72187.396169223139</v>
      </c>
      <c r="X11" s="22">
        <f>SUM(W11:W$124)</f>
        <v>1539503.1348198412</v>
      </c>
      <c r="Y11">
        <f t="shared" si="14"/>
        <v>21.326481027393026</v>
      </c>
      <c r="Z11">
        <f t="shared" si="15"/>
        <v>20.868147694059694</v>
      </c>
      <c r="AB11">
        <f t="shared" si="16"/>
        <v>0.79941000194237755</v>
      </c>
      <c r="AC11" s="22">
        <f t="shared" si="17"/>
        <v>79856.298531604058</v>
      </c>
      <c r="AD11" s="22">
        <f>SUM(AC11:AC$124)</f>
        <v>2309671.6813167259</v>
      </c>
      <c r="AE11">
        <f t="shared" si="18"/>
        <v>28.922849215239378</v>
      </c>
      <c r="AF11">
        <f t="shared" si="19"/>
        <v>28.464515881906046</v>
      </c>
      <c r="AH11">
        <f t="shared" si="20"/>
        <v>0.78599096068381913</v>
      </c>
      <c r="AI11" s="22">
        <f t="shared" si="21"/>
        <v>78515.816223217087</v>
      </c>
      <c r="AJ11" s="22">
        <f>SUM(AI11:AI$124)</f>
        <v>2146801.1298050671</v>
      </c>
      <c r="AK11">
        <f t="shared" si="22"/>
        <v>27.342276156205315</v>
      </c>
      <c r="AL11">
        <f t="shared" si="23"/>
        <v>26.883942822871983</v>
      </c>
      <c r="AN11">
        <f t="shared" si="24"/>
        <v>0.77282873650320516</v>
      </c>
      <c r="AO11" s="22">
        <f t="shared" si="25"/>
        <v>77200.988411514554</v>
      </c>
      <c r="AP11" s="22">
        <f>SUM(AO11:AO$124)</f>
        <v>2000127.691537519</v>
      </c>
      <c r="AQ11">
        <f t="shared" si="26"/>
        <v>25.908058079204583</v>
      </c>
      <c r="AR11">
        <f t="shared" si="27"/>
        <v>25.449724745871251</v>
      </c>
      <c r="AT11">
        <f t="shared" si="28"/>
        <v>0.8557694591445405</v>
      </c>
      <c r="AU11" s="22">
        <f t="shared" si="29"/>
        <v>85486.272673132873</v>
      </c>
      <c r="AV11" s="22">
        <f>SUM(AU11:AU$124)</f>
        <v>3175968.4147308855</v>
      </c>
      <c r="AW11">
        <f t="shared" si="30"/>
        <v>37.151794263794677</v>
      </c>
      <c r="AX11">
        <f t="shared" si="31"/>
        <v>36.693460930461342</v>
      </c>
      <c r="AZ11">
        <f t="shared" si="32"/>
        <v>0.84126523508341911</v>
      </c>
      <c r="BA11" s="22">
        <f t="shared" si="33"/>
        <v>84037.387065272196</v>
      </c>
      <c r="BB11" s="22">
        <f>SUM(BA11:BA$124)</f>
        <v>2920747.7794605703</v>
      </c>
      <c r="BC11">
        <f t="shared" si="34"/>
        <v>34.755337849712213</v>
      </c>
      <c r="BD11">
        <f t="shared" si="35"/>
        <v>34.297004516378877</v>
      </c>
    </row>
    <row r="12" spans="1:56" x14ac:dyDescent="0.2">
      <c r="A12">
        <v>8</v>
      </c>
      <c r="B12" s="12">
        <v>8.6999999999948203E-5</v>
      </c>
      <c r="C12" s="5">
        <f t="shared" si="36"/>
        <v>99884.255163601934</v>
      </c>
      <c r="D12">
        <f t="shared" si="0"/>
        <v>0.67683936202868722</v>
      </c>
      <c r="E12" s="22">
        <f t="shared" si="1"/>
        <v>67605.595541642935</v>
      </c>
      <c r="F12" s="22">
        <f>SUM(E12:E$124)</f>
        <v>1377929.9373260208</v>
      </c>
      <c r="G12">
        <f t="shared" si="2"/>
        <v>20.381891858008395</v>
      </c>
      <c r="H12">
        <f t="shared" si="3"/>
        <v>19.923558524675062</v>
      </c>
      <c r="J12">
        <f t="shared" si="4"/>
        <v>0.82074657081309188</v>
      </c>
      <c r="K12" s="22">
        <f t="shared" si="5"/>
        <v>81979.659903746156</v>
      </c>
      <c r="L12" s="22">
        <f>SUM(K12:K$124)</f>
        <v>2836710.3923952975</v>
      </c>
      <c r="M12">
        <f t="shared" si="6"/>
        <v>34.602612351965497</v>
      </c>
      <c r="N12">
        <f t="shared" si="7"/>
        <v>34.144279018632162</v>
      </c>
      <c r="P12">
        <f t="shared" si="8"/>
        <v>0.78940923431393573</v>
      </c>
      <c r="Q12" s="22">
        <f t="shared" si="9"/>
        <v>78849.553388716784</v>
      </c>
      <c r="R12" s="22">
        <f>SUM(Q12:Q$124)</f>
        <v>2409840.3878251272</v>
      </c>
      <c r="S12">
        <f t="shared" si="10"/>
        <v>30.562511571181208</v>
      </c>
      <c r="T12">
        <f t="shared" si="11"/>
        <v>30.104178237847876</v>
      </c>
      <c r="V12">
        <f t="shared" si="12"/>
        <v>0.68987077432796828</v>
      </c>
      <c r="W12" s="22">
        <f t="shared" si="13"/>
        <v>68907.228452886426</v>
      </c>
      <c r="X12" s="22">
        <f>SUM(W12:W$124)</f>
        <v>1467315.7386506179</v>
      </c>
      <c r="Y12">
        <f t="shared" si="14"/>
        <v>21.294075695612367</v>
      </c>
      <c r="Z12">
        <f t="shared" si="15"/>
        <v>20.835742362279035</v>
      </c>
      <c r="AB12">
        <f t="shared" si="16"/>
        <v>0.77424697524685471</v>
      </c>
      <c r="AC12" s="22">
        <f t="shared" si="17"/>
        <v>77335.082435203833</v>
      </c>
      <c r="AD12" s="22">
        <f>SUM(AC12:AC$124)</f>
        <v>2229815.3827851224</v>
      </c>
      <c r="AE12">
        <f t="shared" si="18"/>
        <v>28.83316746514625</v>
      </c>
      <c r="AF12">
        <f t="shared" si="19"/>
        <v>28.374834131812918</v>
      </c>
      <c r="AH12">
        <f t="shared" si="20"/>
        <v>0.75941155621625056</v>
      </c>
      <c r="AI12" s="22">
        <f t="shared" si="21"/>
        <v>75853.257655292007</v>
      </c>
      <c r="AJ12" s="22">
        <f>SUM(AI12:AI$124)</f>
        <v>2068285.3135818492</v>
      </c>
      <c r="AK12">
        <f t="shared" si="22"/>
        <v>27.266927980614586</v>
      </c>
      <c r="AL12">
        <f t="shared" si="23"/>
        <v>26.808594647281254</v>
      </c>
      <c r="AN12">
        <f t="shared" si="24"/>
        <v>0.74489516771393249</v>
      </c>
      <c r="AO12" s="22">
        <f t="shared" si="25"/>
        <v>74403.299002072497</v>
      </c>
      <c r="AP12" s="22">
        <f>SUM(AO12:AO$124)</f>
        <v>1922926.7031260042</v>
      </c>
      <c r="AQ12">
        <f t="shared" si="26"/>
        <v>25.844643032191911</v>
      </c>
      <c r="AR12">
        <f t="shared" si="27"/>
        <v>25.386309698858579</v>
      </c>
      <c r="AT12">
        <f t="shared" si="28"/>
        <v>0.836938346351629</v>
      </c>
      <c r="AU12" s="22">
        <f t="shared" si="29"/>
        <v>83596.963343189156</v>
      </c>
      <c r="AV12" s="22">
        <f>SUM(AU12:AU$124)</f>
        <v>3090482.1420577532</v>
      </c>
      <c r="AW12">
        <f t="shared" si="30"/>
        <v>36.968832580322932</v>
      </c>
      <c r="AX12">
        <f t="shared" si="31"/>
        <v>36.510499246989596</v>
      </c>
      <c r="AZ12">
        <f t="shared" si="32"/>
        <v>0.82074657081309188</v>
      </c>
      <c r="BA12" s="22">
        <f t="shared" si="33"/>
        <v>81979.659903746156</v>
      </c>
      <c r="BB12" s="22">
        <f>SUM(BA12:BA$124)</f>
        <v>2836710.3923952975</v>
      </c>
      <c r="BC12">
        <f t="shared" si="34"/>
        <v>34.602612351965497</v>
      </c>
      <c r="BD12">
        <f t="shared" si="35"/>
        <v>34.144279018632162</v>
      </c>
    </row>
    <row r="13" spans="1:56" x14ac:dyDescent="0.2">
      <c r="A13">
        <v>9</v>
      </c>
      <c r="B13" s="12">
        <v>8.3000000000055292E-5</v>
      </c>
      <c r="C13" s="5">
        <f t="shared" si="36"/>
        <v>99875.565233402711</v>
      </c>
      <c r="D13">
        <f t="shared" si="0"/>
        <v>0.64460891621779726</v>
      </c>
      <c r="E13" s="22">
        <f t="shared" si="1"/>
        <v>64380.679861743636</v>
      </c>
      <c r="F13" s="22">
        <f>SUM(E13:E$124)</f>
        <v>1310324.3417843778</v>
      </c>
      <c r="G13">
        <f t="shared" si="2"/>
        <v>20.35275714078006</v>
      </c>
      <c r="H13">
        <f t="shared" si="3"/>
        <v>19.894423807446728</v>
      </c>
      <c r="J13">
        <f t="shared" si="4"/>
        <v>0.8007283617688703</v>
      </c>
      <c r="K13" s="22">
        <f t="shared" si="5"/>
        <v>79973.197730082495</v>
      </c>
      <c r="L13" s="22">
        <f>SUM(K13:K$124)</f>
        <v>2754730.7324915514</v>
      </c>
      <c r="M13">
        <f t="shared" si="6"/>
        <v>34.44567443444042</v>
      </c>
      <c r="N13">
        <f t="shared" si="7"/>
        <v>33.987341101107084</v>
      </c>
      <c r="P13">
        <f t="shared" si="8"/>
        <v>0.76641673234362695</v>
      </c>
      <c r="Q13" s="22">
        <f t="shared" si="9"/>
        <v>76546.30434715726</v>
      </c>
      <c r="R13" s="22">
        <f>SUM(Q13:Q$124)</f>
        <v>2330990.8344364096</v>
      </c>
      <c r="S13">
        <f t="shared" si="10"/>
        <v>30.452036245469987</v>
      </c>
      <c r="T13">
        <f t="shared" si="11"/>
        <v>29.993702912136655</v>
      </c>
      <c r="V13">
        <f t="shared" si="12"/>
        <v>0.65858785138708187</v>
      </c>
      <c r="W13" s="22">
        <f t="shared" si="13"/>
        <v>65776.83391313703</v>
      </c>
      <c r="X13" s="22">
        <f>SUM(W13:W$124)</f>
        <v>1398408.5101977314</v>
      </c>
      <c r="Y13">
        <f t="shared" si="14"/>
        <v>21.259893901923419</v>
      </c>
      <c r="Z13">
        <f t="shared" si="15"/>
        <v>20.801560568590087</v>
      </c>
      <c r="AB13">
        <f t="shared" si="16"/>
        <v>0.74987600508169938</v>
      </c>
      <c r="AC13" s="22">
        <f t="shared" si="17"/>
        <v>74894.289862500693</v>
      </c>
      <c r="AD13" s="22">
        <f>SUM(AC13:AC$124)</f>
        <v>2152480.3003499191</v>
      </c>
      <c r="AE13">
        <f t="shared" si="18"/>
        <v>28.740245809148909</v>
      </c>
      <c r="AF13">
        <f t="shared" si="19"/>
        <v>28.281912475815577</v>
      </c>
      <c r="AH13">
        <f t="shared" si="20"/>
        <v>0.73373097218961414</v>
      </c>
      <c r="AI13" s="22">
        <f t="shared" si="21"/>
        <v>73281.795576691802</v>
      </c>
      <c r="AJ13" s="22">
        <f>SUM(AI13:AI$124)</f>
        <v>1992432.0559265574</v>
      </c>
      <c r="AK13">
        <f t="shared" si="22"/>
        <v>27.188635871256892</v>
      </c>
      <c r="AL13">
        <f t="shared" si="23"/>
        <v>26.73030253792356</v>
      </c>
      <c r="AN13">
        <f t="shared" si="24"/>
        <v>0.71797124598933248</v>
      </c>
      <c r="AO13" s="22">
        <f t="shared" si="25"/>
        <v>71707.784014514997</v>
      </c>
      <c r="AP13" s="22">
        <f>SUM(AO13:AO$124)</f>
        <v>1848523.4041239319</v>
      </c>
      <c r="AQ13">
        <f t="shared" si="26"/>
        <v>25.778559880608725</v>
      </c>
      <c r="AR13">
        <f t="shared" si="27"/>
        <v>25.320226547275393</v>
      </c>
      <c r="AT13">
        <f t="shared" si="28"/>
        <v>0.81852161012384261</v>
      </c>
      <c r="AU13" s="22">
        <f t="shared" si="29"/>
        <v>81750.30846687367</v>
      </c>
      <c r="AV13" s="22">
        <f>SUM(AU13:AU$124)</f>
        <v>3006885.1787145636</v>
      </c>
      <c r="AW13">
        <f t="shared" si="30"/>
        <v>36.781331289202342</v>
      </c>
      <c r="AX13">
        <f t="shared" si="31"/>
        <v>36.322997955869006</v>
      </c>
      <c r="AZ13">
        <f t="shared" si="32"/>
        <v>0.8007283617688703</v>
      </c>
      <c r="BA13" s="22">
        <f t="shared" si="33"/>
        <v>79973.197730082495</v>
      </c>
      <c r="BB13" s="22">
        <f>SUM(BA13:BA$124)</f>
        <v>2754730.7324915514</v>
      </c>
      <c r="BC13">
        <f t="shared" si="34"/>
        <v>34.44567443444042</v>
      </c>
      <c r="BD13">
        <f t="shared" si="35"/>
        <v>33.987341101107084</v>
      </c>
    </row>
    <row r="14" spans="1:56" x14ac:dyDescent="0.2">
      <c r="A14">
        <v>10</v>
      </c>
      <c r="B14" s="12">
        <v>8.3000000000055292E-5</v>
      </c>
      <c r="C14" s="5">
        <f t="shared" si="36"/>
        <v>99867.275561488335</v>
      </c>
      <c r="D14">
        <f t="shared" si="0"/>
        <v>0.61391325354075932</v>
      </c>
      <c r="E14" s="22">
        <f t="shared" si="1"/>
        <v>61309.844062204866</v>
      </c>
      <c r="F14" s="22">
        <f>SUM(E14:E$124)</f>
        <v>1245943.6619226346</v>
      </c>
      <c r="G14">
        <f t="shared" si="2"/>
        <v>20.322081730602712</v>
      </c>
      <c r="H14">
        <f t="shared" si="3"/>
        <v>19.863748397269379</v>
      </c>
      <c r="J14">
        <f t="shared" si="4"/>
        <v>0.78119840172572708</v>
      </c>
      <c r="K14" s="22">
        <f t="shared" si="5"/>
        <v>78016.156053337458</v>
      </c>
      <c r="L14" s="22">
        <f>SUM(K14:K$124)</f>
        <v>2674757.5347614684</v>
      </c>
      <c r="M14">
        <f t="shared" si="6"/>
        <v>34.284661922240971</v>
      </c>
      <c r="N14">
        <f t="shared" si="7"/>
        <v>33.826328588907636</v>
      </c>
      <c r="P14">
        <f t="shared" si="8"/>
        <v>0.74409391489672516</v>
      </c>
      <c r="Q14" s="22">
        <f t="shared" si="9"/>
        <v>74310.632042617901</v>
      </c>
      <c r="R14" s="22">
        <f>SUM(Q14:Q$124)</f>
        <v>2254444.5300892526</v>
      </c>
      <c r="S14">
        <f t="shared" si="10"/>
        <v>30.338115396411993</v>
      </c>
      <c r="T14">
        <f t="shared" si="11"/>
        <v>29.879782063078661</v>
      </c>
      <c r="V14">
        <f t="shared" si="12"/>
        <v>0.62872348581105664</v>
      </c>
      <c r="W14" s="22">
        <f t="shared" si="13"/>
        <v>62788.901609472297</v>
      </c>
      <c r="X14" s="22">
        <f>SUM(W14:W$124)</f>
        <v>1332631.6762845942</v>
      </c>
      <c r="Y14">
        <f t="shared" si="14"/>
        <v>21.224000454302487</v>
      </c>
      <c r="Z14">
        <f t="shared" si="15"/>
        <v>20.765667120969155</v>
      </c>
      <c r="AB14">
        <f t="shared" si="16"/>
        <v>0.72627215988542326</v>
      </c>
      <c r="AC14" s="22">
        <f t="shared" si="17"/>
        <v>72530.821923914875</v>
      </c>
      <c r="AD14" s="22">
        <f>SUM(AC14:AC$124)</f>
        <v>2077586.0104874191</v>
      </c>
      <c r="AE14">
        <f t="shared" si="18"/>
        <v>28.64418126499125</v>
      </c>
      <c r="AF14">
        <f t="shared" si="19"/>
        <v>28.185847931657918</v>
      </c>
      <c r="AH14">
        <f t="shared" si="20"/>
        <v>0.70891881370977217</v>
      </c>
      <c r="AI14" s="22">
        <f t="shared" si="21"/>
        <v>70797.790519477232</v>
      </c>
      <c r="AJ14" s="22">
        <f>SUM(AI14:AI$124)</f>
        <v>1919150.2603498653</v>
      </c>
      <c r="AK14">
        <f t="shared" si="22"/>
        <v>27.107488048258887</v>
      </c>
      <c r="AL14">
        <f t="shared" si="23"/>
        <v>26.649154714925555</v>
      </c>
      <c r="AN14">
        <f t="shared" si="24"/>
        <v>0.69202047806200706</v>
      </c>
      <c r="AO14" s="22">
        <f t="shared" si="25"/>
        <v>69110.199776811351</v>
      </c>
      <c r="AP14" s="22">
        <f>SUM(AO14:AO$124)</f>
        <v>1776815.620109417</v>
      </c>
      <c r="AQ14">
        <f t="shared" si="26"/>
        <v>25.709889796984708</v>
      </c>
      <c r="AR14">
        <f t="shared" si="27"/>
        <v>25.251556463651376</v>
      </c>
      <c r="AT14">
        <f t="shared" si="28"/>
        <v>0.8005101321504573</v>
      </c>
      <c r="AU14" s="22">
        <f t="shared" si="29"/>
        <v>79944.765957233161</v>
      </c>
      <c r="AV14" s="22">
        <f>SUM(AU14:AU$124)</f>
        <v>2925134.8702476905</v>
      </c>
      <c r="AW14">
        <f t="shared" si="30"/>
        <v>36.589448167407298</v>
      </c>
      <c r="AX14">
        <f t="shared" si="31"/>
        <v>36.131114834073962</v>
      </c>
      <c r="AZ14">
        <f t="shared" si="32"/>
        <v>0.78119840172572708</v>
      </c>
      <c r="BA14" s="22">
        <f t="shared" si="33"/>
        <v>78016.156053337458</v>
      </c>
      <c r="BB14" s="22">
        <f>SUM(BA14:BA$124)</f>
        <v>2674757.5347614684</v>
      </c>
      <c r="BC14">
        <f t="shared" si="34"/>
        <v>34.284661922240971</v>
      </c>
      <c r="BD14">
        <f t="shared" si="35"/>
        <v>33.826328588907636</v>
      </c>
    </row>
    <row r="15" spans="1:56" x14ac:dyDescent="0.2">
      <c r="A15">
        <v>11</v>
      </c>
      <c r="B15" s="12">
        <v>8.7999999999977013E-5</v>
      </c>
      <c r="C15" s="5">
        <f t="shared" si="36"/>
        <v>99858.986577616728</v>
      </c>
      <c r="D15">
        <f t="shared" si="0"/>
        <v>0.5846792890864374</v>
      </c>
      <c r="E15" s="22">
        <f t="shared" si="1"/>
        <v>58385.481281093045</v>
      </c>
      <c r="F15" s="22">
        <f>SUM(E15:E$124)</f>
        <v>1184633.8178604301</v>
      </c>
      <c r="G15">
        <f t="shared" si="2"/>
        <v>20.289869876332592</v>
      </c>
      <c r="H15">
        <f t="shared" si="3"/>
        <v>19.83153654299926</v>
      </c>
      <c r="J15">
        <f t="shared" si="4"/>
        <v>0.7621447821714411</v>
      </c>
      <c r="K15" s="22">
        <f t="shared" si="5"/>
        <v>76107.005573058559</v>
      </c>
      <c r="L15" s="22">
        <f>SUM(K15:K$124)</f>
        <v>2596741.3787081307</v>
      </c>
      <c r="M15">
        <f t="shared" si="6"/>
        <v>34.119610397960031</v>
      </c>
      <c r="N15">
        <f t="shared" si="7"/>
        <v>33.661277064626695</v>
      </c>
      <c r="P15">
        <f t="shared" si="8"/>
        <v>0.72242127659876232</v>
      </c>
      <c r="Q15" s="22">
        <f t="shared" si="9"/>
        <v>72140.256563260555</v>
      </c>
      <c r="R15" s="22">
        <f>SUM(Q15:Q$124)</f>
        <v>2180133.8980466346</v>
      </c>
      <c r="S15">
        <f t="shared" si="10"/>
        <v>30.220767181980452</v>
      </c>
      <c r="T15">
        <f t="shared" si="11"/>
        <v>29.76243384864712</v>
      </c>
      <c r="V15">
        <f t="shared" si="12"/>
        <v>0.60021335160960043</v>
      </c>
      <c r="W15" s="22">
        <f t="shared" si="13"/>
        <v>59936.697022089436</v>
      </c>
      <c r="X15" s="22">
        <f>SUM(W15:W$124)</f>
        <v>1269842.7746751222</v>
      </c>
      <c r="Y15">
        <f t="shared" si="14"/>
        <v>21.186398946994469</v>
      </c>
      <c r="Z15">
        <f t="shared" si="15"/>
        <v>20.728065613661137</v>
      </c>
      <c r="AB15">
        <f t="shared" si="16"/>
        <v>0.70341129286723802</v>
      </c>
      <c r="AC15" s="22">
        <f t="shared" si="17"/>
        <v>70241.938852973544</v>
      </c>
      <c r="AD15" s="22">
        <f>SUM(AC15:AC$124)</f>
        <v>2005055.1885635043</v>
      </c>
      <c r="AE15">
        <f t="shared" si="18"/>
        <v>28.544986389973836</v>
      </c>
      <c r="AF15">
        <f t="shared" si="19"/>
        <v>28.086653056640504</v>
      </c>
      <c r="AH15">
        <f t="shared" si="20"/>
        <v>0.68494571372924851</v>
      </c>
      <c r="AI15" s="22">
        <f t="shared" si="21"/>
        <v>68397.984833685143</v>
      </c>
      <c r="AJ15" s="22">
        <f>SUM(AI15:AI$124)</f>
        <v>1848352.4698303882</v>
      </c>
      <c r="AK15">
        <f t="shared" si="22"/>
        <v>27.023493079873575</v>
      </c>
      <c r="AL15">
        <f t="shared" si="23"/>
        <v>26.565159746540242</v>
      </c>
      <c r="AN15">
        <f t="shared" si="24"/>
        <v>0.66700768969832003</v>
      </c>
      <c r="AO15" s="22">
        <f t="shared" si="25"/>
        <v>66606.711932751685</v>
      </c>
      <c r="AP15" s="22">
        <f>SUM(AO15:AO$124)</f>
        <v>1707705.4203326057</v>
      </c>
      <c r="AQ15">
        <f t="shared" si="26"/>
        <v>25.638638671381361</v>
      </c>
      <c r="AR15">
        <f t="shared" si="27"/>
        <v>25.180305338048029</v>
      </c>
      <c r="AT15">
        <f t="shared" si="28"/>
        <v>0.78289499476817348</v>
      </c>
      <c r="AU15" s="22">
        <f t="shared" si="29"/>
        <v>78179.100774238352</v>
      </c>
      <c r="AV15" s="22">
        <f>SUM(AU15:AU$124)</f>
        <v>2845190.1042904579</v>
      </c>
      <c r="AW15">
        <f t="shared" si="30"/>
        <v>36.393231389379288</v>
      </c>
      <c r="AX15">
        <f t="shared" si="31"/>
        <v>35.934898056045952</v>
      </c>
      <c r="AZ15">
        <f t="shared" si="32"/>
        <v>0.7621447821714411</v>
      </c>
      <c r="BA15" s="22">
        <f t="shared" si="33"/>
        <v>76107.005573058559</v>
      </c>
      <c r="BB15" s="22">
        <f>SUM(BA15:BA$124)</f>
        <v>2596741.3787081307</v>
      </c>
      <c r="BC15">
        <f t="shared" si="34"/>
        <v>34.119610397960031</v>
      </c>
      <c r="BD15">
        <f t="shared" si="35"/>
        <v>33.661277064626695</v>
      </c>
    </row>
    <row r="16" spans="1:56" x14ac:dyDescent="0.2">
      <c r="A16">
        <v>12</v>
      </c>
      <c r="B16" s="12">
        <v>9.4000000000038497E-5</v>
      </c>
      <c r="C16" s="5">
        <f t="shared" si="36"/>
        <v>99850.198986797899</v>
      </c>
      <c r="D16">
        <f t="shared" si="0"/>
        <v>0.5568374181775595</v>
      </c>
      <c r="E16" s="22">
        <f t="shared" si="1"/>
        <v>55600.327008324108</v>
      </c>
      <c r="F16" s="22">
        <f>SUM(E16:E$124)</f>
        <v>1126248.3365793368</v>
      </c>
      <c r="G16">
        <f t="shared" si="2"/>
        <v>20.256145910989382</v>
      </c>
      <c r="H16">
        <f t="shared" si="3"/>
        <v>19.79781257765605</v>
      </c>
      <c r="J16">
        <f t="shared" si="4"/>
        <v>0.74355588504530845</v>
      </c>
      <c r="K16" s="22">
        <f t="shared" si="5"/>
        <v>74244.20307957867</v>
      </c>
      <c r="L16" s="22">
        <f>SUM(K16:K$124)</f>
        <v>2520634.3731350722</v>
      </c>
      <c r="M16">
        <f t="shared" si="6"/>
        <v>33.950588309680278</v>
      </c>
      <c r="N16">
        <f t="shared" si="7"/>
        <v>33.492254976346942</v>
      </c>
      <c r="P16">
        <f t="shared" si="8"/>
        <v>0.70137988019297326</v>
      </c>
      <c r="Q16" s="22">
        <f t="shared" si="9"/>
        <v>70032.920602604849</v>
      </c>
      <c r="R16" s="22">
        <f>SUM(Q16:Q$124)</f>
        <v>2107993.6414833739</v>
      </c>
      <c r="S16">
        <f t="shared" si="10"/>
        <v>30.100039000871941</v>
      </c>
      <c r="T16">
        <f t="shared" si="11"/>
        <v>29.641705667538609</v>
      </c>
      <c r="V16">
        <f t="shared" si="12"/>
        <v>0.57299603972276891</v>
      </c>
      <c r="W16" s="22">
        <f t="shared" si="13"/>
        <v>57213.768584965626</v>
      </c>
      <c r="X16" s="22">
        <f>SUM(W16:W$124)</f>
        <v>1209906.0776530327</v>
      </c>
      <c r="Y16">
        <f t="shared" si="14"/>
        <v>21.147113842994891</v>
      </c>
      <c r="Z16">
        <f t="shared" si="15"/>
        <v>20.688780509661559</v>
      </c>
      <c r="AB16">
        <f t="shared" si="16"/>
        <v>0.68127001730483105</v>
      </c>
      <c r="AC16" s="22">
        <f t="shared" si="17"/>
        <v>68024.946791626629</v>
      </c>
      <c r="AD16" s="22">
        <f>SUM(AC16:AC$124)</f>
        <v>1934813.2497105307</v>
      </c>
      <c r="AE16">
        <f t="shared" si="18"/>
        <v>28.442701405371654</v>
      </c>
      <c r="AF16">
        <f t="shared" si="19"/>
        <v>27.984368072038322</v>
      </c>
      <c r="AH16">
        <f t="shared" si="20"/>
        <v>0.66178329828912896</v>
      </c>
      <c r="AI16" s="22">
        <f t="shared" si="21"/>
        <v>66079.194020308962</v>
      </c>
      <c r="AJ16" s="22">
        <f>SUM(AI16:AI$124)</f>
        <v>1779954.484996703</v>
      </c>
      <c r="AK16">
        <f t="shared" si="22"/>
        <v>26.936685766016559</v>
      </c>
      <c r="AL16">
        <f t="shared" si="23"/>
        <v>26.478352432683227</v>
      </c>
      <c r="AN16">
        <f t="shared" si="24"/>
        <v>0.64289897802247697</v>
      </c>
      <c r="AO16" s="22">
        <f t="shared" si="25"/>
        <v>64193.590883953337</v>
      </c>
      <c r="AP16" s="22">
        <f>SUM(AO16:AO$124)</f>
        <v>1641098.7083998541</v>
      </c>
      <c r="AQ16">
        <f t="shared" si="26"/>
        <v>25.564837327242966</v>
      </c>
      <c r="AR16">
        <f t="shared" si="27"/>
        <v>25.106503993909634</v>
      </c>
      <c r="AT16">
        <f t="shared" si="28"/>
        <v>0.76566747654589096</v>
      </c>
      <c r="AU16" s="22">
        <f t="shared" si="29"/>
        <v>76452.049890826631</v>
      </c>
      <c r="AV16" s="22">
        <f>SUM(AU16:AU$124)</f>
        <v>2767011.0035162186</v>
      </c>
      <c r="AW16">
        <f t="shared" si="30"/>
        <v>36.192764058877486</v>
      </c>
      <c r="AX16">
        <f t="shared" si="31"/>
        <v>35.734430725544151</v>
      </c>
      <c r="AZ16">
        <f t="shared" si="32"/>
        <v>0.74355588504530845</v>
      </c>
      <c r="BA16" s="22">
        <f t="shared" si="33"/>
        <v>74244.20307957867</v>
      </c>
      <c r="BB16" s="22">
        <f>SUM(BA16:BA$124)</f>
        <v>2520634.3731350722</v>
      </c>
      <c r="BC16">
        <f t="shared" si="34"/>
        <v>33.950588309680278</v>
      </c>
      <c r="BD16">
        <f t="shared" si="35"/>
        <v>33.492254976346942</v>
      </c>
    </row>
    <row r="17" spans="1:56" x14ac:dyDescent="0.2">
      <c r="A17">
        <v>13</v>
      </c>
      <c r="B17" s="12">
        <v>1.0500000000002201E-4</v>
      </c>
      <c r="C17" s="5">
        <f t="shared" si="36"/>
        <v>99840.813068093135</v>
      </c>
      <c r="D17">
        <f t="shared" si="0"/>
        <v>0.53032135064529462</v>
      </c>
      <c r="E17" s="22">
        <f t="shared" si="1"/>
        <v>52947.71483579553</v>
      </c>
      <c r="F17" s="22">
        <f>SUM(E17:E$124)</f>
        <v>1070648.0095710123</v>
      </c>
      <c r="G17">
        <f t="shared" si="2"/>
        <v>20.220853966811731</v>
      </c>
      <c r="H17">
        <f t="shared" si="3"/>
        <v>19.762520633478399</v>
      </c>
      <c r="J17">
        <f t="shared" si="4"/>
        <v>0.72542037565395945</v>
      </c>
      <c r="K17" s="22">
        <f t="shared" si="5"/>
        <v>72426.560121452872</v>
      </c>
      <c r="L17" s="22">
        <f>SUM(K17:K$124)</f>
        <v>2446390.1700554942</v>
      </c>
      <c r="M17">
        <f t="shared" si="6"/>
        <v>33.777528105064171</v>
      </c>
      <c r="N17">
        <f t="shared" si="7"/>
        <v>33.319194771730835</v>
      </c>
      <c r="P17">
        <f t="shared" si="8"/>
        <v>0.68095133999317792</v>
      </c>
      <c r="Q17" s="22">
        <f t="shared" si="9"/>
        <v>67986.735444726408</v>
      </c>
      <c r="R17" s="22">
        <f>SUM(Q17:Q$124)</f>
        <v>2037960.7208807706</v>
      </c>
      <c r="S17">
        <f t="shared" si="10"/>
        <v>29.975857901540866</v>
      </c>
      <c r="T17">
        <f t="shared" si="11"/>
        <v>29.517524568207534</v>
      </c>
      <c r="V17">
        <f t="shared" si="12"/>
        <v>0.54701292574965998</v>
      </c>
      <c r="W17" s="22">
        <f t="shared" si="13"/>
        <v>54614.215265602514</v>
      </c>
      <c r="X17" s="22">
        <f>SUM(W17:W$124)</f>
        <v>1152692.309068067</v>
      </c>
      <c r="Y17">
        <f t="shared" si="14"/>
        <v>21.106085722595072</v>
      </c>
      <c r="Z17">
        <f t="shared" si="15"/>
        <v>20.64775238926174</v>
      </c>
      <c r="AB17">
        <f t="shared" si="16"/>
        <v>0.6598256826196911</v>
      </c>
      <c r="AC17" s="22">
        <f t="shared" si="17"/>
        <v>65877.532635959535</v>
      </c>
      <c r="AD17" s="22">
        <f>SUM(AC17:AC$124)</f>
        <v>1866788.3029189042</v>
      </c>
      <c r="AE17">
        <f t="shared" si="18"/>
        <v>28.337252902819099</v>
      </c>
      <c r="AF17">
        <f t="shared" si="19"/>
        <v>27.878919569485767</v>
      </c>
      <c r="AH17">
        <f t="shared" si="20"/>
        <v>0.63940415293635666</v>
      </c>
      <c r="AI17" s="22">
        <f t="shared" si="21"/>
        <v>63838.630508281218</v>
      </c>
      <c r="AJ17" s="22">
        <f>SUM(AI17:AI$124)</f>
        <v>1713875.290976394</v>
      </c>
      <c r="AK17">
        <f t="shared" si="22"/>
        <v>26.846993385205344</v>
      </c>
      <c r="AL17">
        <f t="shared" si="23"/>
        <v>26.388660051872012</v>
      </c>
      <c r="AN17">
        <f t="shared" si="24"/>
        <v>0.61966166556383329</v>
      </c>
      <c r="AO17" s="22">
        <f t="shared" si="25"/>
        <v>61867.524517021928</v>
      </c>
      <c r="AP17" s="22">
        <f>SUM(AO17:AO$124)</f>
        <v>1576905.1175159009</v>
      </c>
      <c r="AQ17">
        <f t="shared" si="26"/>
        <v>25.488414637990548</v>
      </c>
      <c r="AR17">
        <f t="shared" si="27"/>
        <v>25.030081304657216</v>
      </c>
      <c r="AT17">
        <f t="shared" si="28"/>
        <v>0.74881904796664145</v>
      </c>
      <c r="AU17" s="22">
        <f t="shared" si="29"/>
        <v>74762.702589864915</v>
      </c>
      <c r="AV17" s="22">
        <f>SUM(AU17:AU$124)</f>
        <v>2690558.9536253922</v>
      </c>
      <c r="AW17">
        <f t="shared" si="30"/>
        <v>35.987984120709591</v>
      </c>
      <c r="AX17">
        <f t="shared" si="31"/>
        <v>35.529650787376255</v>
      </c>
      <c r="AZ17">
        <f t="shared" si="32"/>
        <v>0.72542037565395945</v>
      </c>
      <c r="BA17" s="22">
        <f t="shared" si="33"/>
        <v>72426.560121452872</v>
      </c>
      <c r="BB17" s="22">
        <f>SUM(BA17:BA$124)</f>
        <v>2446390.1700554942</v>
      </c>
      <c r="BC17">
        <f t="shared" si="34"/>
        <v>33.777528105064171</v>
      </c>
      <c r="BD17">
        <f t="shared" si="35"/>
        <v>33.319194771730835</v>
      </c>
    </row>
    <row r="18" spans="1:56" x14ac:dyDescent="0.2">
      <c r="A18">
        <v>14</v>
      </c>
      <c r="B18" s="12">
        <v>1.2699999999998802E-4</v>
      </c>
      <c r="C18" s="5">
        <f t="shared" si="36"/>
        <v>99830.32978272099</v>
      </c>
      <c r="D18">
        <f t="shared" si="0"/>
        <v>0.50506795299551888</v>
      </c>
      <c r="E18" s="22">
        <f t="shared" si="1"/>
        <v>50421.100310226473</v>
      </c>
      <c r="F18" s="22">
        <f>SUM(E18:E$124)</f>
        <v>1017700.2947352172</v>
      </c>
      <c r="G18">
        <f t="shared" si="2"/>
        <v>20.184015986830932</v>
      </c>
      <c r="H18">
        <f t="shared" si="3"/>
        <v>19.7256826534976</v>
      </c>
      <c r="J18">
        <f t="shared" si="4"/>
        <v>0.70772719575996057</v>
      </c>
      <c r="K18" s="22">
        <f t="shared" si="5"/>
        <v>70652.639348917204</v>
      </c>
      <c r="L18" s="22">
        <f>SUM(K18:K$124)</f>
        <v>2373963.6099340413</v>
      </c>
      <c r="M18">
        <f t="shared" si="6"/>
        <v>33.600494359598521</v>
      </c>
      <c r="N18">
        <f t="shared" si="7"/>
        <v>33.142161026265185</v>
      </c>
      <c r="P18">
        <f t="shared" si="8"/>
        <v>0.66111780581861923</v>
      </c>
      <c r="Q18" s="22">
        <f t="shared" si="9"/>
        <v>65999.60858010166</v>
      </c>
      <c r="R18" s="22">
        <f>SUM(Q18:Q$124)</f>
        <v>1969973.9854360442</v>
      </c>
      <c r="S18">
        <f t="shared" si="10"/>
        <v>29.848267706696298</v>
      </c>
      <c r="T18">
        <f t="shared" si="11"/>
        <v>29.389934373362966</v>
      </c>
      <c r="V18">
        <f t="shared" si="12"/>
        <v>0.52220804367509299</v>
      </c>
      <c r="W18" s="22">
        <f t="shared" si="13"/>
        <v>52132.201215274101</v>
      </c>
      <c r="X18" s="22">
        <f>SUM(W18:W$124)</f>
        <v>1098078.0938024642</v>
      </c>
      <c r="Y18">
        <f t="shared" si="14"/>
        <v>21.063336444745033</v>
      </c>
      <c r="Z18">
        <f t="shared" si="15"/>
        <v>20.605003111411701</v>
      </c>
      <c r="AB18">
        <f t="shared" si="16"/>
        <v>0.63905635120551207</v>
      </c>
      <c r="AC18" s="22">
        <f t="shared" si="17"/>
        <v>63797.206290588634</v>
      </c>
      <c r="AD18" s="22">
        <f>SUM(AC18:AC$124)</f>
        <v>1800910.7702829449</v>
      </c>
      <c r="AE18">
        <f t="shared" si="18"/>
        <v>28.228677633312216</v>
      </c>
      <c r="AF18">
        <f t="shared" si="19"/>
        <v>27.770344299978884</v>
      </c>
      <c r="AH18">
        <f t="shared" si="20"/>
        <v>0.61778179027667302</v>
      </c>
      <c r="AI18" s="22">
        <f t="shared" si="21"/>
        <v>61673.359857080046</v>
      </c>
      <c r="AJ18" s="22">
        <f>SUM(AI18:AI$124)</f>
        <v>1650036.6604681127</v>
      </c>
      <c r="AK18">
        <f t="shared" si="22"/>
        <v>26.754447370661449</v>
      </c>
      <c r="AL18">
        <f t="shared" si="23"/>
        <v>26.296114037328117</v>
      </c>
      <c r="AN18">
        <f t="shared" si="24"/>
        <v>0.59726425596514043</v>
      </c>
      <c r="AO18" s="22">
        <f t="shared" si="25"/>
        <v>59625.087640431455</v>
      </c>
      <c r="AP18" s="22">
        <f>SUM(AO18:AO$124)</f>
        <v>1515037.5929988788</v>
      </c>
      <c r="AQ18">
        <f t="shared" si="26"/>
        <v>25.409398173723435</v>
      </c>
      <c r="AR18">
        <f t="shared" si="27"/>
        <v>24.951064840390103</v>
      </c>
      <c r="AT18">
        <f t="shared" si="28"/>
        <v>0.73234136720453935</v>
      </c>
      <c r="AU18" s="22">
        <f t="shared" si="29"/>
        <v>73109.880201557928</v>
      </c>
      <c r="AV18" s="22">
        <f>SUM(AU18:AU$124)</f>
        <v>2615796.2510355278</v>
      </c>
      <c r="AW18">
        <f t="shared" si="30"/>
        <v>35.778970555333871</v>
      </c>
      <c r="AX18">
        <f t="shared" si="31"/>
        <v>35.320637222000535</v>
      </c>
      <c r="AZ18">
        <f t="shared" si="32"/>
        <v>0.70772719575996057</v>
      </c>
      <c r="BA18" s="22">
        <f t="shared" si="33"/>
        <v>70652.639348917204</v>
      </c>
      <c r="BB18" s="22">
        <f>SUM(BA18:BA$124)</f>
        <v>2373963.6099340413</v>
      </c>
      <c r="BC18">
        <f t="shared" si="34"/>
        <v>33.600494359598521</v>
      </c>
      <c r="BD18">
        <f t="shared" si="35"/>
        <v>33.142161026265185</v>
      </c>
    </row>
    <row r="19" spans="1:56" x14ac:dyDescent="0.2">
      <c r="A19">
        <v>15</v>
      </c>
      <c r="B19" s="12">
        <v>1.5299999999995902E-4</v>
      </c>
      <c r="C19" s="5">
        <f t="shared" si="36"/>
        <v>99817.651330838591</v>
      </c>
      <c r="D19">
        <f t="shared" si="0"/>
        <v>0.48101709809097021</v>
      </c>
      <c r="E19" s="22">
        <f t="shared" si="1"/>
        <v>48013.996981416247</v>
      </c>
      <c r="F19" s="22">
        <f>SUM(E19:E$124)</f>
        <v>967279.1944249908</v>
      </c>
      <c r="G19">
        <f t="shared" si="2"/>
        <v>20.145775299635538</v>
      </c>
      <c r="H19">
        <f t="shared" si="3"/>
        <v>19.687441966302206</v>
      </c>
      <c r="J19">
        <f t="shared" si="4"/>
        <v>0.69046555683898581</v>
      </c>
      <c r="K19" s="22">
        <f t="shared" si="5"/>
        <v>68920.650208507199</v>
      </c>
      <c r="L19" s="22">
        <f>SUM(K19:K$124)</f>
        <v>2303310.9705851241</v>
      </c>
      <c r="M19">
        <f t="shared" si="6"/>
        <v>33.419751026968918</v>
      </c>
      <c r="N19">
        <f t="shared" si="7"/>
        <v>32.961417693635582</v>
      </c>
      <c r="P19">
        <f t="shared" si="8"/>
        <v>0.64186194739671765</v>
      </c>
      <c r="Q19" s="22">
        <f t="shared" si="9"/>
        <v>64069.152067778625</v>
      </c>
      <c r="R19" s="22">
        <f>SUM(Q19:Q$124)</f>
        <v>1903974.3768559424</v>
      </c>
      <c r="S19">
        <f t="shared" si="10"/>
        <v>29.717489859109293</v>
      </c>
      <c r="T19">
        <f t="shared" si="11"/>
        <v>29.25915652577596</v>
      </c>
      <c r="V19">
        <f t="shared" si="12"/>
        <v>0.49852796532228444</v>
      </c>
      <c r="W19" s="22">
        <f t="shared" si="13"/>
        <v>49761.89062121218</v>
      </c>
      <c r="X19" s="22">
        <f>SUM(W19:W$124)</f>
        <v>1045945.8925871912</v>
      </c>
      <c r="Y19">
        <f t="shared" si="14"/>
        <v>21.019014340691712</v>
      </c>
      <c r="Z19">
        <f t="shared" si="15"/>
        <v>20.560681007358379</v>
      </c>
      <c r="AB19">
        <f t="shared" si="16"/>
        <v>0.61894077598596808</v>
      </c>
      <c r="AC19" s="22">
        <f t="shared" si="17"/>
        <v>61781.214571806035</v>
      </c>
      <c r="AD19" s="22">
        <f>SUM(AC19:AC$124)</f>
        <v>1737113.563992356</v>
      </c>
      <c r="AE19">
        <f t="shared" si="18"/>
        <v>28.117180538323225</v>
      </c>
      <c r="AF19">
        <f t="shared" si="19"/>
        <v>27.658847204989893</v>
      </c>
      <c r="AH19">
        <f t="shared" si="20"/>
        <v>0.59689061862480497</v>
      </c>
      <c r="AI19" s="22">
        <f t="shared" si="21"/>
        <v>59580.21965253933</v>
      </c>
      <c r="AJ19" s="22">
        <f>SUM(AI19:AI$124)</f>
        <v>1588363.3006110324</v>
      </c>
      <c r="AK19">
        <f t="shared" si="22"/>
        <v>26.659238751956092</v>
      </c>
      <c r="AL19">
        <f t="shared" si="23"/>
        <v>26.20090541862276</v>
      </c>
      <c r="AN19">
        <f t="shared" si="24"/>
        <v>0.57567639129170156</v>
      </c>
      <c r="AO19" s="22">
        <f t="shared" si="25"/>
        <v>57462.665305350471</v>
      </c>
      <c r="AP19" s="22">
        <f>SUM(AO19:AO$124)</f>
        <v>1455412.5053584476</v>
      </c>
      <c r="AQ19">
        <f t="shared" si="26"/>
        <v>25.32796725707972</v>
      </c>
      <c r="AR19">
        <f t="shared" si="27"/>
        <v>24.869633923746388</v>
      </c>
      <c r="AT19">
        <f t="shared" si="28"/>
        <v>0.7162262759946596</v>
      </c>
      <c r="AU19" s="22">
        <f t="shared" si="29"/>
        <v>71492.024691219907</v>
      </c>
      <c r="AV19" s="22">
        <f>SUM(AU19:AU$124)</f>
        <v>2542686.3708339697</v>
      </c>
      <c r="AW19">
        <f t="shared" si="30"/>
        <v>35.566014276642001</v>
      </c>
      <c r="AX19">
        <f t="shared" si="31"/>
        <v>35.107680943308665</v>
      </c>
      <c r="AZ19">
        <f t="shared" si="32"/>
        <v>0.69046555683898581</v>
      </c>
      <c r="BA19" s="22">
        <f t="shared" si="33"/>
        <v>68920.650208507199</v>
      </c>
      <c r="BB19" s="22">
        <f>SUM(BA19:BA$124)</f>
        <v>2303310.9705851241</v>
      </c>
      <c r="BC19">
        <f t="shared" si="34"/>
        <v>33.419751026968918</v>
      </c>
      <c r="BD19">
        <f t="shared" si="35"/>
        <v>32.961417693635582</v>
      </c>
    </row>
    <row r="20" spans="1:56" x14ac:dyDescent="0.2">
      <c r="A20">
        <v>16</v>
      </c>
      <c r="B20" s="12">
        <v>1.7599999999995403E-4</v>
      </c>
      <c r="C20" s="5">
        <f t="shared" si="36"/>
        <v>99802.379230184975</v>
      </c>
      <c r="D20">
        <f t="shared" si="0"/>
        <v>0.45811152199140021</v>
      </c>
      <c r="E20" s="22">
        <f t="shared" si="1"/>
        <v>45720.619847502945</v>
      </c>
      <c r="F20" s="22">
        <f>SUM(E20:E$124)</f>
        <v>919265.19744357443</v>
      </c>
      <c r="G20">
        <f t="shared" si="2"/>
        <v>20.106140304083837</v>
      </c>
      <c r="H20">
        <f t="shared" si="3"/>
        <v>19.647806970750505</v>
      </c>
      <c r="J20">
        <f t="shared" si="4"/>
        <v>0.67362493350144959</v>
      </c>
      <c r="K20" s="22">
        <f t="shared" si="5"/>
        <v>67229.371072219801</v>
      </c>
      <c r="L20" s="22">
        <f>SUM(K20:K$124)</f>
        <v>2234390.3203766164</v>
      </c>
      <c r="M20">
        <f t="shared" si="6"/>
        <v>33.235329808103778</v>
      </c>
      <c r="N20">
        <f t="shared" si="7"/>
        <v>32.776996474770442</v>
      </c>
      <c r="P20">
        <f t="shared" si="8"/>
        <v>0.62316693922011435</v>
      </c>
      <c r="Q20" s="22">
        <f t="shared" si="9"/>
        <v>62193.543191759483</v>
      </c>
      <c r="R20" s="22">
        <f>SUM(Q20:Q$124)</f>
        <v>1839905.2247881638</v>
      </c>
      <c r="S20">
        <f t="shared" si="10"/>
        <v>29.583540836630569</v>
      </c>
      <c r="T20">
        <f t="shared" si="11"/>
        <v>29.125207503297236</v>
      </c>
      <c r="V20">
        <f t="shared" si="12"/>
        <v>0.47592168527187051</v>
      </c>
      <c r="W20" s="22">
        <f t="shared" si="13"/>
        <v>47498.116517371956</v>
      </c>
      <c r="X20" s="22">
        <f>SUM(W20:W$124)</f>
        <v>996184.001965979</v>
      </c>
      <c r="Y20">
        <f t="shared" si="14"/>
        <v>20.973126410215336</v>
      </c>
      <c r="Z20">
        <f t="shared" si="15"/>
        <v>20.514793076882004</v>
      </c>
      <c r="AB20">
        <f t="shared" si="16"/>
        <v>0.59945837867890361</v>
      </c>
      <c r="AC20" s="22">
        <f t="shared" si="17"/>
        <v>59827.372441623767</v>
      </c>
      <c r="AD20" s="22">
        <f>SUM(AC20:AC$124)</f>
        <v>1675332.34942055</v>
      </c>
      <c r="AE20">
        <f t="shared" si="18"/>
        <v>28.002773330138247</v>
      </c>
      <c r="AF20">
        <f t="shared" si="19"/>
        <v>27.544439996804915</v>
      </c>
      <c r="AH20">
        <f t="shared" si="20"/>
        <v>0.57670591171478747</v>
      </c>
      <c r="AI20" s="22">
        <f t="shared" si="21"/>
        <v>57556.622105248796</v>
      </c>
      <c r="AJ20" s="22">
        <f>SUM(AI20:AI$124)</f>
        <v>1528783.0809584933</v>
      </c>
      <c r="AK20">
        <f t="shared" si="22"/>
        <v>26.561375998802369</v>
      </c>
      <c r="AL20">
        <f t="shared" si="23"/>
        <v>26.103042665469037</v>
      </c>
      <c r="AN20">
        <f t="shared" si="24"/>
        <v>0.55486881088356765</v>
      </c>
      <c r="AO20" s="22">
        <f t="shared" si="25"/>
        <v>55377.227486803604</v>
      </c>
      <c r="AP20" s="22">
        <f>SUM(AO20:AO$124)</f>
        <v>1397949.8400530969</v>
      </c>
      <c r="AQ20">
        <f t="shared" si="26"/>
        <v>25.244128380862485</v>
      </c>
      <c r="AR20">
        <f t="shared" si="27"/>
        <v>24.785795047529152</v>
      </c>
      <c r="AT20">
        <f t="shared" si="28"/>
        <v>0.70046579559379929</v>
      </c>
      <c r="AU20" s="22">
        <f t="shared" si="29"/>
        <v>69908.152969625589</v>
      </c>
      <c r="AV20" s="22">
        <f>SUM(AU20:AU$124)</f>
        <v>2471194.3461427498</v>
      </c>
      <c r="AW20">
        <f t="shared" si="30"/>
        <v>35.349158019043351</v>
      </c>
      <c r="AX20">
        <f t="shared" si="31"/>
        <v>34.890824685710015</v>
      </c>
      <c r="AZ20">
        <f t="shared" si="32"/>
        <v>0.67362493350144959</v>
      </c>
      <c r="BA20" s="22">
        <f t="shared" si="33"/>
        <v>67229.371072219801</v>
      </c>
      <c r="BB20" s="22">
        <f>SUM(BA20:BA$124)</f>
        <v>2234390.3203766164</v>
      </c>
      <c r="BC20">
        <f t="shared" si="34"/>
        <v>33.235329808103778</v>
      </c>
      <c r="BD20">
        <f t="shared" si="35"/>
        <v>32.776996474770442</v>
      </c>
    </row>
    <row r="21" spans="1:56" x14ac:dyDescent="0.2">
      <c r="A21">
        <v>17</v>
      </c>
      <c r="B21" s="12">
        <v>1.9499999999994503E-4</v>
      </c>
      <c r="C21" s="5">
        <f t="shared" si="36"/>
        <v>99784.814011440467</v>
      </c>
      <c r="D21">
        <f t="shared" si="0"/>
        <v>0.43629668761085727</v>
      </c>
      <c r="E21" s="22">
        <f t="shared" si="1"/>
        <v>43535.783827056934</v>
      </c>
      <c r="F21" s="22">
        <f>SUM(E21:E$124)</f>
        <v>873544.57759607141</v>
      </c>
      <c r="G21">
        <f t="shared" si="2"/>
        <v>20.064978755549006</v>
      </c>
      <c r="H21">
        <f t="shared" si="3"/>
        <v>19.606645422215674</v>
      </c>
      <c r="J21">
        <f t="shared" si="4"/>
        <v>0.65719505707458503</v>
      </c>
      <c r="K21" s="22">
        <f t="shared" si="5"/>
        <v>65578.086539425465</v>
      </c>
      <c r="L21" s="22">
        <f>SUM(K21:K$124)</f>
        <v>2167160.9493043977</v>
      </c>
      <c r="M21">
        <f t="shared" si="6"/>
        <v>33.04702933046854</v>
      </c>
      <c r="N21">
        <f t="shared" si="7"/>
        <v>32.588695997135204</v>
      </c>
      <c r="P21">
        <f t="shared" si="8"/>
        <v>0.60501644584477121</v>
      </c>
      <c r="Q21" s="22">
        <f t="shared" si="9"/>
        <v>60371.453522483236</v>
      </c>
      <c r="R21" s="22">
        <f>SUM(Q21:Q$124)</f>
        <v>1777711.6815964044</v>
      </c>
      <c r="S21">
        <f t="shared" si="10"/>
        <v>29.446229598138761</v>
      </c>
      <c r="T21">
        <f t="shared" si="11"/>
        <v>28.987896264805428</v>
      </c>
      <c r="V21">
        <f t="shared" si="12"/>
        <v>0.45434051099939904</v>
      </c>
      <c r="W21" s="22">
        <f t="shared" si="13"/>
        <v>45336.283387937852</v>
      </c>
      <c r="X21" s="22">
        <f>SUM(W21:W$124)</f>
        <v>948685.88544860703</v>
      </c>
      <c r="Y21">
        <f t="shared" si="14"/>
        <v>20.925532808474856</v>
      </c>
      <c r="Z21">
        <f t="shared" si="15"/>
        <v>20.467199475141523</v>
      </c>
      <c r="AB21">
        <f t="shared" si="16"/>
        <v>0.58058922874470087</v>
      </c>
      <c r="AC21" s="22">
        <f t="shared" si="17"/>
        <v>57933.988207335642</v>
      </c>
      <c r="AD21" s="22">
        <f>SUM(AC21:AC$124)</f>
        <v>1615504.976978926</v>
      </c>
      <c r="AE21">
        <f t="shared" si="18"/>
        <v>27.885271271111449</v>
      </c>
      <c r="AF21">
        <f t="shared" si="19"/>
        <v>27.426937937778117</v>
      </c>
      <c r="AH21">
        <f t="shared" si="20"/>
        <v>0.55720377943457733</v>
      </c>
      <c r="AI21" s="22">
        <f t="shared" si="21"/>
        <v>55600.475497350999</v>
      </c>
      <c r="AJ21" s="22">
        <f>SUM(AI21:AI$124)</f>
        <v>1471226.4588532445</v>
      </c>
      <c r="AK21">
        <f t="shared" si="22"/>
        <v>26.460681238658452</v>
      </c>
      <c r="AL21">
        <f t="shared" si="23"/>
        <v>26.00234790532512</v>
      </c>
      <c r="AN21">
        <f t="shared" si="24"/>
        <v>0.53481331169500501</v>
      </c>
      <c r="AO21" s="22">
        <f t="shared" si="25"/>
        <v>53366.24683832861</v>
      </c>
      <c r="AP21" s="22">
        <f>SUM(AO21:AO$124)</f>
        <v>1342572.6125662932</v>
      </c>
      <c r="AQ21">
        <f t="shared" si="26"/>
        <v>25.157710952272421</v>
      </c>
      <c r="AR21">
        <f t="shared" si="27"/>
        <v>24.699377618939089</v>
      </c>
      <c r="AT21">
        <f t="shared" si="28"/>
        <v>0.68505212283012151</v>
      </c>
      <c r="AU21" s="22">
        <f t="shared" si="29"/>
        <v>68357.798664746151</v>
      </c>
      <c r="AV21" s="22">
        <f>SUM(AU21:AU$124)</f>
        <v>2401286.193173124</v>
      </c>
      <c r="AW21">
        <f t="shared" si="30"/>
        <v>35.128196637079952</v>
      </c>
      <c r="AX21">
        <f t="shared" si="31"/>
        <v>34.669863303746617</v>
      </c>
      <c r="AZ21">
        <f t="shared" si="32"/>
        <v>0.65719505707458503</v>
      </c>
      <c r="BA21" s="22">
        <f t="shared" si="33"/>
        <v>65578.086539425465</v>
      </c>
      <c r="BB21" s="22">
        <f>SUM(BA21:BA$124)</f>
        <v>2167160.9493043977</v>
      </c>
      <c r="BC21">
        <f t="shared" si="34"/>
        <v>33.04702933046854</v>
      </c>
      <c r="BD21">
        <f t="shared" si="35"/>
        <v>32.588695997135204</v>
      </c>
    </row>
    <row r="22" spans="1:56" x14ac:dyDescent="0.2">
      <c r="A22">
        <v>18</v>
      </c>
      <c r="B22" s="12">
        <v>2.02999999999953E-4</v>
      </c>
      <c r="C22" s="5">
        <f t="shared" si="36"/>
        <v>99765.355972708247</v>
      </c>
      <c r="D22">
        <f t="shared" si="0"/>
        <v>0.41552065486748313</v>
      </c>
      <c r="E22" s="22">
        <f t="shared" si="1"/>
        <v>41454.566046867301</v>
      </c>
      <c r="F22" s="22">
        <f>SUM(E22:E$124)</f>
        <v>830008.79376901453</v>
      </c>
      <c r="G22">
        <f t="shared" si="2"/>
        <v>20.022132009068223</v>
      </c>
      <c r="H22">
        <f t="shared" si="3"/>
        <v>19.563798675734891</v>
      </c>
      <c r="J22">
        <f t="shared" si="4"/>
        <v>0.64116590934105855</v>
      </c>
      <c r="K22" s="22">
        <f t="shared" si="5"/>
        <v>63966.145182975888</v>
      </c>
      <c r="L22" s="22">
        <f>SUM(K22:K$124)</f>
        <v>2101582.8627649709</v>
      </c>
      <c r="M22">
        <f t="shared" si="6"/>
        <v>32.854611713014272</v>
      </c>
      <c r="N22">
        <f t="shared" si="7"/>
        <v>32.396278379680936</v>
      </c>
      <c r="P22">
        <f t="shared" si="8"/>
        <v>0.5873946076162827</v>
      </c>
      <c r="Q22" s="22">
        <f t="shared" si="9"/>
        <v>58601.632125287724</v>
      </c>
      <c r="R22" s="22">
        <f>SUM(Q22:Q$124)</f>
        <v>1717340.2280739215</v>
      </c>
      <c r="S22">
        <f t="shared" si="10"/>
        <v>29.305331025632928</v>
      </c>
      <c r="T22">
        <f t="shared" si="11"/>
        <v>28.846997692299595</v>
      </c>
      <c r="V22">
        <f t="shared" si="12"/>
        <v>0.43373795799465292</v>
      </c>
      <c r="W22" s="22">
        <f t="shared" si="13"/>
        <v>43272.021778212125</v>
      </c>
      <c r="X22" s="22">
        <f>SUM(W22:W$124)</f>
        <v>903349.60206066922</v>
      </c>
      <c r="Y22">
        <f t="shared" si="14"/>
        <v>20.876066449835129</v>
      </c>
      <c r="Z22">
        <f t="shared" si="15"/>
        <v>20.417733116501797</v>
      </c>
      <c r="AB22">
        <f t="shared" si="16"/>
        <v>0.56231402299728894</v>
      </c>
      <c r="AC22" s="22">
        <f t="shared" si="17"/>
        <v>56099.458672770183</v>
      </c>
      <c r="AD22" s="22">
        <f>SUM(AC22:AC$124)</f>
        <v>1557570.9887715904</v>
      </c>
      <c r="AE22">
        <f t="shared" si="18"/>
        <v>27.764456656470582</v>
      </c>
      <c r="AF22">
        <f t="shared" si="19"/>
        <v>27.30612332313725</v>
      </c>
      <c r="AH22">
        <f t="shared" si="20"/>
        <v>0.53836113955031628</v>
      </c>
      <c r="AI22" s="22">
        <f t="shared" si="21"/>
        <v>53709.790729110166</v>
      </c>
      <c r="AJ22" s="22">
        <f>SUM(AI22:AI$124)</f>
        <v>1415625.9833558935</v>
      </c>
      <c r="AK22">
        <f t="shared" si="22"/>
        <v>26.356944686225308</v>
      </c>
      <c r="AL22">
        <f t="shared" si="23"/>
        <v>25.898611352891976</v>
      </c>
      <c r="AN22">
        <f t="shared" si="24"/>
        <v>0.51548271006747459</v>
      </c>
      <c r="AO22" s="22">
        <f t="shared" si="25"/>
        <v>51427.316067657957</v>
      </c>
      <c r="AP22" s="22">
        <f>SUM(AO22:AO$124)</f>
        <v>1289206.3657279648</v>
      </c>
      <c r="AQ22">
        <f t="shared" si="26"/>
        <v>25.068513473109899</v>
      </c>
      <c r="AR22">
        <f t="shared" si="27"/>
        <v>24.610180139776567</v>
      </c>
      <c r="AT22">
        <f t="shared" si="28"/>
        <v>0.66997762623972779</v>
      </c>
      <c r="AU22" s="22">
        <f t="shared" si="29"/>
        <v>66840.556375556524</v>
      </c>
      <c r="AV22" s="22">
        <f>SUM(AU22:AU$124)</f>
        <v>2332928.3945083776</v>
      </c>
      <c r="AW22">
        <f t="shared" si="30"/>
        <v>34.902887124403492</v>
      </c>
      <c r="AX22">
        <f t="shared" si="31"/>
        <v>34.444553791070156</v>
      </c>
      <c r="AZ22">
        <f t="shared" si="32"/>
        <v>0.64116590934105855</v>
      </c>
      <c r="BA22" s="22">
        <f t="shared" si="33"/>
        <v>63966.145182975888</v>
      </c>
      <c r="BB22" s="22">
        <f>SUM(BA22:BA$124)</f>
        <v>2101582.8627649709</v>
      </c>
      <c r="BC22">
        <f t="shared" si="34"/>
        <v>32.854611713014272</v>
      </c>
      <c r="BD22">
        <f t="shared" si="35"/>
        <v>32.396278379680936</v>
      </c>
    </row>
    <row r="23" spans="1:56" x14ac:dyDescent="0.2">
      <c r="A23">
        <v>19</v>
      </c>
      <c r="B23" s="12">
        <v>2.02999999999953E-4</v>
      </c>
      <c r="C23" s="5">
        <f t="shared" si="36"/>
        <v>99745.103605445795</v>
      </c>
      <c r="D23">
        <f t="shared" si="0"/>
        <v>0.39573395701665059</v>
      </c>
      <c r="E23" s="22">
        <f t="shared" si="1"/>
        <v>39472.524542818843</v>
      </c>
      <c r="F23" s="22">
        <f>SUM(E23:E$124)</f>
        <v>788554.22772214725</v>
      </c>
      <c r="G23">
        <f t="shared" si="2"/>
        <v>19.977294000203678</v>
      </c>
      <c r="H23">
        <f t="shared" si="3"/>
        <v>19.518960666870345</v>
      </c>
      <c r="J23">
        <f t="shared" si="4"/>
        <v>0.62552771643030103</v>
      </c>
      <c r="K23" s="22">
        <f t="shared" si="5"/>
        <v>62393.326883418296</v>
      </c>
      <c r="L23" s="22">
        <f>SUM(K23:K$124)</f>
        <v>2037616.7175819951</v>
      </c>
      <c r="M23">
        <f t="shared" si="6"/>
        <v>32.657606499959115</v>
      </c>
      <c r="N23">
        <f t="shared" si="7"/>
        <v>32.19927316662578</v>
      </c>
      <c r="P23">
        <f t="shared" si="8"/>
        <v>0.57028602681192497</v>
      </c>
      <c r="Q23" s="22">
        <f t="shared" si="9"/>
        <v>56883.238829093498</v>
      </c>
      <c r="R23" s="22">
        <f>SUM(Q23:Q$124)</f>
        <v>1658738.5959486333</v>
      </c>
      <c r="S23">
        <f t="shared" si="10"/>
        <v>29.160410519737404</v>
      </c>
      <c r="T23">
        <f t="shared" si="11"/>
        <v>28.702077186404072</v>
      </c>
      <c r="V23">
        <f t="shared" si="12"/>
        <v>0.41406964963690013</v>
      </c>
      <c r="W23" s="22">
        <f t="shared" si="13"/>
        <v>41301.420102903241</v>
      </c>
      <c r="X23" s="22">
        <f>SUM(W23:W$124)</f>
        <v>860077.58028245706</v>
      </c>
      <c r="Y23">
        <f t="shared" si="14"/>
        <v>20.824406960815345</v>
      </c>
      <c r="Z23">
        <f t="shared" si="15"/>
        <v>20.366073627482013</v>
      </c>
      <c r="AB23">
        <f t="shared" si="16"/>
        <v>0.5446140658569385</v>
      </c>
      <c r="AC23" s="22">
        <f t="shared" si="17"/>
        <v>54322.586423883411</v>
      </c>
      <c r="AD23" s="22">
        <f>SUM(AC23:AC$124)</f>
        <v>1501471.5300988201</v>
      </c>
      <c r="AE23">
        <f t="shared" si="18"/>
        <v>27.639912400023071</v>
      </c>
      <c r="AF23">
        <f t="shared" si="19"/>
        <v>27.181579066689739</v>
      </c>
      <c r="AH23">
        <f t="shared" si="20"/>
        <v>0.52015569038677911</v>
      </c>
      <c r="AI23" s="22">
        <f t="shared" si="21"/>
        <v>51882.983228591467</v>
      </c>
      <c r="AJ23" s="22">
        <f>SUM(AI23:AI$124)</f>
        <v>1361916.1926267832</v>
      </c>
      <c r="AK23">
        <f t="shared" si="22"/>
        <v>26.249766452833111</v>
      </c>
      <c r="AL23">
        <f t="shared" si="23"/>
        <v>25.791433119499779</v>
      </c>
      <c r="AN23">
        <f t="shared" si="24"/>
        <v>0.49685080488431282</v>
      </c>
      <c r="AO23" s="22">
        <f t="shared" si="25"/>
        <v>49558.435009634915</v>
      </c>
      <c r="AP23" s="22">
        <f>SUM(AO23:AO$124)</f>
        <v>1237779.0496603067</v>
      </c>
      <c r="AQ23">
        <f t="shared" si="26"/>
        <v>24.976152887387656</v>
      </c>
      <c r="AR23">
        <f t="shared" si="27"/>
        <v>24.517819554054324</v>
      </c>
      <c r="AT23">
        <f t="shared" si="28"/>
        <v>0.65523484228824225</v>
      </c>
      <c r="AU23" s="22">
        <f t="shared" si="29"/>
        <v>65356.467229938658</v>
      </c>
      <c r="AV23" s="22">
        <f>SUM(AU23:AU$124)</f>
        <v>2266087.838132821</v>
      </c>
      <c r="AW23">
        <f t="shared" si="30"/>
        <v>34.672740651054738</v>
      </c>
      <c r="AX23">
        <f t="shared" si="31"/>
        <v>34.214407317721403</v>
      </c>
      <c r="AZ23">
        <f t="shared" si="32"/>
        <v>0.62552771643030103</v>
      </c>
      <c r="BA23" s="22">
        <f t="shared" si="33"/>
        <v>62393.326883418296</v>
      </c>
      <c r="BB23" s="22">
        <f>SUM(BA23:BA$124)</f>
        <v>2037616.7175819951</v>
      </c>
      <c r="BC23">
        <f t="shared" si="34"/>
        <v>32.657606499959115</v>
      </c>
      <c r="BD23">
        <f t="shared" si="35"/>
        <v>32.19927316662578</v>
      </c>
    </row>
    <row r="24" spans="1:56" x14ac:dyDescent="0.2">
      <c r="A24">
        <v>20</v>
      </c>
      <c r="B24" s="12">
        <v>2.0100000000000703E-4</v>
      </c>
      <c r="C24" s="5">
        <f t="shared" si="36"/>
        <v>99724.855349413891</v>
      </c>
      <c r="D24">
        <f t="shared" si="0"/>
        <v>0.37688948287300061</v>
      </c>
      <c r="E24" s="22">
        <f t="shared" si="1"/>
        <v>37585.249162225387</v>
      </c>
      <c r="F24" s="22">
        <f>SUM(E24:E$124)</f>
        <v>749081.70317932824</v>
      </c>
      <c r="G24">
        <f t="shared" si="2"/>
        <v>19.930204531733796</v>
      </c>
      <c r="H24">
        <f t="shared" si="3"/>
        <v>19.471871198400464</v>
      </c>
      <c r="J24">
        <f t="shared" si="4"/>
        <v>0.61027094285883032</v>
      </c>
      <c r="K24" s="22">
        <f t="shared" si="5"/>
        <v>60859.181500547282</v>
      </c>
      <c r="L24" s="22">
        <f>SUM(K24:K$124)</f>
        <v>1975223.3906985766</v>
      </c>
      <c r="M24">
        <f t="shared" si="6"/>
        <v>32.455635156394834</v>
      </c>
      <c r="N24">
        <f t="shared" si="7"/>
        <v>31.997301823061502</v>
      </c>
      <c r="P24">
        <f t="shared" si="8"/>
        <v>0.55367575418633497</v>
      </c>
      <c r="Q24" s="22">
        <f t="shared" si="9"/>
        <v>55215.234496709898</v>
      </c>
      <c r="R24" s="22">
        <f>SUM(Q24:Q$124)</f>
        <v>1601855.3571195398</v>
      </c>
      <c r="S24">
        <f t="shared" si="10"/>
        <v>29.011112091084016</v>
      </c>
      <c r="T24">
        <f t="shared" si="11"/>
        <v>28.552778757750684</v>
      </c>
      <c r="V24">
        <f t="shared" si="12"/>
        <v>0.39529322161040581</v>
      </c>
      <c r="W24" s="22">
        <f t="shared" si="13"/>
        <v>39420.559345701527</v>
      </c>
      <c r="X24" s="22">
        <f>SUM(W24:W$124)</f>
        <v>818776.1601795539</v>
      </c>
      <c r="Y24">
        <f t="shared" si="14"/>
        <v>20.770282658833821</v>
      </c>
      <c r="Z24">
        <f t="shared" si="15"/>
        <v>20.311949325500489</v>
      </c>
      <c r="AB24">
        <f t="shared" si="16"/>
        <v>0.5274712502246377</v>
      </c>
      <c r="AC24" s="22">
        <f t="shared" si="17"/>
        <v>52601.994129626495</v>
      </c>
      <c r="AD24" s="22">
        <f>SUM(AC24:AC$124)</f>
        <v>1447148.9436749371</v>
      </c>
      <c r="AE24">
        <f t="shared" si="18"/>
        <v>27.511294345776026</v>
      </c>
      <c r="AF24">
        <f t="shared" si="19"/>
        <v>27.052961012442694</v>
      </c>
      <c r="AH24">
        <f t="shared" si="20"/>
        <v>0.50256588443167061</v>
      </c>
      <c r="AI24" s="22">
        <f t="shared" si="21"/>
        <v>50118.310128498611</v>
      </c>
      <c r="AJ24" s="22">
        <f>SUM(AI24:AI$124)</f>
        <v>1310033.2093981917</v>
      </c>
      <c r="AK24">
        <f t="shared" si="22"/>
        <v>26.138814458017244</v>
      </c>
      <c r="AL24">
        <f t="shared" si="23"/>
        <v>25.680481124683912</v>
      </c>
      <c r="AN24">
        <f t="shared" si="24"/>
        <v>0.47889234205716891</v>
      </c>
      <c r="AO24" s="22">
        <f t="shared" si="25"/>
        <v>47757.469539593207</v>
      </c>
      <c r="AP24" s="22">
        <f>SUM(AO24:AO$124)</f>
        <v>1188220.6146506714</v>
      </c>
      <c r="AQ24">
        <f t="shared" si="26"/>
        <v>24.880309323457354</v>
      </c>
      <c r="AR24">
        <f t="shared" si="27"/>
        <v>24.421975990124022</v>
      </c>
      <c r="AT24">
        <f t="shared" si="28"/>
        <v>0.64081647167554256</v>
      </c>
      <c r="AU24" s="22">
        <f t="shared" si="29"/>
        <v>63905.329943365265</v>
      </c>
      <c r="AV24" s="22">
        <f>SUM(AU24:AU$124)</f>
        <v>2200731.3709028834</v>
      </c>
      <c r="AW24">
        <f t="shared" si="30"/>
        <v>34.437368101428078</v>
      </c>
      <c r="AX24">
        <f t="shared" si="31"/>
        <v>33.979034768094742</v>
      </c>
      <c r="AZ24">
        <f t="shared" si="32"/>
        <v>0.61027094285883032</v>
      </c>
      <c r="BA24" s="22">
        <f t="shared" si="33"/>
        <v>60859.181500547282</v>
      </c>
      <c r="BB24" s="22">
        <f>SUM(BA24:BA$124)</f>
        <v>1975223.3906985766</v>
      </c>
      <c r="BC24">
        <f t="shared" si="34"/>
        <v>32.455635156394834</v>
      </c>
      <c r="BD24">
        <f t="shared" si="35"/>
        <v>31.997301823061502</v>
      </c>
    </row>
    <row r="25" spans="1:56" x14ac:dyDescent="0.2">
      <c r="A25">
        <v>21</v>
      </c>
      <c r="B25" s="12">
        <v>1.9700000000000303E-4</v>
      </c>
      <c r="C25" s="5">
        <f t="shared" si="36"/>
        <v>99704.810653488661</v>
      </c>
      <c r="D25">
        <f t="shared" si="0"/>
        <v>0.35894236464095297</v>
      </c>
      <c r="E25" s="22">
        <f t="shared" si="1"/>
        <v>35788.2805020417</v>
      </c>
      <c r="F25" s="22">
        <f>SUM(E25:E$124)</f>
        <v>711496.45401710272</v>
      </c>
      <c r="G25">
        <f t="shared" si="2"/>
        <v>19.880710781187496</v>
      </c>
      <c r="H25">
        <f t="shared" si="3"/>
        <v>19.422377447854164</v>
      </c>
      <c r="J25">
        <f t="shared" si="4"/>
        <v>0.59538628571593211</v>
      </c>
      <c r="K25" s="22">
        <f t="shared" si="5"/>
        <v>59362.87688299091</v>
      </c>
      <c r="L25" s="22">
        <f>SUM(K25:K$124)</f>
        <v>1914364.2091980295</v>
      </c>
      <c r="M25">
        <f t="shared" si="6"/>
        <v>32.248507985409773</v>
      </c>
      <c r="N25">
        <f t="shared" si="7"/>
        <v>31.790174652076441</v>
      </c>
      <c r="P25">
        <f t="shared" si="8"/>
        <v>0.5375492759090631</v>
      </c>
      <c r="Q25" s="22">
        <f t="shared" si="9"/>
        <v>53596.248771433071</v>
      </c>
      <c r="R25" s="22">
        <f>SUM(Q25:Q$124)</f>
        <v>1546640.1226228299</v>
      </c>
      <c r="S25">
        <f t="shared" si="10"/>
        <v>28.857245760214337</v>
      </c>
      <c r="T25">
        <f t="shared" si="11"/>
        <v>28.398912426881004</v>
      </c>
      <c r="V25">
        <f t="shared" si="12"/>
        <v>0.37736823065432534</v>
      </c>
      <c r="W25" s="22">
        <f t="shared" si="13"/>
        <v>37625.427984031543</v>
      </c>
      <c r="X25" s="22">
        <f>SUM(W25:W$124)</f>
        <v>779355.60083385243</v>
      </c>
      <c r="Y25">
        <f t="shared" si="14"/>
        <v>20.713534505564045</v>
      </c>
      <c r="Z25">
        <f t="shared" si="15"/>
        <v>20.255201172230713</v>
      </c>
      <c r="AB25">
        <f t="shared" si="16"/>
        <v>0.51086803895848698</v>
      </c>
      <c r="AC25" s="22">
        <f t="shared" si="17"/>
        <v>50936.001093275016</v>
      </c>
      <c r="AD25" s="22">
        <f>SUM(AC25:AC$124)</f>
        <v>1394546.9495453106</v>
      </c>
      <c r="AE25">
        <f t="shared" si="18"/>
        <v>27.378414473322877</v>
      </c>
      <c r="AF25">
        <f t="shared" si="19"/>
        <v>26.920081139989545</v>
      </c>
      <c r="AH25">
        <f t="shared" si="20"/>
        <v>0.48557090283253213</v>
      </c>
      <c r="AI25" s="22">
        <f t="shared" si="21"/>
        <v>48413.754925761154</v>
      </c>
      <c r="AJ25" s="22">
        <f>SUM(AI25:AI$124)</f>
        <v>1259914.8992696931</v>
      </c>
      <c r="AK25">
        <f t="shared" si="22"/>
        <v>26.023903768705352</v>
      </c>
      <c r="AL25">
        <f t="shared" si="23"/>
        <v>25.56557043537202</v>
      </c>
      <c r="AN25">
        <f t="shared" si="24"/>
        <v>0.46158298029606631</v>
      </c>
      <c r="AO25" s="22">
        <f t="shared" si="25"/>
        <v>46022.043651292282</v>
      </c>
      <c r="AP25" s="22">
        <f>SUM(AO25:AO$124)</f>
        <v>1140463.1451110782</v>
      </c>
      <c r="AQ25">
        <f t="shared" si="26"/>
        <v>24.780801864261722</v>
      </c>
      <c r="AR25">
        <f t="shared" si="27"/>
        <v>24.32246853092839</v>
      </c>
      <c r="AT25">
        <f t="shared" si="28"/>
        <v>0.62671537572180203</v>
      </c>
      <c r="AU25" s="22">
        <f t="shared" si="29"/>
        <v>62486.537869972279</v>
      </c>
      <c r="AV25" s="22">
        <f>SUM(AU25:AU$124)</f>
        <v>2136826.0409595184</v>
      </c>
      <c r="AW25">
        <f t="shared" si="30"/>
        <v>34.196582396771959</v>
      </c>
      <c r="AX25">
        <f t="shared" si="31"/>
        <v>33.738249063438623</v>
      </c>
      <c r="AZ25">
        <f t="shared" si="32"/>
        <v>0.59538628571593211</v>
      </c>
      <c r="BA25" s="22">
        <f t="shared" si="33"/>
        <v>59362.87688299091</v>
      </c>
      <c r="BB25" s="22">
        <f>SUM(BA25:BA$124)</f>
        <v>1914364.2091980295</v>
      </c>
      <c r="BC25">
        <f t="shared" si="34"/>
        <v>32.248507985409773</v>
      </c>
      <c r="BD25">
        <f t="shared" si="35"/>
        <v>31.790174652076441</v>
      </c>
    </row>
    <row r="26" spans="1:56" x14ac:dyDescent="0.2">
      <c r="A26">
        <v>22</v>
      </c>
      <c r="B26" s="12">
        <v>1.9899999999994903E-4</v>
      </c>
      <c r="C26" s="5">
        <f t="shared" si="36"/>
        <v>99685.16880578993</v>
      </c>
      <c r="D26">
        <f t="shared" si="0"/>
        <v>0.3418498710866219</v>
      </c>
      <c r="E26" s="22">
        <f t="shared" si="1"/>
        <v>34077.362105507433</v>
      </c>
      <c r="F26" s="22">
        <f>SUM(E26:E$124)</f>
        <v>675708.17351506115</v>
      </c>
      <c r="G26">
        <f t="shared" si="2"/>
        <v>19.828652564802137</v>
      </c>
      <c r="H26">
        <f t="shared" si="3"/>
        <v>19.370319231468805</v>
      </c>
      <c r="J26">
        <f t="shared" si="4"/>
        <v>0.5808646689911533</v>
      </c>
      <c r="K26" s="22">
        <f t="shared" si="5"/>
        <v>57903.592581702411</v>
      </c>
      <c r="L26" s="22">
        <f>SUM(K26:K$124)</f>
        <v>1855001.3323150382</v>
      </c>
      <c r="M26">
        <f t="shared" si="6"/>
        <v>32.036031783306314</v>
      </c>
      <c r="N26">
        <f t="shared" si="7"/>
        <v>31.577698449972981</v>
      </c>
      <c r="P26">
        <f t="shared" si="8"/>
        <v>0.52189250088258554</v>
      </c>
      <c r="Q26" s="22">
        <f t="shared" si="9"/>
        <v>52024.942048956407</v>
      </c>
      <c r="R26" s="22">
        <f>SUM(Q26:Q$124)</f>
        <v>1493043.8738513971</v>
      </c>
      <c r="S26">
        <f t="shared" si="10"/>
        <v>28.698616760522594</v>
      </c>
      <c r="T26">
        <f t="shared" si="11"/>
        <v>28.240283427189262</v>
      </c>
      <c r="V26">
        <f t="shared" si="12"/>
        <v>0.36025606745042987</v>
      </c>
      <c r="W26" s="22">
        <f t="shared" si="13"/>
        <v>35912.186897106149</v>
      </c>
      <c r="X26" s="22">
        <f>SUM(W26:W$124)</f>
        <v>741730.17284982069</v>
      </c>
      <c r="Y26">
        <f t="shared" si="14"/>
        <v>20.653996231836004</v>
      </c>
      <c r="Z26">
        <f t="shared" si="15"/>
        <v>20.195662898502672</v>
      </c>
      <c r="AB26">
        <f t="shared" si="16"/>
        <v>0.49478744693315935</v>
      </c>
      <c r="AC26" s="22">
        <f t="shared" si="17"/>
        <v>49322.970170517816</v>
      </c>
      <c r="AD26" s="22">
        <f>SUM(AC26:AC$124)</f>
        <v>1343610.9484520354</v>
      </c>
      <c r="AE26">
        <f t="shared" si="18"/>
        <v>27.241079436354827</v>
      </c>
      <c r="AF26">
        <f t="shared" si="19"/>
        <v>26.782746103021495</v>
      </c>
      <c r="AH26">
        <f t="shared" si="20"/>
        <v>0.46915063075606966</v>
      </c>
      <c r="AI26" s="22">
        <f t="shared" si="21"/>
        <v>46767.359822261627</v>
      </c>
      <c r="AJ26" s="22">
        <f>SUM(AI26:AI$124)</f>
        <v>1211501.1443439315</v>
      </c>
      <c r="AK26">
        <f t="shared" si="22"/>
        <v>25.904843654810026</v>
      </c>
      <c r="AL26">
        <f t="shared" si="23"/>
        <v>25.446510321476694</v>
      </c>
      <c r="AN26">
        <f t="shared" si="24"/>
        <v>0.44489925811669045</v>
      </c>
      <c r="AO26" s="22">
        <f t="shared" si="25"/>
        <v>44349.857646932993</v>
      </c>
      <c r="AP26" s="22">
        <f>SUM(AO26:AO$124)</f>
        <v>1094441.1014597858</v>
      </c>
      <c r="AQ26">
        <f t="shared" si="26"/>
        <v>24.677443390519468</v>
      </c>
      <c r="AR26">
        <f t="shared" si="27"/>
        <v>24.219110057186136</v>
      </c>
      <c r="AT26">
        <f t="shared" si="28"/>
        <v>0.61292457283305835</v>
      </c>
      <c r="AU26" s="22">
        <f t="shared" si="29"/>
        <v>61099.489508080107</v>
      </c>
      <c r="AV26" s="22">
        <f>SUM(AU26:AU$124)</f>
        <v>2074339.5030895446</v>
      </c>
      <c r="AW26">
        <f t="shared" si="30"/>
        <v>33.950193688855997</v>
      </c>
      <c r="AX26">
        <f t="shared" si="31"/>
        <v>33.491860355522661</v>
      </c>
      <c r="AZ26">
        <f t="shared" si="32"/>
        <v>0.5808646689911533</v>
      </c>
      <c r="BA26" s="22">
        <f t="shared" si="33"/>
        <v>57903.592581702411</v>
      </c>
      <c r="BB26" s="22">
        <f>SUM(BA26:BA$124)</f>
        <v>1855001.3323150382</v>
      </c>
      <c r="BC26">
        <f t="shared" si="34"/>
        <v>32.036031783306314</v>
      </c>
      <c r="BD26">
        <f t="shared" si="35"/>
        <v>31.577698449972981</v>
      </c>
    </row>
    <row r="27" spans="1:56" x14ac:dyDescent="0.2">
      <c r="A27">
        <v>23</v>
      </c>
      <c r="B27" s="12">
        <v>2.0600000000003902E-4</v>
      </c>
      <c r="C27" s="5">
        <f t="shared" si="36"/>
        <v>99665.331457197579</v>
      </c>
      <c r="D27">
        <f t="shared" si="0"/>
        <v>0.32557130579678267</v>
      </c>
      <c r="E27" s="22">
        <f t="shared" si="1"/>
        <v>32448.172105188976</v>
      </c>
      <c r="F27" s="22">
        <f>SUM(E27:E$124)</f>
        <v>641630.81140955375</v>
      </c>
      <c r="G27">
        <f t="shared" si="2"/>
        <v>19.774020223066643</v>
      </c>
      <c r="H27">
        <f t="shared" si="3"/>
        <v>19.31568688973331</v>
      </c>
      <c r="J27">
        <f t="shared" si="4"/>
        <v>0.5666972380401496</v>
      </c>
      <c r="K27" s="22">
        <f t="shared" si="5"/>
        <v>56480.068065149906</v>
      </c>
      <c r="L27" s="22">
        <f>SUM(K27:K$124)</f>
        <v>1797097.7397333358</v>
      </c>
      <c r="M27">
        <f t="shared" si="6"/>
        <v>31.818264412507062</v>
      </c>
      <c r="N27">
        <f t="shared" si="7"/>
        <v>31.35993107917373</v>
      </c>
      <c r="P27">
        <f t="shared" si="8"/>
        <v>0.50669174842969467</v>
      </c>
      <c r="Q27" s="22">
        <f t="shared" si="9"/>
        <v>50499.601053872488</v>
      </c>
      <c r="R27" s="22">
        <f>SUM(Q27:Q$124)</f>
        <v>1441018.9318024409</v>
      </c>
      <c r="S27">
        <f t="shared" si="10"/>
        <v>28.535253778840268</v>
      </c>
      <c r="T27">
        <f t="shared" si="11"/>
        <v>28.076920445506936</v>
      </c>
      <c r="V27">
        <f t="shared" si="12"/>
        <v>0.34391987346103087</v>
      </c>
      <c r="W27" s="22">
        <f t="shared" si="13"/>
        <v>34276.888183211093</v>
      </c>
      <c r="X27" s="22">
        <f>SUM(W27:W$124)</f>
        <v>705817.98595271457</v>
      </c>
      <c r="Y27">
        <f t="shared" si="14"/>
        <v>20.591658792948014</v>
      </c>
      <c r="Z27">
        <f t="shared" si="15"/>
        <v>20.133325459614682</v>
      </c>
      <c r="AB27">
        <f t="shared" si="16"/>
        <v>0.47921302366407681</v>
      </c>
      <c r="AC27" s="22">
        <f t="shared" si="17"/>
        <v>47760.924842086082</v>
      </c>
      <c r="AD27" s="22">
        <f>SUM(AC27:AC$124)</f>
        <v>1294287.978281518</v>
      </c>
      <c r="AE27">
        <f t="shared" si="18"/>
        <v>27.099307280185126</v>
      </c>
      <c r="AF27">
        <f t="shared" si="19"/>
        <v>26.640973946851794</v>
      </c>
      <c r="AH27">
        <f t="shared" si="20"/>
        <v>0.45328563358074364</v>
      </c>
      <c r="AI27" s="22">
        <f t="shared" si="21"/>
        <v>45176.862915610625</v>
      </c>
      <c r="AJ27" s="22">
        <f>SUM(AI27:AI$124)</f>
        <v>1164733.7845216698</v>
      </c>
      <c r="AK27">
        <f t="shared" si="22"/>
        <v>25.781643729830613</v>
      </c>
      <c r="AL27">
        <f t="shared" si="23"/>
        <v>25.323310396497281</v>
      </c>
      <c r="AN27">
        <f t="shared" si="24"/>
        <v>0.42881856204018354</v>
      </c>
      <c r="AO27" s="22">
        <f t="shared" si="25"/>
        <v>42738.344120733738</v>
      </c>
      <c r="AP27" s="22">
        <f>SUM(AO27:AO$124)</f>
        <v>1050091.2438128523</v>
      </c>
      <c r="AQ27">
        <f t="shared" si="26"/>
        <v>24.570236994825905</v>
      </c>
      <c r="AR27">
        <f t="shared" si="27"/>
        <v>24.111903661492573</v>
      </c>
      <c r="AT27">
        <f t="shared" si="28"/>
        <v>0.59943723504455593</v>
      </c>
      <c r="AU27" s="22">
        <f t="shared" si="29"/>
        <v>59743.110718501717</v>
      </c>
      <c r="AV27" s="22">
        <f>SUM(AU27:AU$124)</f>
        <v>2013240.0135814648</v>
      </c>
      <c r="AW27">
        <f t="shared" si="30"/>
        <v>33.698279004377135</v>
      </c>
      <c r="AX27">
        <f t="shared" si="31"/>
        <v>33.239945671043799</v>
      </c>
      <c r="AZ27">
        <f t="shared" si="32"/>
        <v>0.5666972380401496</v>
      </c>
      <c r="BA27" s="22">
        <f t="shared" si="33"/>
        <v>56480.068065149906</v>
      </c>
      <c r="BB27" s="22">
        <f>SUM(BA27:BA$124)</f>
        <v>1797097.7397333358</v>
      </c>
      <c r="BC27">
        <f t="shared" si="34"/>
        <v>31.818264412507062</v>
      </c>
      <c r="BD27">
        <f t="shared" si="35"/>
        <v>31.35993107917373</v>
      </c>
    </row>
    <row r="28" spans="1:56" x14ac:dyDescent="0.2">
      <c r="A28">
        <v>24</v>
      </c>
      <c r="B28" s="12">
        <v>2.10999999999961E-4</v>
      </c>
      <c r="C28" s="5">
        <f t="shared" si="36"/>
        <v>99644.800398917389</v>
      </c>
      <c r="D28">
        <f t="shared" si="0"/>
        <v>0.31006791028265024</v>
      </c>
      <c r="E28" s="22">
        <f t="shared" si="1"/>
        <v>30896.655030224108</v>
      </c>
      <c r="F28" s="22">
        <f>SUM(E28:E$124)</f>
        <v>609182.63930436468</v>
      </c>
      <c r="G28">
        <f t="shared" si="2"/>
        <v>19.716782891495615</v>
      </c>
      <c r="H28">
        <f t="shared" si="3"/>
        <v>19.258449558162283</v>
      </c>
      <c r="J28">
        <f t="shared" si="4"/>
        <v>0.55287535418551181</v>
      </c>
      <c r="K28" s="22">
        <f t="shared" si="5"/>
        <v>55091.15431329608</v>
      </c>
      <c r="L28" s="22">
        <f>SUM(K28:K$124)</f>
        <v>1740617.6716681861</v>
      </c>
      <c r="M28">
        <f t="shared" si="6"/>
        <v>31.595229640125609</v>
      </c>
      <c r="N28">
        <f t="shared" si="7"/>
        <v>31.136896306792277</v>
      </c>
      <c r="P28">
        <f t="shared" si="8"/>
        <v>0.49193373633950943</v>
      </c>
      <c r="Q28" s="22">
        <f t="shared" si="9"/>
        <v>49018.638967044069</v>
      </c>
      <c r="R28" s="22">
        <f>SUM(Q28:Q$124)</f>
        <v>1390519.3307485683</v>
      </c>
      <c r="S28">
        <f t="shared" si="10"/>
        <v>28.367155026140857</v>
      </c>
      <c r="T28">
        <f t="shared" si="11"/>
        <v>27.908821692807525</v>
      </c>
      <c r="V28">
        <f t="shared" si="12"/>
        <v>0.3283244615379769</v>
      </c>
      <c r="W28" s="22">
        <f t="shared" si="13"/>
        <v>32715.825436033738</v>
      </c>
      <c r="X28" s="22">
        <f>SUM(W28:W$124)</f>
        <v>671541.0977695036</v>
      </c>
      <c r="Y28">
        <f t="shared" si="14"/>
        <v>20.526491042767866</v>
      </c>
      <c r="Z28">
        <f t="shared" si="15"/>
        <v>20.068157709434534</v>
      </c>
      <c r="AB28">
        <f t="shared" si="16"/>
        <v>0.46412883647852465</v>
      </c>
      <c r="AC28" s="22">
        <f t="shared" si="17"/>
        <v>46248.025270284357</v>
      </c>
      <c r="AD28" s="22">
        <f>SUM(AC28:AC$124)</f>
        <v>1246527.0534394318</v>
      </c>
      <c r="AE28">
        <f t="shared" si="18"/>
        <v>26.953087102734312</v>
      </c>
      <c r="AF28">
        <f t="shared" si="19"/>
        <v>26.49475376940098</v>
      </c>
      <c r="AH28">
        <f t="shared" si="20"/>
        <v>0.43795713389443841</v>
      </c>
      <c r="AI28" s="22">
        <f t="shared" si="21"/>
        <v>43640.151190193254</v>
      </c>
      <c r="AJ28" s="22">
        <f>SUM(AI28:AI$124)</f>
        <v>1119556.9216060592</v>
      </c>
      <c r="AK28">
        <f t="shared" si="22"/>
        <v>25.654286043299599</v>
      </c>
      <c r="AL28">
        <f t="shared" si="23"/>
        <v>25.195952709966267</v>
      </c>
      <c r="AN28">
        <f t="shared" si="24"/>
        <v>0.4133190959423455</v>
      </c>
      <c r="AO28" s="22">
        <f t="shared" si="25"/>
        <v>41185.098816236001</v>
      </c>
      <c r="AP28" s="22">
        <f>SUM(AO28:AO$124)</f>
        <v>1007352.899692119</v>
      </c>
      <c r="AQ28">
        <f t="shared" si="26"/>
        <v>24.459159468982506</v>
      </c>
      <c r="AR28">
        <f t="shared" si="27"/>
        <v>24.000826135649174</v>
      </c>
      <c r="AT28">
        <f t="shared" si="28"/>
        <v>0.5862466846401525</v>
      </c>
      <c r="AU28" s="22">
        <f t="shared" si="29"/>
        <v>58416.433875495066</v>
      </c>
      <c r="AV28" s="22">
        <f>SUM(AU28:AU$124)</f>
        <v>1953496.902862963</v>
      </c>
      <c r="AW28">
        <f t="shared" si="30"/>
        <v>33.440879103070849</v>
      </c>
      <c r="AX28">
        <f t="shared" si="31"/>
        <v>32.982545769737513</v>
      </c>
      <c r="AZ28">
        <f t="shared" si="32"/>
        <v>0.55287535418551181</v>
      </c>
      <c r="BA28" s="22">
        <f t="shared" si="33"/>
        <v>55091.15431329608</v>
      </c>
      <c r="BB28" s="22">
        <f>SUM(BA28:BA$124)</f>
        <v>1740617.6716681861</v>
      </c>
      <c r="BC28">
        <f t="shared" si="34"/>
        <v>31.595229640125609</v>
      </c>
      <c r="BD28">
        <f t="shared" si="35"/>
        <v>31.136896306792277</v>
      </c>
    </row>
    <row r="29" spans="1:56" x14ac:dyDescent="0.2">
      <c r="A29">
        <v>25</v>
      </c>
      <c r="B29" s="12">
        <v>2.1700000000002303E-4</v>
      </c>
      <c r="C29" s="5">
        <f t="shared" si="36"/>
        <v>99623.775346033217</v>
      </c>
      <c r="D29">
        <f t="shared" si="0"/>
        <v>0.29530277169776209</v>
      </c>
      <c r="E29" s="22">
        <f t="shared" si="1"/>
        <v>29419.176986678787</v>
      </c>
      <c r="F29" s="22">
        <f>SUM(E29:E$124)</f>
        <v>578285.98427414056</v>
      </c>
      <c r="G29">
        <f t="shared" si="2"/>
        <v>19.656769614459051</v>
      </c>
      <c r="H29">
        <f t="shared" si="3"/>
        <v>19.198436281125719</v>
      </c>
      <c r="J29">
        <f t="shared" si="4"/>
        <v>0.53939058944927987</v>
      </c>
      <c r="K29" s="22">
        <f t="shared" si="5"/>
        <v>53736.126907059494</v>
      </c>
      <c r="L29" s="22">
        <f>SUM(K29:K$124)</f>
        <v>1685526.51735489</v>
      </c>
      <c r="M29">
        <f t="shared" si="6"/>
        <v>31.366728760897296</v>
      </c>
      <c r="N29">
        <f t="shared" si="7"/>
        <v>30.908395427563963</v>
      </c>
      <c r="P29">
        <f t="shared" si="8"/>
        <v>0.47760556926165965</v>
      </c>
      <c r="Q29" s="22">
        <f t="shared" si="9"/>
        <v>47580.869936137889</v>
      </c>
      <c r="R29" s="22">
        <f>SUM(Q29:Q$124)</f>
        <v>1341500.6917815241</v>
      </c>
      <c r="S29">
        <f t="shared" si="10"/>
        <v>28.194118635957267</v>
      </c>
      <c r="T29">
        <f t="shared" si="11"/>
        <v>27.735785302623935</v>
      </c>
      <c r="V29">
        <f t="shared" si="12"/>
        <v>0.31343624013172017</v>
      </c>
      <c r="W29" s="22">
        <f t="shared" si="13"/>
        <v>31225.701572187812</v>
      </c>
      <c r="X29" s="22">
        <f>SUM(W29:W$124)</f>
        <v>638825.27233346994</v>
      </c>
      <c r="Y29">
        <f t="shared" si="14"/>
        <v>20.458316071990531</v>
      </c>
      <c r="Z29">
        <f t="shared" si="15"/>
        <v>19.999982738657199</v>
      </c>
      <c r="AB29">
        <f t="shared" si="16"/>
        <v>0.44951945421648881</v>
      </c>
      <c r="AC29" s="22">
        <f t="shared" si="17"/>
        <v>44782.825120534944</v>
      </c>
      <c r="AD29" s="22">
        <f>SUM(AC29:AC$124)</f>
        <v>1200279.0281691474</v>
      </c>
      <c r="AE29">
        <f t="shared" si="18"/>
        <v>26.802217701508191</v>
      </c>
      <c r="AF29">
        <f t="shared" si="19"/>
        <v>26.343884368174859</v>
      </c>
      <c r="AH29">
        <f t="shared" si="20"/>
        <v>0.42314698926998884</v>
      </c>
      <c r="AI29" s="22">
        <f t="shared" si="21"/>
        <v>42155.500597383696</v>
      </c>
      <c r="AJ29" s="22">
        <f>SUM(AI29:AI$124)</f>
        <v>1075916.770415866</v>
      </c>
      <c r="AK29">
        <f t="shared" si="22"/>
        <v>25.522571317363049</v>
      </c>
      <c r="AL29">
        <f t="shared" si="23"/>
        <v>25.064237984029717</v>
      </c>
      <c r="AN29">
        <f t="shared" si="24"/>
        <v>0.39837985151069433</v>
      </c>
      <c r="AO29" s="22">
        <f t="shared" si="25"/>
        <v>39688.104829287484</v>
      </c>
      <c r="AP29" s="22">
        <f>SUM(AO29:AO$124)</f>
        <v>966167.80087588297</v>
      </c>
      <c r="AQ29">
        <f t="shared" si="26"/>
        <v>24.344014536136481</v>
      </c>
      <c r="AR29">
        <f t="shared" si="27"/>
        <v>23.885681202803148</v>
      </c>
      <c r="AT29">
        <f t="shared" si="28"/>
        <v>0.57334639084611505</v>
      </c>
      <c r="AU29" s="22">
        <f t="shared" si="29"/>
        <v>57118.932037112325</v>
      </c>
      <c r="AV29" s="22">
        <f>SUM(AU29:AU$124)</f>
        <v>1895080.4689874679</v>
      </c>
      <c r="AW29">
        <f t="shared" si="30"/>
        <v>33.177799398563032</v>
      </c>
      <c r="AX29">
        <f t="shared" si="31"/>
        <v>32.719466065229696</v>
      </c>
      <c r="AZ29">
        <f t="shared" si="32"/>
        <v>0.53939058944927987</v>
      </c>
      <c r="BA29" s="22">
        <f t="shared" si="33"/>
        <v>53736.126907059494</v>
      </c>
      <c r="BB29" s="22">
        <f>SUM(BA29:BA$124)</f>
        <v>1685526.51735489</v>
      </c>
      <c r="BC29">
        <f t="shared" si="34"/>
        <v>31.366728760897296</v>
      </c>
      <c r="BD29">
        <f t="shared" si="35"/>
        <v>30.908395427563963</v>
      </c>
    </row>
    <row r="30" spans="1:56" x14ac:dyDescent="0.2">
      <c r="A30">
        <v>26</v>
      </c>
      <c r="B30" s="12">
        <v>2.30999999999981E-4</v>
      </c>
      <c r="C30" s="5">
        <f t="shared" si="36"/>
        <v>99602.156986783128</v>
      </c>
      <c r="D30">
        <f t="shared" si="0"/>
        <v>0.28124073495024959</v>
      </c>
      <c r="E30" s="22">
        <f t="shared" si="1"/>
        <v>28012.183833593026</v>
      </c>
      <c r="F30" s="22">
        <f>SUM(E30:E$124)</f>
        <v>548866.80728746182</v>
      </c>
      <c r="G30">
        <f t="shared" si="2"/>
        <v>19.593859962793932</v>
      </c>
      <c r="H30">
        <f t="shared" si="3"/>
        <v>19.1355266294606</v>
      </c>
      <c r="J30">
        <f t="shared" si="4"/>
        <v>0.52623472141393168</v>
      </c>
      <c r="K30" s="22">
        <f t="shared" si="5"/>
        <v>52414.113334166512</v>
      </c>
      <c r="L30" s="22">
        <f>SUM(K30:K$124)</f>
        <v>1631790.3904478305</v>
      </c>
      <c r="M30">
        <f t="shared" si="6"/>
        <v>31.132652765569848</v>
      </c>
      <c r="N30">
        <f t="shared" si="7"/>
        <v>30.674319432236516</v>
      </c>
      <c r="P30">
        <f t="shared" si="8"/>
        <v>0.46369472743850448</v>
      </c>
      <c r="Q30" s="22">
        <f t="shared" si="9"/>
        <v>46184.99503627354</v>
      </c>
      <c r="R30" s="22">
        <f>SUM(Q30:Q$124)</f>
        <v>1293919.8218453866</v>
      </c>
      <c r="S30">
        <f t="shared" si="10"/>
        <v>28.016021671738763</v>
      </c>
      <c r="T30">
        <f t="shared" si="11"/>
        <v>27.557688338405431</v>
      </c>
      <c r="V30">
        <f t="shared" si="12"/>
        <v>0.29922314093720298</v>
      </c>
      <c r="W30" s="22">
        <f t="shared" si="13"/>
        <v>29803.270257705626</v>
      </c>
      <c r="X30" s="22">
        <f>SUM(W30:W$124)</f>
        <v>607599.57076128211</v>
      </c>
      <c r="Y30">
        <f t="shared" si="14"/>
        <v>20.387010066594534</v>
      </c>
      <c r="Z30">
        <f t="shared" si="15"/>
        <v>19.928676733261202</v>
      </c>
      <c r="AB30">
        <f t="shared" si="16"/>
        <v>0.43536993144454122</v>
      </c>
      <c r="AC30" s="22">
        <f t="shared" si="17"/>
        <v>43363.784259064203</v>
      </c>
      <c r="AD30" s="22">
        <f>SUM(AC30:AC$124)</f>
        <v>1155496.2030486122</v>
      </c>
      <c r="AE30">
        <f t="shared" si="18"/>
        <v>26.646572082949202</v>
      </c>
      <c r="AF30">
        <f t="shared" si="19"/>
        <v>26.18823874961587</v>
      </c>
      <c r="AH30">
        <f t="shared" si="20"/>
        <v>0.40883767079225974</v>
      </c>
      <c r="AI30" s="22">
        <f t="shared" si="21"/>
        <v>40721.113868361412</v>
      </c>
      <c r="AJ30" s="22">
        <f>SUM(AI30:AI$124)</f>
        <v>1033761.2698184825</v>
      </c>
      <c r="AK30">
        <f t="shared" si="22"/>
        <v>25.38637015579457</v>
      </c>
      <c r="AL30">
        <f t="shared" si="23"/>
        <v>24.928036822461237</v>
      </c>
      <c r="AN30">
        <f t="shared" si="24"/>
        <v>0.38398057976934391</v>
      </c>
      <c r="AO30" s="22">
        <f t="shared" si="25"/>
        <v>38245.293986062192</v>
      </c>
      <c r="AP30" s="22">
        <f>SUM(AO30:AO$124)</f>
        <v>926479.69604659558</v>
      </c>
      <c r="AQ30">
        <f t="shared" si="26"/>
        <v>24.224671835029806</v>
      </c>
      <c r="AR30">
        <f t="shared" si="27"/>
        <v>23.766338501696474</v>
      </c>
      <c r="AT30">
        <f t="shared" si="28"/>
        <v>0.5607299665976675</v>
      </c>
      <c r="AU30" s="22">
        <f t="shared" si="29"/>
        <v>55849.914160254535</v>
      </c>
      <c r="AV30" s="22">
        <f>SUM(AU30:AU$124)</f>
        <v>1837961.5369503556</v>
      </c>
      <c r="AW30">
        <f t="shared" si="30"/>
        <v>32.908941125254884</v>
      </c>
      <c r="AX30">
        <f t="shared" si="31"/>
        <v>32.450607791921549</v>
      </c>
      <c r="AZ30">
        <f t="shared" si="32"/>
        <v>0.52623472141393168</v>
      </c>
      <c r="BA30" s="22">
        <f t="shared" si="33"/>
        <v>52414.113334166512</v>
      </c>
      <c r="BB30" s="22">
        <f>SUM(BA30:BA$124)</f>
        <v>1631790.3904478305</v>
      </c>
      <c r="BC30">
        <f t="shared" si="34"/>
        <v>31.132652765569848</v>
      </c>
      <c r="BD30">
        <f t="shared" si="35"/>
        <v>30.674319432236516</v>
      </c>
    </row>
    <row r="31" spans="1:56" x14ac:dyDescent="0.2">
      <c r="A31">
        <v>27</v>
      </c>
      <c r="B31" s="12">
        <v>2.3700000000004303E-4</v>
      </c>
      <c r="C31" s="5">
        <f t="shared" si="36"/>
        <v>99579.148888519179</v>
      </c>
      <c r="D31">
        <f t="shared" si="0"/>
        <v>0.2678483190002377</v>
      </c>
      <c r="E31" s="22">
        <f t="shared" si="1"/>
        <v>26672.107637264249</v>
      </c>
      <c r="F31" s="22">
        <f>SUM(E31:E$124)</f>
        <v>520854.62345386832</v>
      </c>
      <c r="G31">
        <f t="shared" si="2"/>
        <v>19.528063943704609</v>
      </c>
      <c r="H31">
        <f t="shared" si="3"/>
        <v>19.069730610371277</v>
      </c>
      <c r="J31">
        <f t="shared" si="4"/>
        <v>0.51339972820871382</v>
      </c>
      <c r="K31" s="22">
        <f t="shared" si="5"/>
        <v>51123.907974620794</v>
      </c>
      <c r="L31" s="22">
        <f>SUM(K31:K$124)</f>
        <v>1579376.277113664</v>
      </c>
      <c r="M31">
        <f t="shared" si="6"/>
        <v>30.893105392054661</v>
      </c>
      <c r="N31">
        <f t="shared" si="7"/>
        <v>30.434772058721329</v>
      </c>
      <c r="P31">
        <f t="shared" si="8"/>
        <v>0.45018905576553836</v>
      </c>
      <c r="Q31" s="22">
        <f t="shared" si="9"/>
        <v>44829.443012058407</v>
      </c>
      <c r="R31" s="22">
        <f>SUM(Q31:Q$124)</f>
        <v>1247734.8268091129</v>
      </c>
      <c r="S31">
        <f t="shared" si="10"/>
        <v>27.832931729120347</v>
      </c>
      <c r="T31">
        <f t="shared" si="11"/>
        <v>27.374598395787014</v>
      </c>
      <c r="V31">
        <f t="shared" si="12"/>
        <v>0.28565454982071886</v>
      </c>
      <c r="W31" s="22">
        <f t="shared" si="13"/>
        <v>28445.236947280282</v>
      </c>
      <c r="X31" s="22">
        <f>SUM(W31:W$124)</f>
        <v>577796.30050357641</v>
      </c>
      <c r="Y31">
        <f t="shared" si="14"/>
        <v>20.312585251950974</v>
      </c>
      <c r="Z31">
        <f t="shared" si="15"/>
        <v>19.854251918617642</v>
      </c>
      <c r="AB31">
        <f t="shared" si="16"/>
        <v>0.42166579316662595</v>
      </c>
      <c r="AC31" s="22">
        <f t="shared" si="17"/>
        <v>41989.120798934979</v>
      </c>
      <c r="AD31" s="22">
        <f>SUM(AC31:AC$124)</f>
        <v>1112132.4187895476</v>
      </c>
      <c r="AE31">
        <f t="shared" si="18"/>
        <v>26.486203988766444</v>
      </c>
      <c r="AF31">
        <f t="shared" si="19"/>
        <v>26.027870655433112</v>
      </c>
      <c r="AH31">
        <f t="shared" si="20"/>
        <v>0.39501224231136206</v>
      </c>
      <c r="AI31" s="22">
        <f t="shared" si="21"/>
        <v>39334.982889910942</v>
      </c>
      <c r="AJ31" s="22">
        <f>SUM(AI31:AI$124)</f>
        <v>993040.15595012112</v>
      </c>
      <c r="AK31">
        <f t="shared" si="22"/>
        <v>25.245724873693202</v>
      </c>
      <c r="AL31">
        <f t="shared" si="23"/>
        <v>24.78739154035987</v>
      </c>
      <c r="AN31">
        <f t="shared" si="24"/>
        <v>0.3701017636331026</v>
      </c>
      <c r="AO31" s="22">
        <f t="shared" si="25"/>
        <v>36854.418624724254</v>
      </c>
      <c r="AP31" s="22">
        <f>SUM(AO31:AO$124)</f>
        <v>888234.40206053329</v>
      </c>
      <c r="AQ31">
        <f t="shared" si="26"/>
        <v>24.101164397819314</v>
      </c>
      <c r="AR31">
        <f t="shared" si="27"/>
        <v>23.642831064485982</v>
      </c>
      <c r="AT31">
        <f t="shared" si="28"/>
        <v>0.54839116537669197</v>
      </c>
      <c r="AU31" s="22">
        <f t="shared" si="29"/>
        <v>54608.325506194153</v>
      </c>
      <c r="AV31" s="22">
        <f>SUM(AU31:AU$124)</f>
        <v>1782111.6227901012</v>
      </c>
      <c r="AW31">
        <f t="shared" si="30"/>
        <v>32.634430854100415</v>
      </c>
      <c r="AX31">
        <f t="shared" si="31"/>
        <v>32.17609752076708</v>
      </c>
      <c r="AZ31">
        <f t="shared" si="32"/>
        <v>0.51339972820871382</v>
      </c>
      <c r="BA31" s="22">
        <f t="shared" si="33"/>
        <v>51123.907974620794</v>
      </c>
      <c r="BB31" s="22">
        <f>SUM(BA31:BA$124)</f>
        <v>1579376.277113664</v>
      </c>
      <c r="BC31">
        <f t="shared" si="34"/>
        <v>30.893105392054661</v>
      </c>
      <c r="BD31">
        <f t="shared" si="35"/>
        <v>30.434772058721329</v>
      </c>
    </row>
    <row r="32" spans="1:56" x14ac:dyDescent="0.2">
      <c r="A32">
        <v>28</v>
      </c>
      <c r="B32" s="12">
        <v>2.46999999999997E-4</v>
      </c>
      <c r="C32" s="5">
        <f t="shared" si="36"/>
        <v>99555.548630232603</v>
      </c>
      <c r="D32">
        <f t="shared" si="0"/>
        <v>0.25509363714308358</v>
      </c>
      <c r="E32" s="22">
        <f t="shared" si="1"/>
        <v>25395.986997861168</v>
      </c>
      <c r="F32" s="22">
        <f>SUM(E32:E$124)</f>
        <v>494182.51581660408</v>
      </c>
      <c r="G32">
        <f t="shared" si="2"/>
        <v>19.459078942599231</v>
      </c>
      <c r="H32">
        <f t="shared" si="3"/>
        <v>19.000745609265898</v>
      </c>
      <c r="J32">
        <f t="shared" si="4"/>
        <v>0.50087778361825741</v>
      </c>
      <c r="K32" s="22">
        <f t="shared" si="5"/>
        <v>49865.162544810548</v>
      </c>
      <c r="L32" s="22">
        <f>SUM(K32:K$124)</f>
        <v>1528252.3691390431</v>
      </c>
      <c r="M32">
        <f t="shared" si="6"/>
        <v>30.647696530933857</v>
      </c>
      <c r="N32">
        <f t="shared" si="7"/>
        <v>30.189363197600525</v>
      </c>
      <c r="P32">
        <f t="shared" si="8"/>
        <v>0.4370767531704256</v>
      </c>
      <c r="Q32" s="22">
        <f t="shared" si="9"/>
        <v>43513.415955402481</v>
      </c>
      <c r="R32" s="22">
        <f>SUM(Q32:Q$124)</f>
        <v>1202905.3837970544</v>
      </c>
      <c r="S32">
        <f t="shared" si="10"/>
        <v>27.644471420720663</v>
      </c>
      <c r="T32">
        <f t="shared" si="11"/>
        <v>27.186138087387331</v>
      </c>
      <c r="V32">
        <f t="shared" si="12"/>
        <v>0.27270124087896785</v>
      </c>
      <c r="W32" s="22">
        <f t="shared" si="13"/>
        <v>27148.921647850861</v>
      </c>
      <c r="X32" s="22">
        <f>SUM(W32:W$124)</f>
        <v>549351.06355629605</v>
      </c>
      <c r="Y32">
        <f t="shared" si="14"/>
        <v>20.234728682116305</v>
      </c>
      <c r="Z32">
        <f t="shared" si="15"/>
        <v>19.776395348782973</v>
      </c>
      <c r="AB32">
        <f t="shared" si="16"/>
        <v>0.40839302001610256</v>
      </c>
      <c r="AC32" s="22">
        <f t="shared" si="17"/>
        <v>40657.791164460657</v>
      </c>
      <c r="AD32" s="22">
        <f>SUM(AC32:AC$124)</f>
        <v>1070143.2979906132</v>
      </c>
      <c r="AE32">
        <f t="shared" si="18"/>
        <v>26.320743634642778</v>
      </c>
      <c r="AF32">
        <f t="shared" si="19"/>
        <v>25.862410301309446</v>
      </c>
      <c r="AH32">
        <f t="shared" si="20"/>
        <v>0.38165434039745127</v>
      </c>
      <c r="AI32" s="22">
        <f t="shared" si="21"/>
        <v>37995.807245377808</v>
      </c>
      <c r="AJ32" s="22">
        <f>SUM(AI32:AI$124)</f>
        <v>953705.17306021019</v>
      </c>
      <c r="AK32">
        <f t="shared" si="22"/>
        <v>25.100274009212647</v>
      </c>
      <c r="AL32">
        <f t="shared" si="23"/>
        <v>24.641940675879315</v>
      </c>
      <c r="AN32">
        <f t="shared" si="24"/>
        <v>0.3567245914535927</v>
      </c>
      <c r="AO32" s="22">
        <f t="shared" si="25"/>
        <v>35513.912412058002</v>
      </c>
      <c r="AP32" s="22">
        <f>SUM(AO32:AO$124)</f>
        <v>851379.98343580903</v>
      </c>
      <c r="AQ32">
        <f t="shared" si="26"/>
        <v>23.973139696845703</v>
      </c>
      <c r="AR32">
        <f t="shared" si="27"/>
        <v>23.514806363512371</v>
      </c>
      <c r="AT32">
        <f t="shared" si="28"/>
        <v>0.53632387811901416</v>
      </c>
      <c r="AU32" s="22">
        <f t="shared" si="29"/>
        <v>53394.017929632457</v>
      </c>
      <c r="AV32" s="22">
        <f>SUM(AU32:AU$124)</f>
        <v>1727503.2972839067</v>
      </c>
      <c r="AW32">
        <f t="shared" si="30"/>
        <v>32.353873416317334</v>
      </c>
      <c r="AX32">
        <f t="shared" si="31"/>
        <v>31.895540082984002</v>
      </c>
      <c r="AZ32">
        <f t="shared" si="32"/>
        <v>0.50087778361825741</v>
      </c>
      <c r="BA32" s="22">
        <f t="shared" si="33"/>
        <v>49865.162544810548</v>
      </c>
      <c r="BB32" s="22">
        <f>SUM(BA32:BA$124)</f>
        <v>1528252.3691390431</v>
      </c>
      <c r="BC32">
        <f t="shared" si="34"/>
        <v>30.647696530933857</v>
      </c>
      <c r="BD32">
        <f t="shared" si="35"/>
        <v>30.189363197600525</v>
      </c>
    </row>
    <row r="33" spans="1:56" x14ac:dyDescent="0.2">
      <c r="A33">
        <v>29</v>
      </c>
      <c r="B33" s="12">
        <v>2.6000000000003803E-4</v>
      </c>
      <c r="C33" s="5">
        <f t="shared" si="36"/>
        <v>99530.95840972093</v>
      </c>
      <c r="D33">
        <f t="shared" si="0"/>
        <v>0.24294632108865097</v>
      </c>
      <c r="E33" s="22">
        <f t="shared" si="1"/>
        <v>24180.680180069226</v>
      </c>
      <c r="F33" s="22">
        <f>SUM(E33:E$124)</f>
        <v>468786.5288187429</v>
      </c>
      <c r="G33">
        <f t="shared" si="2"/>
        <v>19.386821434623549</v>
      </c>
      <c r="H33">
        <f t="shared" si="3"/>
        <v>18.928488101290217</v>
      </c>
      <c r="J33">
        <f t="shared" si="4"/>
        <v>0.48866125231049495</v>
      </c>
      <c r="K33" s="22">
        <f t="shared" si="5"/>
        <v>48636.92278015802</v>
      </c>
      <c r="L33" s="22">
        <f>SUM(K33:K$124)</f>
        <v>1478387.2065942327</v>
      </c>
      <c r="M33">
        <f t="shared" si="6"/>
        <v>30.396396854230208</v>
      </c>
      <c r="N33">
        <f t="shared" si="7"/>
        <v>29.938063520896876</v>
      </c>
      <c r="P33">
        <f t="shared" si="8"/>
        <v>0.42434636230138412</v>
      </c>
      <c r="Q33" s="22">
        <f t="shared" si="9"/>
        <v>42235.600137535432</v>
      </c>
      <c r="R33" s="22">
        <f>SUM(Q33:Q$124)</f>
        <v>1159391.9678416522</v>
      </c>
      <c r="S33">
        <f t="shared" si="10"/>
        <v>27.45058585804923</v>
      </c>
      <c r="T33">
        <f t="shared" si="11"/>
        <v>26.992252524715898</v>
      </c>
      <c r="V33">
        <f t="shared" si="12"/>
        <v>0.26033531348827477</v>
      </c>
      <c r="W33" s="22">
        <f t="shared" si="13"/>
        <v>25911.423259383137</v>
      </c>
      <c r="X33" s="22">
        <f>SUM(W33:W$124)</f>
        <v>522202.1419084447</v>
      </c>
      <c r="Y33">
        <f t="shared" si="14"/>
        <v>20.153356173491666</v>
      </c>
      <c r="Z33">
        <f t="shared" si="15"/>
        <v>19.695022840158334</v>
      </c>
      <c r="AB33">
        <f t="shared" si="16"/>
        <v>0.39553803391390085</v>
      </c>
      <c r="AC33" s="22">
        <f t="shared" si="17"/>
        <v>39368.279602947252</v>
      </c>
      <c r="AD33" s="22">
        <f>SUM(AC33:AC$124)</f>
        <v>1029485.506826152</v>
      </c>
      <c r="AE33">
        <f t="shared" si="18"/>
        <v>26.150126884109028</v>
      </c>
      <c r="AF33">
        <f t="shared" si="19"/>
        <v>25.691793550775696</v>
      </c>
      <c r="AH33">
        <f t="shared" si="20"/>
        <v>0.36874815497338298</v>
      </c>
      <c r="AI33" s="22">
        <f t="shared" si="21"/>
        <v>36701.857276317111</v>
      </c>
      <c r="AJ33" s="22">
        <f>SUM(AI33:AI$124)</f>
        <v>915709.3658148325</v>
      </c>
      <c r="AK33">
        <f t="shared" si="22"/>
        <v>24.949946236255442</v>
      </c>
      <c r="AL33">
        <f t="shared" si="23"/>
        <v>24.49161290292211</v>
      </c>
      <c r="AN33">
        <f t="shared" si="24"/>
        <v>0.34383093152153521</v>
      </c>
      <c r="AO33" s="22">
        <f t="shared" si="25"/>
        <v>34221.822145245525</v>
      </c>
      <c r="AP33" s="22">
        <f>SUM(AO33:AO$124)</f>
        <v>815866.07102375093</v>
      </c>
      <c r="AQ33">
        <f t="shared" si="26"/>
        <v>23.840521044175318</v>
      </c>
      <c r="AR33">
        <f t="shared" si="27"/>
        <v>23.382187710841986</v>
      </c>
      <c r="AT33">
        <f t="shared" si="28"/>
        <v>0.52452213018974492</v>
      </c>
      <c r="AU33" s="22">
        <f t="shared" si="29"/>
        <v>52206.190324893731</v>
      </c>
      <c r="AV33" s="22">
        <f>SUM(AU33:AU$124)</f>
        <v>1674109.2793542745</v>
      </c>
      <c r="AW33">
        <f t="shared" si="30"/>
        <v>32.067256180461051</v>
      </c>
      <c r="AX33">
        <f t="shared" si="31"/>
        <v>31.608922847127719</v>
      </c>
      <c r="AZ33">
        <f t="shared" si="32"/>
        <v>0.48866125231049495</v>
      </c>
      <c r="BA33" s="22">
        <f t="shared" si="33"/>
        <v>48636.92278015802</v>
      </c>
      <c r="BB33" s="22">
        <f>SUM(BA33:BA$124)</f>
        <v>1478387.2065942327</v>
      </c>
      <c r="BC33">
        <f t="shared" si="34"/>
        <v>30.396396854230208</v>
      </c>
      <c r="BD33">
        <f t="shared" si="35"/>
        <v>29.938063520896876</v>
      </c>
    </row>
    <row r="34" spans="1:56" x14ac:dyDescent="0.2">
      <c r="A34">
        <v>30</v>
      </c>
      <c r="B34" s="12">
        <v>2.9000000000001204E-4</v>
      </c>
      <c r="C34" s="5">
        <f t="shared" si="36"/>
        <v>99505.080360534397</v>
      </c>
      <c r="D34">
        <f t="shared" si="0"/>
        <v>0.23137744865585813</v>
      </c>
      <c r="E34" s="22">
        <f t="shared" si="1"/>
        <v>23023.231622116586</v>
      </c>
      <c r="F34" s="22">
        <f>SUM(E34:E$124)</f>
        <v>444605.84863867372</v>
      </c>
      <c r="G34">
        <f t="shared" si="2"/>
        <v>19.311183414042375</v>
      </c>
      <c r="H34">
        <f t="shared" si="3"/>
        <v>18.852850080709043</v>
      </c>
      <c r="J34">
        <f t="shared" si="4"/>
        <v>0.47674268518097085</v>
      </c>
      <c r="K34" s="22">
        <f t="shared" si="5"/>
        <v>47438.319200229453</v>
      </c>
      <c r="L34" s="22">
        <f>SUM(K34:K$124)</f>
        <v>1429750.2838140747</v>
      </c>
      <c r="M34">
        <f t="shared" si="6"/>
        <v>30.139142952753673</v>
      </c>
      <c r="N34">
        <f t="shared" si="7"/>
        <v>29.680809619420341</v>
      </c>
      <c r="P34">
        <f t="shared" si="8"/>
        <v>0.41198675951590691</v>
      </c>
      <c r="Q34" s="22">
        <f t="shared" si="9"/>
        <v>40994.775613106474</v>
      </c>
      <c r="R34" s="22">
        <f>SUM(Q34:Q$124)</f>
        <v>1117156.3677041167</v>
      </c>
      <c r="S34">
        <f t="shared" si="10"/>
        <v>27.251188742863853</v>
      </c>
      <c r="T34">
        <f t="shared" si="11"/>
        <v>26.792855409530521</v>
      </c>
      <c r="V34">
        <f t="shared" si="12"/>
        <v>0.24853013220837683</v>
      </c>
      <c r="W34" s="22">
        <f t="shared" si="13"/>
        <v>24730.010777408774</v>
      </c>
      <c r="X34" s="22">
        <f>SUM(W34:W$124)</f>
        <v>496290.71864906163</v>
      </c>
      <c r="Y34">
        <f t="shared" si="14"/>
        <v>20.068358364907404</v>
      </c>
      <c r="Z34">
        <f t="shared" si="15"/>
        <v>19.610025031574072</v>
      </c>
      <c r="AB34">
        <f t="shared" si="16"/>
        <v>0.38308768417811223</v>
      </c>
      <c r="AC34" s="22">
        <f t="shared" si="17"/>
        <v>38119.170799274078</v>
      </c>
      <c r="AD34" s="22">
        <f>SUM(AC34:AC$124)</f>
        <v>990117.2272232048</v>
      </c>
      <c r="AE34">
        <f t="shared" si="18"/>
        <v>25.97425931526454</v>
      </c>
      <c r="AF34">
        <f t="shared" si="19"/>
        <v>25.515925981931208</v>
      </c>
      <c r="AH34">
        <f t="shared" si="20"/>
        <v>0.35627841060230236</v>
      </c>
      <c r="AI34" s="22">
        <f t="shared" si="21"/>
        <v>35451.511877705569</v>
      </c>
      <c r="AJ34" s="22">
        <f>SUM(AI34:AI$124)</f>
        <v>879007.50853851531</v>
      </c>
      <c r="AK34">
        <f t="shared" si="22"/>
        <v>24.794640961174288</v>
      </c>
      <c r="AL34">
        <f t="shared" si="23"/>
        <v>24.336307627840956</v>
      </c>
      <c r="AN34">
        <f t="shared" si="24"/>
        <v>0.33140330749063629</v>
      </c>
      <c r="AO34" s="22">
        <f t="shared" si="25"/>
        <v>32976.312743602655</v>
      </c>
      <c r="AP34" s="22">
        <f>SUM(AO34:AO$124)</f>
        <v>781644.24887850543</v>
      </c>
      <c r="AQ34">
        <f t="shared" si="26"/>
        <v>23.703203416220116</v>
      </c>
      <c r="AR34">
        <f t="shared" si="27"/>
        <v>23.244870082886784</v>
      </c>
      <c r="AT34">
        <f t="shared" si="28"/>
        <v>0.51298007842517834</v>
      </c>
      <c r="AU34" s="22">
        <f t="shared" si="29"/>
        <v>51044.123927050605</v>
      </c>
      <c r="AV34" s="22">
        <f>SUM(AU34:AU$124)</f>
        <v>1621903.0890293804</v>
      </c>
      <c r="AW34">
        <f t="shared" si="30"/>
        <v>31.774530822535286</v>
      </c>
      <c r="AX34">
        <f t="shared" si="31"/>
        <v>31.316197489201954</v>
      </c>
      <c r="AZ34">
        <f t="shared" si="32"/>
        <v>0.47674268518097085</v>
      </c>
      <c r="BA34" s="22">
        <f t="shared" si="33"/>
        <v>47438.319200229453</v>
      </c>
      <c r="BB34" s="22">
        <f>SUM(BA34:BA$124)</f>
        <v>1429750.2838140747</v>
      </c>
      <c r="BC34">
        <f t="shared" si="34"/>
        <v>30.139142952753673</v>
      </c>
      <c r="BD34">
        <f t="shared" si="35"/>
        <v>29.680809619420341</v>
      </c>
    </row>
    <row r="35" spans="1:56" x14ac:dyDescent="0.2">
      <c r="A35">
        <v>31</v>
      </c>
      <c r="B35" s="12">
        <v>3.2500000000002004E-4</v>
      </c>
      <c r="C35" s="5">
        <f t="shared" si="36"/>
        <v>99476.223887229848</v>
      </c>
      <c r="D35">
        <f t="shared" si="0"/>
        <v>0.220359474910341</v>
      </c>
      <c r="E35" s="22">
        <f t="shared" si="1"/>
        <v>21920.52846185349</v>
      </c>
      <c r="F35" s="22">
        <f>SUM(E35:E$124)</f>
        <v>421582.61701655714</v>
      </c>
      <c r="G35">
        <f t="shared" si="2"/>
        <v>19.232319957532184</v>
      </c>
      <c r="H35">
        <f t="shared" si="3"/>
        <v>18.773986624198852</v>
      </c>
      <c r="J35">
        <f t="shared" si="4"/>
        <v>0.4651148148107031</v>
      </c>
      <c r="K35" s="22">
        <f t="shared" si="5"/>
        <v>46267.865451376951</v>
      </c>
      <c r="L35" s="22">
        <f>SUM(K35:K$124)</f>
        <v>1382311.9646138451</v>
      </c>
      <c r="M35">
        <f t="shared" si="6"/>
        <v>29.876285649410846</v>
      </c>
      <c r="N35">
        <f t="shared" si="7"/>
        <v>29.417952316077514</v>
      </c>
      <c r="P35">
        <f t="shared" si="8"/>
        <v>0.39998714516107459</v>
      </c>
      <c r="Q35" s="22">
        <f t="shared" si="9"/>
        <v>39789.210804056958</v>
      </c>
      <c r="R35" s="22">
        <f>SUM(Q35:Q$124)</f>
        <v>1076161.5920910107</v>
      </c>
      <c r="S35">
        <f t="shared" si="10"/>
        <v>27.046567909843638</v>
      </c>
      <c r="T35">
        <f t="shared" si="11"/>
        <v>26.588234576510306</v>
      </c>
      <c r="V35">
        <f t="shared" si="12"/>
        <v>0.23726026941133824</v>
      </c>
      <c r="W35" s="22">
        <f t="shared" si="13"/>
        <v>23601.755679506754</v>
      </c>
      <c r="X35" s="22">
        <f>SUM(W35:W$124)</f>
        <v>471560.70787165285</v>
      </c>
      <c r="Y35">
        <f t="shared" si="14"/>
        <v>19.979899558112358</v>
      </c>
      <c r="Z35">
        <f t="shared" si="15"/>
        <v>19.521566224779026</v>
      </c>
      <c r="AB35">
        <f t="shared" si="16"/>
        <v>0.3710292340708109</v>
      </c>
      <c r="AC35" s="22">
        <f t="shared" si="17"/>
        <v>36908.587157135393</v>
      </c>
      <c r="AD35" s="22">
        <f>SUM(AC35:AC$124)</f>
        <v>951998.05642393057</v>
      </c>
      <c r="AE35">
        <f t="shared" si="18"/>
        <v>25.793402829831283</v>
      </c>
      <c r="AF35">
        <f t="shared" si="19"/>
        <v>25.335069496497951</v>
      </c>
      <c r="AH35">
        <f t="shared" si="20"/>
        <v>0.34423034840802164</v>
      </c>
      <c r="AI35" s="22">
        <f t="shared" si="21"/>
        <v>34242.735207015496</v>
      </c>
      <c r="AJ35" s="22">
        <f>SUM(AI35:AI$124)</f>
        <v>843555.99666080985</v>
      </c>
      <c r="AK35">
        <f t="shared" si="22"/>
        <v>24.634597428069529</v>
      </c>
      <c r="AL35">
        <f t="shared" si="23"/>
        <v>24.176264094736197</v>
      </c>
      <c r="AN35">
        <f t="shared" si="24"/>
        <v>0.31942487468976988</v>
      </c>
      <c r="AO35" s="22">
        <f t="shared" si="25"/>
        <v>31775.180349789887</v>
      </c>
      <c r="AP35" s="22">
        <f>SUM(AO35:AO$124)</f>
        <v>748667.93613490288</v>
      </c>
      <c r="AQ35">
        <f t="shared" si="26"/>
        <v>23.561406352170504</v>
      </c>
      <c r="AR35">
        <f t="shared" si="27"/>
        <v>23.103073018837172</v>
      </c>
      <c r="AT35">
        <f t="shared" si="28"/>
        <v>0.50169200823978322</v>
      </c>
      <c r="AU35" s="22">
        <f t="shared" si="29"/>
        <v>49906.426534094637</v>
      </c>
      <c r="AV35" s="22">
        <f>SUM(AU35:AU$124)</f>
        <v>1570858.9651023296</v>
      </c>
      <c r="AW35">
        <f t="shared" si="30"/>
        <v>31.476085830933293</v>
      </c>
      <c r="AX35">
        <f t="shared" si="31"/>
        <v>31.017752497599961</v>
      </c>
      <c r="AZ35">
        <f t="shared" si="32"/>
        <v>0.4651148148107031</v>
      </c>
      <c r="BA35" s="22">
        <f t="shared" si="33"/>
        <v>46267.865451376951</v>
      </c>
      <c r="BB35" s="22">
        <f>SUM(BA35:BA$124)</f>
        <v>1382311.9646138451</v>
      </c>
      <c r="BC35">
        <f t="shared" si="34"/>
        <v>29.876285649410846</v>
      </c>
      <c r="BD35">
        <f t="shared" si="35"/>
        <v>29.417952316077514</v>
      </c>
    </row>
    <row r="36" spans="1:56" x14ac:dyDescent="0.2">
      <c r="A36">
        <v>32</v>
      </c>
      <c r="B36" s="12">
        <v>3.4699999999998605E-4</v>
      </c>
      <c r="C36" s="5">
        <f t="shared" si="36"/>
        <v>99443.8941144665</v>
      </c>
      <c r="D36">
        <f t="shared" si="0"/>
        <v>0.20986616658127716</v>
      </c>
      <c r="E36" s="22">
        <f t="shared" si="1"/>
        <v>20869.908847717514</v>
      </c>
      <c r="F36" s="22">
        <f>SUM(E36:E$124)</f>
        <v>399662.08855470363</v>
      </c>
      <c r="G36">
        <f t="shared" si="2"/>
        <v>19.150159757329924</v>
      </c>
      <c r="H36">
        <f t="shared" si="3"/>
        <v>18.691826423996591</v>
      </c>
      <c r="J36">
        <f t="shared" si="4"/>
        <v>0.45377055103483238</v>
      </c>
      <c r="K36" s="22">
        <f t="shared" si="5"/>
        <v>45124.710629370988</v>
      </c>
      <c r="L36" s="22">
        <f>SUM(K36:K$124)</f>
        <v>1336044.0991624682</v>
      </c>
      <c r="M36">
        <f t="shared" si="6"/>
        <v>29.607815330628569</v>
      </c>
      <c r="N36">
        <f t="shared" si="7"/>
        <v>29.149481997295236</v>
      </c>
      <c r="P36">
        <f t="shared" si="8"/>
        <v>0.38833703413696569</v>
      </c>
      <c r="Q36" s="22">
        <f t="shared" si="9"/>
        <v>38617.746903442378</v>
      </c>
      <c r="R36" s="22">
        <f>SUM(Q36:Q$124)</f>
        <v>1036372.381286953</v>
      </c>
      <c r="S36">
        <f t="shared" si="10"/>
        <v>26.836686870371793</v>
      </c>
      <c r="T36">
        <f t="shared" si="11"/>
        <v>26.378353537038461</v>
      </c>
      <c r="V36">
        <f t="shared" si="12"/>
        <v>0.22650145051201737</v>
      </c>
      <c r="W36" s="22">
        <f t="shared" si="13"/>
        <v>22524.186261490129</v>
      </c>
      <c r="X36" s="22">
        <f>SUM(W36:W$124)</f>
        <v>447958.95219214604</v>
      </c>
      <c r="Y36">
        <f t="shared" si="14"/>
        <v>19.887908357338834</v>
      </c>
      <c r="Z36">
        <f t="shared" si="15"/>
        <v>19.429575024005501</v>
      </c>
      <c r="AB36">
        <f t="shared" si="16"/>
        <v>0.35935034776833974</v>
      </c>
      <c r="AC36" s="22">
        <f t="shared" si="17"/>
        <v>35735.197933471492</v>
      </c>
      <c r="AD36" s="22">
        <f>SUM(AC36:AC$124)</f>
        <v>915089.4692667952</v>
      </c>
      <c r="AE36">
        <f t="shared" si="18"/>
        <v>25.607510862831226</v>
      </c>
      <c r="AF36">
        <f t="shared" si="19"/>
        <v>25.149177529497894</v>
      </c>
      <c r="AH36">
        <f t="shared" si="20"/>
        <v>0.33258970860678427</v>
      </c>
      <c r="AI36" s="22">
        <f t="shared" si="21"/>
        <v>33074.015766254321</v>
      </c>
      <c r="AJ36" s="22">
        <f>SUM(AI36:AI$124)</f>
        <v>809313.2614537942</v>
      </c>
      <c r="AK36">
        <f t="shared" si="22"/>
        <v>24.469761010380328</v>
      </c>
      <c r="AL36">
        <f t="shared" si="23"/>
        <v>24.011427677046996</v>
      </c>
      <c r="AN36">
        <f t="shared" si="24"/>
        <v>0.30787939729134445</v>
      </c>
      <c r="AO36" s="22">
        <f t="shared" si="25"/>
        <v>30616.726184266223</v>
      </c>
      <c r="AP36" s="22">
        <f>SUM(AO36:AO$124)</f>
        <v>716892.75578511308</v>
      </c>
      <c r="AQ36">
        <f t="shared" si="26"/>
        <v>23.415068987797937</v>
      </c>
      <c r="AR36">
        <f t="shared" si="27"/>
        <v>22.956735654464605</v>
      </c>
      <c r="AT36">
        <f t="shared" si="28"/>
        <v>0.49065233079685422</v>
      </c>
      <c r="AU36" s="22">
        <f t="shared" si="29"/>
        <v>48792.378430778561</v>
      </c>
      <c r="AV36" s="22">
        <f>SUM(AU36:AU$124)</f>
        <v>1520952.5385682348</v>
      </c>
      <c r="AW36">
        <f t="shared" si="30"/>
        <v>31.171928638936929</v>
      </c>
      <c r="AX36">
        <f t="shared" si="31"/>
        <v>30.713595305603597</v>
      </c>
      <c r="AZ36">
        <f t="shared" si="32"/>
        <v>0.45377055103483238</v>
      </c>
      <c r="BA36" s="22">
        <f t="shared" si="33"/>
        <v>45124.710629370988</v>
      </c>
      <c r="BB36" s="22">
        <f>SUM(BA36:BA$124)</f>
        <v>1336044.0991624682</v>
      </c>
      <c r="BC36">
        <f t="shared" si="34"/>
        <v>29.607815330628569</v>
      </c>
      <c r="BD36">
        <f t="shared" si="35"/>
        <v>29.149481997295236</v>
      </c>
    </row>
    <row r="37" spans="1:56" x14ac:dyDescent="0.2">
      <c r="A37">
        <v>33</v>
      </c>
      <c r="B37" s="12">
        <v>3.5899999999999805E-4</v>
      </c>
      <c r="C37" s="5">
        <f t="shared" si="36"/>
        <v>99409.387083208785</v>
      </c>
      <c r="D37">
        <f t="shared" si="0"/>
        <v>0.19987253960121634</v>
      </c>
      <c r="E37" s="22">
        <f t="shared" si="1"/>
        <v>19869.206656521292</v>
      </c>
      <c r="F37" s="22">
        <f>SUM(E37:E$124)</f>
        <v>378792.17970698612</v>
      </c>
      <c r="G37">
        <f t="shared" si="2"/>
        <v>19.064283051415259</v>
      </c>
      <c r="H37">
        <f t="shared" si="3"/>
        <v>18.605949718081927</v>
      </c>
      <c r="J37">
        <f t="shared" si="4"/>
        <v>0.44270297661934871</v>
      </c>
      <c r="K37" s="22">
        <f t="shared" si="5"/>
        <v>44008.831565641565</v>
      </c>
      <c r="L37" s="22">
        <f>SUM(K37:K$124)</f>
        <v>1290919.388533097</v>
      </c>
      <c r="M37">
        <f t="shared" si="6"/>
        <v>29.333189330591985</v>
      </c>
      <c r="N37">
        <f t="shared" si="7"/>
        <v>28.874855997258653</v>
      </c>
      <c r="P37">
        <f t="shared" si="8"/>
        <v>0.37702624673491814</v>
      </c>
      <c r="Q37" s="22">
        <f t="shared" si="9"/>
        <v>37479.948102200862</v>
      </c>
      <c r="R37" s="22">
        <f>SUM(Q37:Q$124)</f>
        <v>997754.63438351068</v>
      </c>
      <c r="S37">
        <f t="shared" si="10"/>
        <v>26.62102497214828</v>
      </c>
      <c r="T37">
        <f t="shared" si="11"/>
        <v>26.162691638814948</v>
      </c>
      <c r="V37">
        <f t="shared" si="12"/>
        <v>0.21623050168211677</v>
      </c>
      <c r="W37" s="22">
        <f t="shared" si="13"/>
        <v>21495.341640913975</v>
      </c>
      <c r="X37" s="22">
        <f>SUM(W37:W$124)</f>
        <v>425434.76593065588</v>
      </c>
      <c r="Y37">
        <f t="shared" si="14"/>
        <v>19.791951811591048</v>
      </c>
      <c r="Z37">
        <f t="shared" si="15"/>
        <v>19.333618478257716</v>
      </c>
      <c r="AB37">
        <f t="shared" si="16"/>
        <v>0.34803907774173343</v>
      </c>
      <c r="AC37" s="22">
        <f t="shared" si="17"/>
        <v>34598.351399310974</v>
      </c>
      <c r="AD37" s="22">
        <f>SUM(AC37:AC$124)</f>
        <v>879354.27133332368</v>
      </c>
      <c r="AE37">
        <f t="shared" si="18"/>
        <v>25.416074343670491</v>
      </c>
      <c r="AF37">
        <f t="shared" si="19"/>
        <v>24.957741010337159</v>
      </c>
      <c r="AH37">
        <f t="shared" si="20"/>
        <v>0.32134271362974326</v>
      </c>
      <c r="AI37" s="22">
        <f t="shared" si="21"/>
        <v>31944.482205587858</v>
      </c>
      <c r="AJ37" s="22">
        <f>SUM(AI37:AI$124)</f>
        <v>776239.24568754004</v>
      </c>
      <c r="AK37">
        <f t="shared" si="22"/>
        <v>24.299634618956421</v>
      </c>
      <c r="AL37">
        <f t="shared" si="23"/>
        <v>23.841301285623089</v>
      </c>
      <c r="AN37">
        <f t="shared" si="24"/>
        <v>0.29675122630491024</v>
      </c>
      <c r="AO37" s="22">
        <f t="shared" si="25"/>
        <v>29499.857523161711</v>
      </c>
      <c r="AP37" s="22">
        <f>SUM(AO37:AO$124)</f>
        <v>686276.02960084693</v>
      </c>
      <c r="AQ37">
        <f t="shared" si="26"/>
        <v>23.263706581023982</v>
      </c>
      <c r="AR37">
        <f t="shared" si="27"/>
        <v>22.80537324769065</v>
      </c>
      <c r="AT37">
        <f t="shared" si="28"/>
        <v>0.47985558024142216</v>
      </c>
      <c r="AU37" s="22">
        <f t="shared" si="29"/>
        <v>47702.149120257287</v>
      </c>
      <c r="AV37" s="22">
        <f>SUM(AU37:AU$124)</f>
        <v>1472160.1601374566</v>
      </c>
      <c r="AW37">
        <f t="shared" si="30"/>
        <v>30.861505975886654</v>
      </c>
      <c r="AX37">
        <f t="shared" si="31"/>
        <v>30.403172642553322</v>
      </c>
      <c r="AZ37">
        <f t="shared" si="32"/>
        <v>0.44270297661934871</v>
      </c>
      <c r="BA37" s="22">
        <f t="shared" si="33"/>
        <v>44008.831565641565</v>
      </c>
      <c r="BB37" s="22">
        <f>SUM(BA37:BA$124)</f>
        <v>1290919.388533097</v>
      </c>
      <c r="BC37">
        <f t="shared" si="34"/>
        <v>29.333189330591985</v>
      </c>
      <c r="BD37">
        <f t="shared" si="35"/>
        <v>28.874855997258653</v>
      </c>
    </row>
    <row r="38" spans="1:56" x14ac:dyDescent="0.2">
      <c r="A38">
        <v>34</v>
      </c>
      <c r="B38" s="12">
        <v>3.7100000000001005E-4</v>
      </c>
      <c r="C38" s="5">
        <f t="shared" si="36"/>
        <v>99373.699113245908</v>
      </c>
      <c r="D38">
        <f t="shared" si="0"/>
        <v>0.19035479962020604</v>
      </c>
      <c r="E38" s="22">
        <f t="shared" si="1"/>
        <v>18916.260582220573</v>
      </c>
      <c r="F38" s="22">
        <f>SUM(E38:E$124)</f>
        <v>358922.97305046482</v>
      </c>
      <c r="G38">
        <f t="shared" si="2"/>
        <v>18.974308980910166</v>
      </c>
      <c r="H38">
        <f t="shared" si="3"/>
        <v>18.515975647576834</v>
      </c>
      <c r="J38">
        <f t="shared" si="4"/>
        <v>0.43190534304326705</v>
      </c>
      <c r="K38" s="22">
        <f t="shared" si="5"/>
        <v>42920.031604984877</v>
      </c>
      <c r="L38" s="22">
        <f>SUM(K38:K$124)</f>
        <v>1246910.5569674554</v>
      </c>
      <c r="M38">
        <f t="shared" si="6"/>
        <v>29.051948713444915</v>
      </c>
      <c r="N38">
        <f t="shared" si="7"/>
        <v>28.593615380111583</v>
      </c>
      <c r="P38">
        <f t="shared" si="8"/>
        <v>0.36604489974263904</v>
      </c>
      <c r="Q38" s="22">
        <f t="shared" si="9"/>
        <v>36375.235728963278</v>
      </c>
      <c r="R38" s="22">
        <f>SUM(Q38:Q$124)</f>
        <v>960274.68628130981</v>
      </c>
      <c r="S38">
        <f t="shared" si="10"/>
        <v>26.399133010063338</v>
      </c>
      <c r="T38">
        <f t="shared" si="11"/>
        <v>25.940799676730006</v>
      </c>
      <c r="V38">
        <f t="shared" si="12"/>
        <v>0.20642529993519498</v>
      </c>
      <c r="W38" s="22">
        <f t="shared" si="13"/>
        <v>20513.245645121606</v>
      </c>
      <c r="X38" s="22">
        <f>SUM(W38:W$124)</f>
        <v>403939.4242897419</v>
      </c>
      <c r="Y38">
        <f t="shared" si="14"/>
        <v>19.691638820978362</v>
      </c>
      <c r="Z38">
        <f t="shared" si="15"/>
        <v>19.23330548764503</v>
      </c>
      <c r="AB38">
        <f t="shared" si="16"/>
        <v>0.33708385253436651</v>
      </c>
      <c r="AC38" s="22">
        <f t="shared" si="17"/>
        <v>33497.269337683894</v>
      </c>
      <c r="AD38" s="22">
        <f>SUM(AC38:AC$124)</f>
        <v>844755.91993401269</v>
      </c>
      <c r="AE38">
        <f t="shared" si="18"/>
        <v>25.218650255281428</v>
      </c>
      <c r="AF38">
        <f t="shared" si="19"/>
        <v>24.760316921948096</v>
      </c>
      <c r="AH38">
        <f t="shared" si="20"/>
        <v>0.3104760518161771</v>
      </c>
      <c r="AI38" s="22">
        <f t="shared" si="21"/>
        <v>30853.15375504933</v>
      </c>
      <c r="AJ38" s="22">
        <f>SUM(AI38:AI$124)</f>
        <v>744294.76348195213</v>
      </c>
      <c r="AK38">
        <f t="shared" si="22"/>
        <v>24.123782268454264</v>
      </c>
      <c r="AL38">
        <f t="shared" si="23"/>
        <v>23.665448935120931</v>
      </c>
      <c r="AN38">
        <f t="shared" si="24"/>
        <v>0.28602527836617853</v>
      </c>
      <c r="AO38" s="22">
        <f t="shared" si="25"/>
        <v>28423.389951143028</v>
      </c>
      <c r="AP38" s="22">
        <f>SUM(AO38:AO$124)</f>
        <v>656776.17207768525</v>
      </c>
      <c r="AQ38">
        <f t="shared" si="26"/>
        <v>23.106890951664035</v>
      </c>
      <c r="AR38">
        <f t="shared" si="27"/>
        <v>22.648557618330702</v>
      </c>
      <c r="AT38">
        <f t="shared" si="28"/>
        <v>0.469296410994056</v>
      </c>
      <c r="AU38" s="22">
        <f t="shared" si="29"/>
        <v>46635.720341049513</v>
      </c>
      <c r="AV38" s="22">
        <f>SUM(AU38:AU$124)</f>
        <v>1424458.0110171994</v>
      </c>
      <c r="AW38">
        <f t="shared" si="30"/>
        <v>30.544355283891015</v>
      </c>
      <c r="AX38">
        <f t="shared" si="31"/>
        <v>30.086021950557683</v>
      </c>
      <c r="AZ38">
        <f t="shared" si="32"/>
        <v>0.43190534304326705</v>
      </c>
      <c r="BA38" s="22">
        <f t="shared" si="33"/>
        <v>42920.031604984877</v>
      </c>
      <c r="BB38" s="22">
        <f>SUM(BA38:BA$124)</f>
        <v>1246910.5569674554</v>
      </c>
      <c r="BC38">
        <f t="shared" si="34"/>
        <v>29.051948713444915</v>
      </c>
      <c r="BD38">
        <f t="shared" si="35"/>
        <v>28.593615380111583</v>
      </c>
    </row>
    <row r="39" spans="1:56" x14ac:dyDescent="0.2">
      <c r="A39">
        <v>35</v>
      </c>
      <c r="B39" s="12">
        <v>3.8599999999999702E-4</v>
      </c>
      <c r="C39" s="5">
        <f t="shared" si="36"/>
        <v>99336.831470874895</v>
      </c>
      <c r="D39">
        <f t="shared" si="0"/>
        <v>0.18129028535257716</v>
      </c>
      <c r="E39" s="22">
        <f t="shared" si="1"/>
        <v>18008.802523375776</v>
      </c>
      <c r="F39" s="22">
        <f>SUM(E39:E$124)</f>
        <v>340006.71246824425</v>
      </c>
      <c r="G39">
        <f t="shared" si="2"/>
        <v>18.880028920685255</v>
      </c>
      <c r="H39">
        <f t="shared" si="3"/>
        <v>18.421695587351923</v>
      </c>
      <c r="J39">
        <f t="shared" si="4"/>
        <v>0.42137106638367522</v>
      </c>
      <c r="K39" s="22">
        <f t="shared" si="5"/>
        <v>41857.666608057982</v>
      </c>
      <c r="L39" s="22">
        <f>SUM(K39:K$124)</f>
        <v>1203990.5253624704</v>
      </c>
      <c r="M39">
        <f t="shared" si="6"/>
        <v>28.76391884517259</v>
      </c>
      <c r="N39">
        <f t="shared" si="7"/>
        <v>28.305585511839258</v>
      </c>
      <c r="P39">
        <f t="shared" si="8"/>
        <v>0.35538339780838735</v>
      </c>
      <c r="Q39" s="22">
        <f t="shared" si="9"/>
        <v>35302.660695638668</v>
      </c>
      <c r="R39" s="22">
        <f>SUM(Q39:Q$124)</f>
        <v>923899.45055234642</v>
      </c>
      <c r="S39">
        <f t="shared" si="10"/>
        <v>26.17081637323971</v>
      </c>
      <c r="T39">
        <f t="shared" si="11"/>
        <v>25.712483039906378</v>
      </c>
      <c r="V39">
        <f t="shared" si="12"/>
        <v>0.19706472547512649</v>
      </c>
      <c r="W39" s="22">
        <f t="shared" si="13"/>
        <v>19575.785423376867</v>
      </c>
      <c r="X39" s="22">
        <f>SUM(W39:W$124)</f>
        <v>383426.17864462029</v>
      </c>
      <c r="Y39">
        <f t="shared" si="14"/>
        <v>19.586758352323542</v>
      </c>
      <c r="Z39">
        <f t="shared" si="15"/>
        <v>19.12842501899021</v>
      </c>
      <c r="AB39">
        <f t="shared" si="16"/>
        <v>0.326473464924326</v>
      </c>
      <c r="AC39" s="22">
        <f t="shared" si="17"/>
        <v>32430.839564900358</v>
      </c>
      <c r="AD39" s="22">
        <f>SUM(AC39:AC$124)</f>
        <v>811258.65059632878</v>
      </c>
      <c r="AE39">
        <f t="shared" si="18"/>
        <v>25.015036967292936</v>
      </c>
      <c r="AF39">
        <f t="shared" si="19"/>
        <v>24.556703633959604</v>
      </c>
      <c r="AH39">
        <f t="shared" si="20"/>
        <v>0.29997686165814214</v>
      </c>
      <c r="AI39" s="22">
        <f t="shared" si="21"/>
        <v>29798.750951696817</v>
      </c>
      <c r="AJ39" s="22">
        <f>SUM(AI39:AI$124)</f>
        <v>713441.60972690291</v>
      </c>
      <c r="AK39">
        <f t="shared" si="22"/>
        <v>23.941997128784948</v>
      </c>
      <c r="AL39">
        <f t="shared" si="23"/>
        <v>23.483663795451616</v>
      </c>
      <c r="AN39">
        <f t="shared" si="24"/>
        <v>0.27568701529270218</v>
      </c>
      <c r="AO39" s="22">
        <f t="shared" si="25"/>
        <v>27385.874576839666</v>
      </c>
      <c r="AP39" s="22">
        <f>SUM(AO39:AO$124)</f>
        <v>628352.78212654218</v>
      </c>
      <c r="AQ39">
        <f t="shared" si="26"/>
        <v>22.944411739106641</v>
      </c>
      <c r="AR39">
        <f t="shared" si="27"/>
        <v>22.486078405773309</v>
      </c>
      <c r="AT39">
        <f t="shared" si="28"/>
        <v>0.45896959510421126</v>
      </c>
      <c r="AU39" s="22">
        <f t="shared" si="29"/>
        <v>45592.585319122722</v>
      </c>
      <c r="AV39" s="22">
        <f>SUM(AU39:AU$124)</f>
        <v>1377822.2906761493</v>
      </c>
      <c r="AW39">
        <f t="shared" si="30"/>
        <v>30.220315014648985</v>
      </c>
      <c r="AX39">
        <f t="shared" si="31"/>
        <v>29.761981681315653</v>
      </c>
      <c r="AZ39">
        <f t="shared" si="32"/>
        <v>0.42137106638367522</v>
      </c>
      <c r="BA39" s="22">
        <f t="shared" si="33"/>
        <v>41857.666608057982</v>
      </c>
      <c r="BB39" s="22">
        <f>SUM(BA39:BA$124)</f>
        <v>1203990.5253624704</v>
      </c>
      <c r="BC39">
        <f t="shared" si="34"/>
        <v>28.76391884517259</v>
      </c>
      <c r="BD39">
        <f t="shared" si="35"/>
        <v>28.305585511839258</v>
      </c>
    </row>
    <row r="40" spans="1:56" x14ac:dyDescent="0.2">
      <c r="A40">
        <v>36</v>
      </c>
      <c r="B40" s="12">
        <v>4.0200000000001302E-4</v>
      </c>
      <c r="C40" s="5">
        <f t="shared" si="36"/>
        <v>99298.48745392714</v>
      </c>
      <c r="D40">
        <f t="shared" si="0"/>
        <v>0.17265741462150208</v>
      </c>
      <c r="E40" s="22">
        <f t="shared" si="1"/>
        <v>17144.620119620722</v>
      </c>
      <c r="F40" s="22">
        <f>SUM(E40:E$124)</f>
        <v>321997.90994486847</v>
      </c>
      <c r="G40">
        <f t="shared" si="2"/>
        <v>18.781279940776653</v>
      </c>
      <c r="H40">
        <f t="shared" si="3"/>
        <v>18.32294660744332</v>
      </c>
      <c r="J40">
        <f t="shared" si="4"/>
        <v>0.41109372330114652</v>
      </c>
      <c r="K40" s="22">
        <f t="shared" si="5"/>
        <v>40820.984925607096</v>
      </c>
      <c r="L40" s="22">
        <f>SUM(K40:K$124)</f>
        <v>1162132.8587544125</v>
      </c>
      <c r="M40">
        <f t="shared" si="6"/>
        <v>28.469005852560993</v>
      </c>
      <c r="N40">
        <f t="shared" si="7"/>
        <v>28.010672519227661</v>
      </c>
      <c r="P40">
        <f t="shared" si="8"/>
        <v>0.34503242505668674</v>
      </c>
      <c r="Q40" s="22">
        <f t="shared" si="9"/>
        <v>34261.197930689465</v>
      </c>
      <c r="R40" s="22">
        <f>SUM(Q40:Q$124)</f>
        <v>888596.78985670779</v>
      </c>
      <c r="S40">
        <f t="shared" si="10"/>
        <v>25.935952141963703</v>
      </c>
      <c r="T40">
        <f t="shared" si="11"/>
        <v>25.477618808630371</v>
      </c>
      <c r="V40">
        <f t="shared" si="12"/>
        <v>0.1881286162053713</v>
      </c>
      <c r="W40" s="22">
        <f t="shared" si="13"/>
        <v>18680.887035993735</v>
      </c>
      <c r="X40" s="22">
        <f>SUM(W40:W$124)</f>
        <v>363850.39322124346</v>
      </c>
      <c r="Y40">
        <f t="shared" si="14"/>
        <v>19.47714755301438</v>
      </c>
      <c r="Z40">
        <f t="shared" si="15"/>
        <v>19.018814219681047</v>
      </c>
      <c r="AB40">
        <f t="shared" si="16"/>
        <v>0.31619706045939561</v>
      </c>
      <c r="AC40" s="22">
        <f t="shared" si="17"/>
        <v>31397.889840995937</v>
      </c>
      <c r="AD40" s="22">
        <f>SUM(AC40:AC$124)</f>
        <v>778827.8110314284</v>
      </c>
      <c r="AE40">
        <f t="shared" si="18"/>
        <v>24.80510043749883</v>
      </c>
      <c r="AF40">
        <f t="shared" si="19"/>
        <v>24.346767104165497</v>
      </c>
      <c r="AH40">
        <f t="shared" si="20"/>
        <v>0.28983271657791515</v>
      </c>
      <c r="AI40" s="22">
        <f t="shared" si="21"/>
        <v>28779.950370849729</v>
      </c>
      <c r="AJ40" s="22">
        <f>SUM(AI40:AI$124)</f>
        <v>683642.85877520603</v>
      </c>
      <c r="AK40">
        <f t="shared" si="22"/>
        <v>23.754136124836599</v>
      </c>
      <c r="AL40">
        <f t="shared" si="23"/>
        <v>23.295802791503267</v>
      </c>
      <c r="AN40">
        <f t="shared" si="24"/>
        <v>0.26572242437850807</v>
      </c>
      <c r="AO40" s="22">
        <f t="shared" si="25"/>
        <v>26385.834823376386</v>
      </c>
      <c r="AP40" s="22">
        <f>SUM(AO40:AO$124)</f>
        <v>600966.90754970268</v>
      </c>
      <c r="AQ40">
        <f t="shared" si="26"/>
        <v>22.776118761164962</v>
      </c>
      <c r="AR40">
        <f t="shared" si="27"/>
        <v>22.31778542783163</v>
      </c>
      <c r="AT40">
        <f t="shared" si="28"/>
        <v>0.44887001966182033</v>
      </c>
      <c r="AU40" s="22">
        <f t="shared" si="29"/>
        <v>44572.114015833293</v>
      </c>
      <c r="AV40" s="22">
        <f>SUM(AU40:AU$124)</f>
        <v>1332229.7053570265</v>
      </c>
      <c r="AW40">
        <f t="shared" si="30"/>
        <v>29.889309375897682</v>
      </c>
      <c r="AX40">
        <f t="shared" si="31"/>
        <v>29.43097604256435</v>
      </c>
      <c r="AZ40">
        <f t="shared" si="32"/>
        <v>0.41109372330114652</v>
      </c>
      <c r="BA40" s="22">
        <f t="shared" si="33"/>
        <v>40820.984925607096</v>
      </c>
      <c r="BB40" s="22">
        <f>SUM(BA40:BA$124)</f>
        <v>1162132.8587544125</v>
      </c>
      <c r="BC40">
        <f t="shared" si="34"/>
        <v>28.469005852560993</v>
      </c>
      <c r="BD40">
        <f t="shared" si="35"/>
        <v>28.010672519227661</v>
      </c>
    </row>
    <row r="41" spans="1:56" x14ac:dyDescent="0.2">
      <c r="A41">
        <v>37</v>
      </c>
      <c r="B41" s="12">
        <v>4.2200000000003303E-4</v>
      </c>
      <c r="C41" s="5">
        <f t="shared" si="36"/>
        <v>99258.569461970663</v>
      </c>
      <c r="D41">
        <f t="shared" si="0"/>
        <v>0.1644356329728591</v>
      </c>
      <c r="E41" s="22">
        <f t="shared" si="1"/>
        <v>16321.645697459648</v>
      </c>
      <c r="F41" s="22">
        <f>SUM(E41:E$124)</f>
        <v>304853.28982524772</v>
      </c>
      <c r="G41">
        <f t="shared" si="2"/>
        <v>18.677852434494156</v>
      </c>
      <c r="H41">
        <f t="shared" si="3"/>
        <v>18.219519101160824</v>
      </c>
      <c r="J41">
        <f t="shared" si="4"/>
        <v>0.40106704712306984</v>
      </c>
      <c r="K41" s="22">
        <f t="shared" si="5"/>
        <v>39809.341355772689</v>
      </c>
      <c r="L41" s="22">
        <f>SUM(K41:K$124)</f>
        <v>1121311.8738288055</v>
      </c>
      <c r="M41">
        <f t="shared" si="6"/>
        <v>28.167054154645186</v>
      </c>
      <c r="N41">
        <f t="shared" si="7"/>
        <v>27.708720821311854</v>
      </c>
      <c r="P41">
        <f t="shared" si="8"/>
        <v>0.33498293694823961</v>
      </c>
      <c r="Q41" s="22">
        <f t="shared" si="9"/>
        <v>33249.927115651779</v>
      </c>
      <c r="R41" s="22">
        <f>SUM(Q41:Q$124)</f>
        <v>854335.59192601836</v>
      </c>
      <c r="S41">
        <f t="shared" si="10"/>
        <v>25.69435983887784</v>
      </c>
      <c r="T41">
        <f t="shared" si="11"/>
        <v>25.236026505544508</v>
      </c>
      <c r="V41">
        <f t="shared" si="12"/>
        <v>0.17959772430107046</v>
      </c>
      <c r="W41" s="22">
        <f t="shared" si="13"/>
        <v>17826.613192749657</v>
      </c>
      <c r="X41" s="22">
        <f>SUM(W41:W$124)</f>
        <v>345169.50618524972</v>
      </c>
      <c r="Y41">
        <f t="shared" si="14"/>
        <v>19.362595825304336</v>
      </c>
      <c r="Z41">
        <f t="shared" si="15"/>
        <v>18.904262491971004</v>
      </c>
      <c r="AB41">
        <f t="shared" si="16"/>
        <v>0.30624412635292553</v>
      </c>
      <c r="AC41" s="22">
        <f t="shared" si="17"/>
        <v>30397.353887922378</v>
      </c>
      <c r="AD41" s="22">
        <f>SUM(AC41:AC$124)</f>
        <v>747429.92119043227</v>
      </c>
      <c r="AE41">
        <f t="shared" si="18"/>
        <v>24.588650839354958</v>
      </c>
      <c r="AF41">
        <f t="shared" si="19"/>
        <v>24.130317506021626</v>
      </c>
      <c r="AH41">
        <f t="shared" si="20"/>
        <v>0.28003161022020789</v>
      </c>
      <c r="AI41" s="22">
        <f t="shared" si="21"/>
        <v>27795.537034589997</v>
      </c>
      <c r="AJ41" s="22">
        <f>SUM(AI41:AI$124)</f>
        <v>654862.90840435633</v>
      </c>
      <c r="AK41">
        <f t="shared" si="22"/>
        <v>23.560002010013907</v>
      </c>
      <c r="AL41">
        <f t="shared" si="23"/>
        <v>23.101668676680575</v>
      </c>
      <c r="AN41">
        <f t="shared" si="24"/>
        <v>0.25611799940097163</v>
      </c>
      <c r="AO41" s="22">
        <f t="shared" si="25"/>
        <v>25421.906234002305</v>
      </c>
      <c r="AP41" s="22">
        <f>SUM(AO41:AO$124)</f>
        <v>574581.07272632618</v>
      </c>
      <c r="AQ41">
        <f t="shared" si="26"/>
        <v>22.601809141983718</v>
      </c>
      <c r="AR41">
        <f t="shared" si="27"/>
        <v>22.143475808650386</v>
      </c>
      <c r="AT41">
        <f t="shared" si="28"/>
        <v>0.43899268426583893</v>
      </c>
      <c r="AU41" s="22">
        <f t="shared" si="29"/>
        <v>43573.785844497732</v>
      </c>
      <c r="AV41" s="22">
        <f>SUM(AU41:AU$124)</f>
        <v>1287657.5913411935</v>
      </c>
      <c r="AW41">
        <f t="shared" si="30"/>
        <v>29.55119841861967</v>
      </c>
      <c r="AX41">
        <f t="shared" si="31"/>
        <v>29.092865085286338</v>
      </c>
      <c r="AZ41">
        <f t="shared" si="32"/>
        <v>0.40106704712306984</v>
      </c>
      <c r="BA41" s="22">
        <f t="shared" si="33"/>
        <v>39809.341355772689</v>
      </c>
      <c r="BB41" s="22">
        <f>SUM(BA41:BA$124)</f>
        <v>1121311.8738288055</v>
      </c>
      <c r="BC41">
        <f t="shared" si="34"/>
        <v>28.167054154645186</v>
      </c>
      <c r="BD41">
        <f t="shared" si="35"/>
        <v>27.708720821311854</v>
      </c>
    </row>
    <row r="42" spans="1:56" x14ac:dyDescent="0.2">
      <c r="A42">
        <v>38</v>
      </c>
      <c r="B42" s="12">
        <v>4.4599999999994601E-4</v>
      </c>
      <c r="C42" s="5">
        <f t="shared" si="36"/>
        <v>99216.682345657711</v>
      </c>
      <c r="D42">
        <f t="shared" si="0"/>
        <v>0.15660536473605632</v>
      </c>
      <c r="E42" s="22">
        <f t="shared" si="1"/>
        <v>15537.864726643165</v>
      </c>
      <c r="F42" s="22">
        <f>SUM(E42:E$124)</f>
        <v>288531.64412778814</v>
      </c>
      <c r="G42">
        <f t="shared" si="2"/>
        <v>18.569581419577922</v>
      </c>
      <c r="H42">
        <f t="shared" si="3"/>
        <v>18.11124808624459</v>
      </c>
      <c r="J42">
        <f t="shared" si="4"/>
        <v>0.39128492402250725</v>
      </c>
      <c r="K42" s="22">
        <f t="shared" si="5"/>
        <v>38821.992013385912</v>
      </c>
      <c r="L42" s="22">
        <f>SUM(K42:K$124)</f>
        <v>1081502.5324730328</v>
      </c>
      <c r="M42">
        <f t="shared" si="6"/>
        <v>27.857986578847584</v>
      </c>
      <c r="N42">
        <f t="shared" si="7"/>
        <v>27.399653245514251</v>
      </c>
      <c r="P42">
        <f t="shared" si="8"/>
        <v>0.3252261523769317</v>
      </c>
      <c r="Q42" s="22">
        <f t="shared" si="9"/>
        <v>32267.859850882505</v>
      </c>
      <c r="R42" s="22">
        <f>SUM(Q42:Q$124)</f>
        <v>821085.66481036658</v>
      </c>
      <c r="S42">
        <f t="shared" si="10"/>
        <v>25.445928816004525</v>
      </c>
      <c r="T42">
        <f t="shared" si="11"/>
        <v>24.987595482671193</v>
      </c>
      <c r="V42">
        <f t="shared" si="12"/>
        <v>0.17145367475042522</v>
      </c>
      <c r="W42" s="22">
        <f t="shared" si="13"/>
        <v>17011.064784708655</v>
      </c>
      <c r="X42" s="22">
        <f>SUM(W42:W$124)</f>
        <v>327342.8929925001</v>
      </c>
      <c r="Y42">
        <f t="shared" si="14"/>
        <v>19.242939647537558</v>
      </c>
      <c r="Z42">
        <f t="shared" si="15"/>
        <v>18.784606314204225</v>
      </c>
      <c r="AB42">
        <f t="shared" si="16"/>
        <v>0.29660448072922574</v>
      </c>
      <c r="AC42" s="22">
        <f t="shared" si="17"/>
        <v>29428.112546810346</v>
      </c>
      <c r="AD42" s="22">
        <f>SUM(AC42:AC$124)</f>
        <v>717032.56730250991</v>
      </c>
      <c r="AE42">
        <f t="shared" si="18"/>
        <v>24.365564259751604</v>
      </c>
      <c r="AF42">
        <f t="shared" si="19"/>
        <v>23.907230926418272</v>
      </c>
      <c r="AH42">
        <f t="shared" si="20"/>
        <v>0.27056194224174673</v>
      </c>
      <c r="AI42" s="22">
        <f t="shared" si="21"/>
        <v>26844.258278223573</v>
      </c>
      <c r="AJ42" s="22">
        <f>SUM(AI42:AI$124)</f>
        <v>627067.3713697663</v>
      </c>
      <c r="AK42">
        <f t="shared" si="22"/>
        <v>23.359459772388341</v>
      </c>
      <c r="AL42">
        <f t="shared" si="23"/>
        <v>22.901126439055009</v>
      </c>
      <c r="AN42">
        <f t="shared" si="24"/>
        <v>0.24686072231418951</v>
      </c>
      <c r="AO42" s="22">
        <f t="shared" si="25"/>
        <v>24492.701869466557</v>
      </c>
      <c r="AP42" s="22">
        <f>SUM(AO42:AO$124)</f>
        <v>549159.16649232374</v>
      </c>
      <c r="AQ42">
        <f t="shared" si="26"/>
        <v>22.421338789777391</v>
      </c>
      <c r="AR42">
        <f t="shared" si="27"/>
        <v>21.963005456444058</v>
      </c>
      <c r="AT42">
        <f t="shared" si="28"/>
        <v>0.42933269854849776</v>
      </c>
      <c r="AU42" s="22">
        <f t="shared" si="29"/>
        <v>42596.965972490325</v>
      </c>
      <c r="AV42" s="22">
        <f>SUM(AU42:AU$124)</f>
        <v>1244083.8054966957</v>
      </c>
      <c r="AW42">
        <f t="shared" si="30"/>
        <v>29.205925283508247</v>
      </c>
      <c r="AX42">
        <f t="shared" si="31"/>
        <v>28.747591950174915</v>
      </c>
      <c r="AZ42">
        <f t="shared" si="32"/>
        <v>0.39128492402250725</v>
      </c>
      <c r="BA42" s="22">
        <f t="shared" si="33"/>
        <v>38821.992013385912</v>
      </c>
      <c r="BB42" s="22">
        <f>SUM(BA42:BA$124)</f>
        <v>1081502.5324730328</v>
      </c>
      <c r="BC42">
        <f t="shared" si="34"/>
        <v>27.857986578847584</v>
      </c>
      <c r="BD42">
        <f t="shared" si="35"/>
        <v>27.399653245514251</v>
      </c>
    </row>
    <row r="43" spans="1:56" x14ac:dyDescent="0.2">
      <c r="A43">
        <v>39</v>
      </c>
      <c r="B43" s="12">
        <v>4.7299999999994601E-4</v>
      </c>
      <c r="C43" s="5">
        <f t="shared" si="36"/>
        <v>99172.431705331546</v>
      </c>
      <c r="D43">
        <f t="shared" si="0"/>
        <v>0.14914796641529171</v>
      </c>
      <c r="E43" s="22">
        <f t="shared" si="1"/>
        <v>14791.3665133096</v>
      </c>
      <c r="F43" s="22">
        <f>SUM(E43:E$124)</f>
        <v>272993.77940114489</v>
      </c>
      <c r="G43">
        <f t="shared" si="2"/>
        <v>18.456291996787385</v>
      </c>
      <c r="H43">
        <f t="shared" si="3"/>
        <v>17.997958663454053</v>
      </c>
      <c r="J43">
        <f t="shared" si="4"/>
        <v>0.38174138929025092</v>
      </c>
      <c r="K43" s="22">
        <f t="shared" si="5"/>
        <v>37858.221858485791</v>
      </c>
      <c r="L43" s="22">
        <f>SUM(K43:K$124)</f>
        <v>1042680.5404596467</v>
      </c>
      <c r="M43">
        <f t="shared" si="6"/>
        <v>27.54171985037204</v>
      </c>
      <c r="N43">
        <f t="shared" si="7"/>
        <v>27.083386517038708</v>
      </c>
      <c r="P43">
        <f t="shared" si="8"/>
        <v>0.31575354599702099</v>
      </c>
      <c r="Q43" s="22">
        <f t="shared" si="9"/>
        <v>31314.046976105827</v>
      </c>
      <c r="R43" s="22">
        <f>SUM(Q43:Q$124)</f>
        <v>788817.80495948391</v>
      </c>
      <c r="S43">
        <f t="shared" si="10"/>
        <v>25.190541662065943</v>
      </c>
      <c r="T43">
        <f t="shared" si="11"/>
        <v>24.732208328732611</v>
      </c>
      <c r="V43">
        <f t="shared" si="12"/>
        <v>0.16367892577606225</v>
      </c>
      <c r="W43" s="22">
        <f t="shared" si="13"/>
        <v>16232.437088128565</v>
      </c>
      <c r="X43" s="22">
        <f>SUM(W43:W$124)</f>
        <v>310331.82820779149</v>
      </c>
      <c r="Y43">
        <f t="shared" si="14"/>
        <v>19.118005911432096</v>
      </c>
      <c r="Z43">
        <f t="shared" si="15"/>
        <v>18.659672578098764</v>
      </c>
      <c r="AB43">
        <f t="shared" si="16"/>
        <v>0.28726826220748253</v>
      </c>
      <c r="AC43" s="22">
        <f t="shared" si="17"/>
        <v>28489.092114880837</v>
      </c>
      <c r="AD43" s="22">
        <f>SUM(AC43:AC$124)</f>
        <v>687604.45475569949</v>
      </c>
      <c r="AE43">
        <f t="shared" si="18"/>
        <v>24.135709624686143</v>
      </c>
      <c r="AF43">
        <f t="shared" si="19"/>
        <v>23.677376291352811</v>
      </c>
      <c r="AH43">
        <f t="shared" si="20"/>
        <v>0.26141250458139786</v>
      </c>
      <c r="AI43" s="22">
        <f t="shared" si="21"/>
        <v>25924.913757518349</v>
      </c>
      <c r="AJ43" s="22">
        <f>SUM(AI43:AI$124)</f>
        <v>600223.11309154262</v>
      </c>
      <c r="AK43">
        <f t="shared" si="22"/>
        <v>23.152366820023655</v>
      </c>
      <c r="AL43">
        <f t="shared" si="23"/>
        <v>22.694033486690323</v>
      </c>
      <c r="AN43">
        <f t="shared" si="24"/>
        <v>0.23793804560403806</v>
      </c>
      <c r="AO43" s="22">
        <f t="shared" si="25"/>
        <v>23596.894577766529</v>
      </c>
      <c r="AP43" s="22">
        <f>SUM(AO43:AO$124)</f>
        <v>524666.46462285705</v>
      </c>
      <c r="AQ43">
        <f t="shared" si="26"/>
        <v>22.234555606194402</v>
      </c>
      <c r="AR43">
        <f t="shared" si="27"/>
        <v>21.776222272861069</v>
      </c>
      <c r="AT43">
        <f t="shared" si="28"/>
        <v>0.41988527975403206</v>
      </c>
      <c r="AU43" s="22">
        <f t="shared" si="29"/>
        <v>41641.044230480773</v>
      </c>
      <c r="AV43" s="22">
        <f>SUM(AU43:AU$124)</f>
        <v>1201486.8395242055</v>
      </c>
      <c r="AW43">
        <f t="shared" si="30"/>
        <v>28.853427230932187</v>
      </c>
      <c r="AX43">
        <f t="shared" si="31"/>
        <v>28.395093897598855</v>
      </c>
      <c r="AZ43">
        <f t="shared" si="32"/>
        <v>0.38174138929025092</v>
      </c>
      <c r="BA43" s="22">
        <f t="shared" si="33"/>
        <v>37858.221858485791</v>
      </c>
      <c r="BB43" s="22">
        <f>SUM(BA43:BA$124)</f>
        <v>1042680.5404596467</v>
      </c>
      <c r="BC43">
        <f t="shared" si="34"/>
        <v>27.54171985037204</v>
      </c>
      <c r="BD43">
        <f t="shared" si="35"/>
        <v>27.083386517038708</v>
      </c>
    </row>
    <row r="44" spans="1:56" x14ac:dyDescent="0.2">
      <c r="A44">
        <v>40</v>
      </c>
      <c r="B44" s="12">
        <v>5.1500000000004298E-4</v>
      </c>
      <c r="C44" s="5">
        <f t="shared" si="36"/>
        <v>99125.523145134925</v>
      </c>
      <c r="D44">
        <f t="shared" si="0"/>
        <v>0.14204568230027784</v>
      </c>
      <c r="E44" s="22">
        <f t="shared" si="1"/>
        <v>14080.352568522672</v>
      </c>
      <c r="F44" s="22">
        <f>SUM(E44:E$124)</f>
        <v>258202.41288783544</v>
      </c>
      <c r="G44">
        <f t="shared" si="2"/>
        <v>18.33778036674023</v>
      </c>
      <c r="H44">
        <f t="shared" si="3"/>
        <v>17.879447033406898</v>
      </c>
      <c r="J44">
        <f t="shared" si="4"/>
        <v>0.37243062369780583</v>
      </c>
      <c r="K44" s="22">
        <f t="shared" si="5"/>
        <v>36917.38040931389</v>
      </c>
      <c r="L44" s="22">
        <f>SUM(K44:K$124)</f>
        <v>1004822.318601161</v>
      </c>
      <c r="M44">
        <f t="shared" si="6"/>
        <v>27.218137025444371</v>
      </c>
      <c r="N44">
        <f t="shared" si="7"/>
        <v>26.759803692111038</v>
      </c>
      <c r="P44">
        <f t="shared" si="8"/>
        <v>0.30655684077380685</v>
      </c>
      <c r="Q44" s="22">
        <f t="shared" si="9"/>
        <v>30387.607215423432</v>
      </c>
      <c r="R44" s="22">
        <f>SUM(Q44:Q$124)</f>
        <v>757503.75798337825</v>
      </c>
      <c r="S44">
        <f t="shared" si="10"/>
        <v>24.928048879047711</v>
      </c>
      <c r="T44">
        <f t="shared" si="11"/>
        <v>24.469715545714379</v>
      </c>
      <c r="V44">
        <f t="shared" si="12"/>
        <v>0.15625673105113341</v>
      </c>
      <c r="W44" s="22">
        <f t="shared" si="13"/>
        <v>15489.030210392248</v>
      </c>
      <c r="X44" s="22">
        <f>SUM(W44:W$124)</f>
        <v>294099.39111966296</v>
      </c>
      <c r="Y44">
        <f t="shared" si="14"/>
        <v>18.98759232339409</v>
      </c>
      <c r="Z44">
        <f t="shared" si="15"/>
        <v>18.529258990060757</v>
      </c>
      <c r="AB44">
        <f t="shared" si="16"/>
        <v>0.27822591981354239</v>
      </c>
      <c r="AC44" s="22">
        <f t="shared" si="17"/>
        <v>27579.28985405375</v>
      </c>
      <c r="AD44" s="22">
        <f>SUM(AC44:AC$124)</f>
        <v>659115.36264081858</v>
      </c>
      <c r="AE44">
        <f t="shared" si="18"/>
        <v>23.898924378719574</v>
      </c>
      <c r="AF44">
        <f t="shared" si="19"/>
        <v>23.440591045386242</v>
      </c>
      <c r="AH44">
        <f t="shared" si="20"/>
        <v>0.25257246819458734</v>
      </c>
      <c r="AI44" s="22">
        <f t="shared" si="21"/>
        <v>25036.378041846423</v>
      </c>
      <c r="AJ44" s="22">
        <f>SUM(AI44:AI$124)</f>
        <v>574298.19933402434</v>
      </c>
      <c r="AK44">
        <f t="shared" si="22"/>
        <v>22.93854959268182</v>
      </c>
      <c r="AL44">
        <f t="shared" si="23"/>
        <v>22.480216259348488</v>
      </c>
      <c r="AN44">
        <f t="shared" si="24"/>
        <v>0.2293378752810005</v>
      </c>
      <c r="AO44" s="22">
        <f t="shared" si="25"/>
        <v>22733.236864222883</v>
      </c>
      <c r="AP44" s="22">
        <f>SUM(AO44:AO$124)</f>
        <v>501069.57004509069</v>
      </c>
      <c r="AQ44">
        <f t="shared" si="26"/>
        <v>22.041276965431351</v>
      </c>
      <c r="AR44">
        <f t="shared" si="27"/>
        <v>21.582943632098019</v>
      </c>
      <c r="AT44">
        <f t="shared" si="28"/>
        <v>0.41064575037069156</v>
      </c>
      <c r="AU44" s="22">
        <f t="shared" si="29"/>
        <v>40705.474832821288</v>
      </c>
      <c r="AV44" s="22">
        <f>SUM(AU44:AU$124)</f>
        <v>1159845.7952937249</v>
      </c>
      <c r="AW44">
        <f t="shared" si="30"/>
        <v>28.493606819653852</v>
      </c>
      <c r="AX44">
        <f t="shared" si="31"/>
        <v>28.03527348632052</v>
      </c>
      <c r="AZ44">
        <f t="shared" si="32"/>
        <v>0.37243062369780583</v>
      </c>
      <c r="BA44" s="22">
        <f t="shared" si="33"/>
        <v>36917.38040931389</v>
      </c>
      <c r="BB44" s="22">
        <f>SUM(BA44:BA$124)</f>
        <v>1004822.318601161</v>
      </c>
      <c r="BC44">
        <f t="shared" si="34"/>
        <v>27.218137025444371</v>
      </c>
      <c r="BD44">
        <f t="shared" si="35"/>
        <v>26.759803692111038</v>
      </c>
    </row>
    <row r="45" spans="1:56" x14ac:dyDescent="0.2">
      <c r="A45">
        <v>41</v>
      </c>
      <c r="B45" s="12">
        <v>5.5799999999994699E-4</v>
      </c>
      <c r="C45" s="5">
        <f t="shared" si="36"/>
        <v>99074.473500715176</v>
      </c>
      <c r="D45">
        <f t="shared" si="0"/>
        <v>0.13528160219074079</v>
      </c>
      <c r="E45" s="22">
        <f t="shared" si="1"/>
        <v>13402.95351138084</v>
      </c>
      <c r="F45" s="22">
        <f>SUM(E45:E$124)</f>
        <v>244122.06031931276</v>
      </c>
      <c r="G45">
        <f t="shared" si="2"/>
        <v>18.214049620631869</v>
      </c>
      <c r="H45">
        <f t="shared" si="3"/>
        <v>17.755716287298537</v>
      </c>
      <c r="J45">
        <f t="shared" si="4"/>
        <v>0.36334694994907885</v>
      </c>
      <c r="K45" s="22">
        <f t="shared" si="5"/>
        <v>35998.407764295698</v>
      </c>
      <c r="L45" s="22">
        <f>SUM(K45:K$124)</f>
        <v>967904.93819184694</v>
      </c>
      <c r="M45">
        <f t="shared" si="6"/>
        <v>26.88743748138339</v>
      </c>
      <c r="N45">
        <f t="shared" si="7"/>
        <v>26.429104148050058</v>
      </c>
      <c r="P45">
        <f t="shared" si="8"/>
        <v>0.29762800075126877</v>
      </c>
      <c r="Q45" s="22">
        <f t="shared" si="9"/>
        <v>29487.337473502415</v>
      </c>
      <c r="R45" s="22">
        <f>SUM(Q45:Q$124)</f>
        <v>727116.15076795476</v>
      </c>
      <c r="S45">
        <f t="shared" si="10"/>
        <v>24.65858951902144</v>
      </c>
      <c r="T45">
        <f t="shared" si="11"/>
        <v>24.200256185688108</v>
      </c>
      <c r="V45">
        <f t="shared" si="12"/>
        <v>0.14917110362876698</v>
      </c>
      <c r="W45" s="22">
        <f t="shared" si="13"/>
        <v>14779.048553540712</v>
      </c>
      <c r="X45" s="22">
        <f>SUM(W45:W$124)</f>
        <v>278610.36090927059</v>
      </c>
      <c r="Y45">
        <f t="shared" si="14"/>
        <v>18.851711590224266</v>
      </c>
      <c r="Z45">
        <f t="shared" si="15"/>
        <v>18.393378256890934</v>
      </c>
      <c r="AB45">
        <f t="shared" si="16"/>
        <v>0.26946820320924197</v>
      </c>
      <c r="AC45" s="22">
        <f t="shared" si="17"/>
        <v>26697.420358139378</v>
      </c>
      <c r="AD45" s="22">
        <f>SUM(AC45:AC$124)</f>
        <v>631536.07278676494</v>
      </c>
      <c r="AE45">
        <f t="shared" si="18"/>
        <v>23.655321911812553</v>
      </c>
      <c r="AF45">
        <f t="shared" si="19"/>
        <v>23.196988578479221</v>
      </c>
      <c r="AH45">
        <f t="shared" si="20"/>
        <v>0.24403137023631633</v>
      </c>
      <c r="AI45" s="22">
        <f t="shared" si="21"/>
        <v>24177.279523821137</v>
      </c>
      <c r="AJ45" s="22">
        <f>SUM(AI45:AI$124)</f>
        <v>549261.82129217789</v>
      </c>
      <c r="AK45">
        <f t="shared" si="22"/>
        <v>22.718098649230033</v>
      </c>
      <c r="AL45">
        <f t="shared" si="23"/>
        <v>22.259765315896701</v>
      </c>
      <c r="AN45">
        <f t="shared" si="24"/>
        <v>0.22104855448771127</v>
      </c>
      <c r="AO45" s="22">
        <f t="shared" si="25"/>
        <v>21900.269153964146</v>
      </c>
      <c r="AP45" s="22">
        <f>SUM(AO45:AO$124)</f>
        <v>478336.33318086772</v>
      </c>
      <c r="AQ45">
        <f t="shared" si="26"/>
        <v>21.841573261864891</v>
      </c>
      <c r="AR45">
        <f t="shared" si="27"/>
        <v>21.383239928531559</v>
      </c>
      <c r="AT45">
        <f t="shared" si="28"/>
        <v>0.40160953581485731</v>
      </c>
      <c r="AU45" s="22">
        <f t="shared" si="29"/>
        <v>39789.253313723602</v>
      </c>
      <c r="AV45" s="22">
        <f>SUM(AU45:AU$124)</f>
        <v>1119140.3204609035</v>
      </c>
      <c r="AW45">
        <f t="shared" si="30"/>
        <v>28.126698222680741</v>
      </c>
      <c r="AX45">
        <f t="shared" si="31"/>
        <v>27.668364889347409</v>
      </c>
      <c r="AZ45">
        <f t="shared" si="32"/>
        <v>0.36334694994907885</v>
      </c>
      <c r="BA45" s="22">
        <f t="shared" si="33"/>
        <v>35998.407764295698</v>
      </c>
      <c r="BB45" s="22">
        <f>SUM(BA45:BA$124)</f>
        <v>967904.93819184694</v>
      </c>
      <c r="BC45">
        <f t="shared" si="34"/>
        <v>26.88743748138339</v>
      </c>
      <c r="BD45">
        <f t="shared" si="35"/>
        <v>26.429104148050058</v>
      </c>
    </row>
    <row r="46" spans="1:56" x14ac:dyDescent="0.2">
      <c r="A46">
        <v>42</v>
      </c>
      <c r="B46" s="12">
        <v>5.9900000000001608E-4</v>
      </c>
      <c r="C46" s="5">
        <f t="shared" si="36"/>
        <v>99019.189944501777</v>
      </c>
      <c r="D46">
        <f t="shared" si="0"/>
        <v>0.12883962113403885</v>
      </c>
      <c r="E46" s="22">
        <f t="shared" si="1"/>
        <v>12757.594917449038</v>
      </c>
      <c r="F46" s="22">
        <f>SUM(E46:E$124)</f>
        <v>230719.10680793194</v>
      </c>
      <c r="G46">
        <f t="shared" si="2"/>
        <v>18.084843444305385</v>
      </c>
      <c r="H46">
        <f t="shared" si="3"/>
        <v>17.626510110972053</v>
      </c>
      <c r="J46">
        <f t="shared" si="4"/>
        <v>0.35448482921861352</v>
      </c>
      <c r="K46" s="22">
        <f t="shared" si="5"/>
        <v>35100.800636842163</v>
      </c>
      <c r="L46" s="22">
        <f>SUM(K46:K$124)</f>
        <v>931906.53042755125</v>
      </c>
      <c r="M46">
        <f t="shared" si="6"/>
        <v>26.549438004824669</v>
      </c>
      <c r="N46">
        <f t="shared" si="7"/>
        <v>26.091104671491337</v>
      </c>
      <c r="P46">
        <f t="shared" si="8"/>
        <v>0.28895922403035801</v>
      </c>
      <c r="Q46" s="22">
        <f t="shared" si="9"/>
        <v>28612.508290477861</v>
      </c>
      <c r="R46" s="22">
        <f>SUM(Q46:Q$124)</f>
        <v>697628.81329445238</v>
      </c>
      <c r="S46">
        <f t="shared" si="10"/>
        <v>24.381952333994455</v>
      </c>
      <c r="T46">
        <f t="shared" si="11"/>
        <v>23.923619000661123</v>
      </c>
      <c r="V46">
        <f t="shared" si="12"/>
        <v>0.14240678150717609</v>
      </c>
      <c r="W46" s="22">
        <f t="shared" si="13"/>
        <v>14101.004147444231</v>
      </c>
      <c r="X46" s="22">
        <f>SUM(W46:W$124)</f>
        <v>263831.31235572998</v>
      </c>
      <c r="Y46">
        <f t="shared" si="14"/>
        <v>18.71010813109708</v>
      </c>
      <c r="Z46">
        <f t="shared" si="15"/>
        <v>18.251774797763748</v>
      </c>
      <c r="AB46">
        <f t="shared" si="16"/>
        <v>0.26098615322929009</v>
      </c>
      <c r="AC46" s="22">
        <f t="shared" si="17"/>
        <v>25842.637479495919</v>
      </c>
      <c r="AD46" s="22">
        <f>SUM(AC46:AC$124)</f>
        <v>604838.6524286255</v>
      </c>
      <c r="AE46">
        <f t="shared" si="18"/>
        <v>23.404679685210805</v>
      </c>
      <c r="AF46">
        <f t="shared" si="19"/>
        <v>22.946346351877473</v>
      </c>
      <c r="AH46">
        <f t="shared" si="20"/>
        <v>0.2357791016776003</v>
      </c>
      <c r="AI46" s="22">
        <f t="shared" si="21"/>
        <v>23346.655653958303</v>
      </c>
      <c r="AJ46" s="22">
        <f>SUM(AI46:AI$124)</f>
        <v>525084.54176835681</v>
      </c>
      <c r="AK46">
        <f t="shared" si="22"/>
        <v>22.490781958285808</v>
      </c>
      <c r="AL46">
        <f t="shared" si="23"/>
        <v>22.032448624952476</v>
      </c>
      <c r="AN46">
        <f t="shared" si="24"/>
        <v>0.21305884769899877</v>
      </c>
      <c r="AO46" s="22">
        <f t="shared" si="25"/>
        <v>21096.914509663835</v>
      </c>
      <c r="AP46" s="22">
        <f>SUM(AO46:AO$124)</f>
        <v>456436.06402690365</v>
      </c>
      <c r="AQ46">
        <f t="shared" si="26"/>
        <v>21.635204703409336</v>
      </c>
      <c r="AR46">
        <f t="shared" si="27"/>
        <v>21.176871370076004</v>
      </c>
      <c r="AT46">
        <f t="shared" si="28"/>
        <v>0.39277216216611965</v>
      </c>
      <c r="AU46" s="22">
        <f t="shared" si="29"/>
        <v>38891.981330439659</v>
      </c>
      <c r="AV46" s="22">
        <f>SUM(AU46:AU$124)</f>
        <v>1079351.0671471797</v>
      </c>
      <c r="AW46">
        <f t="shared" si="30"/>
        <v>27.752534847135752</v>
      </c>
      <c r="AX46">
        <f t="shared" si="31"/>
        <v>27.29420151380242</v>
      </c>
      <c r="AZ46">
        <f t="shared" si="32"/>
        <v>0.35448482921861352</v>
      </c>
      <c r="BA46" s="22">
        <f t="shared" si="33"/>
        <v>35100.800636842163</v>
      </c>
      <c r="BB46" s="22">
        <f>SUM(BA46:BA$124)</f>
        <v>931906.53042755125</v>
      </c>
      <c r="BC46">
        <f t="shared" si="34"/>
        <v>26.549438004824669</v>
      </c>
      <c r="BD46">
        <f t="shared" si="35"/>
        <v>26.091104671491337</v>
      </c>
    </row>
    <row r="47" spans="1:56" x14ac:dyDescent="0.2">
      <c r="A47">
        <v>43</v>
      </c>
      <c r="B47" s="12">
        <v>6.36999999999999E-4</v>
      </c>
      <c r="C47" s="5">
        <f t="shared" si="36"/>
        <v>98959.877449725012</v>
      </c>
      <c r="D47">
        <f t="shared" si="0"/>
        <v>0.12270440108003698</v>
      </c>
      <c r="E47" s="22">
        <f t="shared" si="1"/>
        <v>12142.812493422365</v>
      </c>
      <c r="F47" s="22">
        <f>SUM(E47:E$124)</f>
        <v>217961.51189048294</v>
      </c>
      <c r="G47">
        <f t="shared" si="2"/>
        <v>17.949837569224627</v>
      </c>
      <c r="H47">
        <f t="shared" si="3"/>
        <v>17.491504235891295</v>
      </c>
      <c r="J47">
        <f t="shared" si="4"/>
        <v>0.3458388577742571</v>
      </c>
      <c r="K47" s="22">
        <f t="shared" si="5"/>
        <v>34224.170982693358</v>
      </c>
      <c r="L47" s="22">
        <f>SUM(K47:K$124)</f>
        <v>896805.72979070921</v>
      </c>
      <c r="M47">
        <f t="shared" si="6"/>
        <v>26.203870073119088</v>
      </c>
      <c r="N47">
        <f t="shared" si="7"/>
        <v>25.745536739785756</v>
      </c>
      <c r="P47">
        <f t="shared" si="8"/>
        <v>0.28054293595180391</v>
      </c>
      <c r="Q47" s="22">
        <f t="shared" si="9"/>
        <v>27762.494561176569</v>
      </c>
      <c r="R47" s="22">
        <f>SUM(Q47:Q$124)</f>
        <v>669016.30500397447</v>
      </c>
      <c r="S47">
        <f t="shared" si="10"/>
        <v>24.097845513476859</v>
      </c>
      <c r="T47">
        <f t="shared" si="11"/>
        <v>23.639512180143527</v>
      </c>
      <c r="V47">
        <f t="shared" si="12"/>
        <v>0.135949194756254</v>
      </c>
      <c r="W47" s="22">
        <f t="shared" si="13"/>
        <v>13453.515652467693</v>
      </c>
      <c r="X47" s="22">
        <f>SUM(W47:W$124)</f>
        <v>249730.30820828571</v>
      </c>
      <c r="Y47">
        <f t="shared" si="14"/>
        <v>18.562457179174519</v>
      </c>
      <c r="Z47">
        <f t="shared" si="15"/>
        <v>18.104123845841187</v>
      </c>
      <c r="AB47">
        <f t="shared" si="16"/>
        <v>0.2527710927160195</v>
      </c>
      <c r="AC47" s="22">
        <f t="shared" si="17"/>
        <v>25014.196358010369</v>
      </c>
      <c r="AD47" s="22">
        <f>SUM(AC47:AC$124)</f>
        <v>578996.01494912966</v>
      </c>
      <c r="AE47">
        <f t="shared" si="18"/>
        <v>23.14669664627127</v>
      </c>
      <c r="AF47">
        <f t="shared" si="19"/>
        <v>22.688363312937938</v>
      </c>
      <c r="AH47">
        <f t="shared" si="20"/>
        <v>0.22780589534067661</v>
      </c>
      <c r="AI47" s="22">
        <f t="shared" si="21"/>
        <v>22543.643485238241</v>
      </c>
      <c r="AJ47" s="22">
        <f>SUM(AI47:AI$124)</f>
        <v>501737.88611439842</v>
      </c>
      <c r="AK47">
        <f t="shared" si="22"/>
        <v>22.256290845041992</v>
      </c>
      <c r="AL47">
        <f t="shared" si="23"/>
        <v>21.79795751170866</v>
      </c>
      <c r="AN47">
        <f t="shared" si="24"/>
        <v>0.20535792549301088</v>
      </c>
      <c r="AO47" s="22">
        <f t="shared" si="25"/>
        <v>20322.195140118118</v>
      </c>
      <c r="AP47" s="22">
        <f>SUM(AO47:AO$124)</f>
        <v>435339.14951723977</v>
      </c>
      <c r="AQ47">
        <f t="shared" si="26"/>
        <v>21.421856571873736</v>
      </c>
      <c r="AR47">
        <f t="shared" si="27"/>
        <v>20.963523238540404</v>
      </c>
      <c r="AT47">
        <f t="shared" si="28"/>
        <v>0.38412925395219527</v>
      </c>
      <c r="AU47" s="22">
        <f t="shared" si="29"/>
        <v>38013.38389596354</v>
      </c>
      <c r="AV47" s="22">
        <f>SUM(AU47:AU$124)</f>
        <v>1040459.0858167398</v>
      </c>
      <c r="AW47">
        <f t="shared" si="30"/>
        <v>27.370862027550807</v>
      </c>
      <c r="AX47">
        <f t="shared" si="31"/>
        <v>26.912528694217475</v>
      </c>
      <c r="AZ47">
        <f t="shared" si="32"/>
        <v>0.3458388577742571</v>
      </c>
      <c r="BA47" s="22">
        <f t="shared" si="33"/>
        <v>34224.170982693358</v>
      </c>
      <c r="BB47" s="22">
        <f>SUM(BA47:BA$124)</f>
        <v>896805.72979070921</v>
      </c>
      <c r="BC47">
        <f t="shared" si="34"/>
        <v>26.203870073119088</v>
      </c>
      <c r="BD47">
        <f t="shared" si="35"/>
        <v>25.745536739785756</v>
      </c>
    </row>
    <row r="48" spans="1:56" x14ac:dyDescent="0.2">
      <c r="A48">
        <v>44</v>
      </c>
      <c r="B48" s="12">
        <v>6.6999999999994809E-4</v>
      </c>
      <c r="C48" s="5">
        <f t="shared" si="36"/>
        <v>98896.840007789535</v>
      </c>
      <c r="D48">
        <f t="shared" si="0"/>
        <v>0.11686133436193999</v>
      </c>
      <c r="E48" s="22">
        <f t="shared" si="1"/>
        <v>11557.216687489577</v>
      </c>
      <c r="F48" s="22">
        <f>SUM(E48:E$124)</f>
        <v>205818.69939706058</v>
      </c>
      <c r="G48">
        <f t="shared" si="2"/>
        <v>17.808673572751701</v>
      </c>
      <c r="H48">
        <f t="shared" si="3"/>
        <v>17.350340239418369</v>
      </c>
      <c r="J48">
        <f t="shared" si="4"/>
        <v>0.33740376368220215</v>
      </c>
      <c r="K48" s="22">
        <f t="shared" si="5"/>
        <v>33368.166034904774</v>
      </c>
      <c r="L48" s="22">
        <f>SUM(K48:K$124)</f>
        <v>862581.55880801589</v>
      </c>
      <c r="M48">
        <f t="shared" si="6"/>
        <v>25.850433551119121</v>
      </c>
      <c r="N48">
        <f t="shared" si="7"/>
        <v>25.392100217785789</v>
      </c>
      <c r="P48">
        <f t="shared" si="8"/>
        <v>0.27237178247747956</v>
      </c>
      <c r="Q48" s="22">
        <f t="shared" si="9"/>
        <v>26936.708594311749</v>
      </c>
      <c r="R48" s="22">
        <f>SUM(Q48:Q$124)</f>
        <v>641253.81044279784</v>
      </c>
      <c r="S48">
        <f t="shared" si="10"/>
        <v>23.805945266015613</v>
      </c>
      <c r="T48">
        <f t="shared" si="11"/>
        <v>23.34761193268228</v>
      </c>
      <c r="V48">
        <f t="shared" si="12"/>
        <v>0.12978443413484866</v>
      </c>
      <c r="W48" s="22">
        <f t="shared" si="13"/>
        <v>12835.270418135628</v>
      </c>
      <c r="X48" s="22">
        <f>SUM(W48:W$124)</f>
        <v>236276.79255581804</v>
      </c>
      <c r="Y48">
        <f t="shared" si="14"/>
        <v>18.408400046014624</v>
      </c>
      <c r="Z48">
        <f t="shared" si="15"/>
        <v>17.950066712681291</v>
      </c>
      <c r="AB48">
        <f t="shared" si="16"/>
        <v>0.24481461764263385</v>
      </c>
      <c r="AC48" s="22">
        <f t="shared" si="17"/>
        <v>24211.392072571729</v>
      </c>
      <c r="AD48" s="22">
        <f>SUM(AC48:AC$124)</f>
        <v>553981.81859111914</v>
      </c>
      <c r="AE48">
        <f t="shared" si="18"/>
        <v>22.881039509442601</v>
      </c>
      <c r="AF48">
        <f t="shared" si="19"/>
        <v>22.422706176109269</v>
      </c>
      <c r="AH48">
        <f t="shared" si="20"/>
        <v>0.22010231433881802</v>
      </c>
      <c r="AI48" s="22">
        <f t="shared" si="21"/>
        <v>21767.423366510287</v>
      </c>
      <c r="AJ48" s="22">
        <f>SUM(AI48:AI$124)</f>
        <v>479194.24262916012</v>
      </c>
      <c r="AK48">
        <f t="shared" si="22"/>
        <v>22.014284123605194</v>
      </c>
      <c r="AL48">
        <f t="shared" si="23"/>
        <v>21.555950790271861</v>
      </c>
      <c r="AN48">
        <f t="shared" si="24"/>
        <v>0.19793534987278152</v>
      </c>
      <c r="AO48" s="22">
        <f t="shared" si="25"/>
        <v>19575.180628254318</v>
      </c>
      <c r="AP48" s="22">
        <f>SUM(AO48:AO$124)</f>
        <v>415016.9543771217</v>
      </c>
      <c r="AQ48">
        <f t="shared" si="26"/>
        <v>21.201181345836307</v>
      </c>
      <c r="AR48">
        <f t="shared" si="27"/>
        <v>20.742848012502975</v>
      </c>
      <c r="AT48">
        <f t="shared" si="28"/>
        <v>0.37567653198258705</v>
      </c>
      <c r="AU48" s="22">
        <f t="shared" si="29"/>
        <v>37153.221878163138</v>
      </c>
      <c r="AV48" s="22">
        <f>SUM(AU48:AU$124)</f>
        <v>1002445.7019207762</v>
      </c>
      <c r="AW48">
        <f t="shared" si="30"/>
        <v>26.981393570875348</v>
      </c>
      <c r="AX48">
        <f t="shared" si="31"/>
        <v>26.523060237542015</v>
      </c>
      <c r="AZ48">
        <f t="shared" si="32"/>
        <v>0.33740376368220215</v>
      </c>
      <c r="BA48" s="22">
        <f t="shared" si="33"/>
        <v>33368.166034904774</v>
      </c>
      <c r="BB48" s="22">
        <f>SUM(BA48:BA$124)</f>
        <v>862581.55880801589</v>
      </c>
      <c r="BC48">
        <f t="shared" si="34"/>
        <v>25.850433551119121</v>
      </c>
      <c r="BD48">
        <f t="shared" si="35"/>
        <v>25.392100217785789</v>
      </c>
    </row>
    <row r="49" spans="1:56" x14ac:dyDescent="0.2">
      <c r="A49">
        <v>45</v>
      </c>
      <c r="B49" s="12">
        <v>6.8800000000002204E-4</v>
      </c>
      <c r="C49" s="5">
        <f t="shared" si="36"/>
        <v>98830.579124984317</v>
      </c>
      <c r="D49">
        <f t="shared" si="0"/>
        <v>0.1112965089161333</v>
      </c>
      <c r="E49" s="22">
        <f t="shared" si="1"/>
        <v>10999.498430770434</v>
      </c>
      <c r="F49" s="22">
        <f>SUM(E49:E$124)</f>
        <v>194261.48270957099</v>
      </c>
      <c r="G49">
        <f t="shared" si="2"/>
        <v>17.660940081243723</v>
      </c>
      <c r="H49">
        <f t="shared" si="3"/>
        <v>17.202606747910391</v>
      </c>
      <c r="J49">
        <f t="shared" si="4"/>
        <v>0.32917440359239231</v>
      </c>
      <c r="K49" s="22">
        <f t="shared" si="5"/>
        <v>32532.496940157449</v>
      </c>
      <c r="L49" s="22">
        <f>SUM(K49:K$124)</f>
        <v>829213.39277311112</v>
      </c>
      <c r="M49">
        <f t="shared" si="6"/>
        <v>25.488771867048023</v>
      </c>
      <c r="N49">
        <f t="shared" si="7"/>
        <v>25.03043853371469</v>
      </c>
      <c r="P49">
        <f t="shared" si="8"/>
        <v>0.26443862376454325</v>
      </c>
      <c r="Q49" s="22">
        <f t="shared" si="9"/>
        <v>26134.622329663649</v>
      </c>
      <c r="R49" s="22">
        <f>SUM(Q49:Q$124)</f>
        <v>614317.101848486</v>
      </c>
      <c r="S49">
        <f t="shared" si="10"/>
        <v>23.505872558610349</v>
      </c>
      <c r="T49">
        <f t="shared" si="11"/>
        <v>23.047539225277017</v>
      </c>
      <c r="V49">
        <f t="shared" si="12"/>
        <v>0.12389922113112045</v>
      </c>
      <c r="W49" s="22">
        <f t="shared" si="13"/>
        <v>12245.031777523129</v>
      </c>
      <c r="X49" s="22">
        <f>SUM(W49:W$124)</f>
        <v>223441.52213768242</v>
      </c>
      <c r="Y49">
        <f t="shared" si="14"/>
        <v>18.247524889876537</v>
      </c>
      <c r="Z49">
        <f t="shared" si="15"/>
        <v>17.789191556543205</v>
      </c>
      <c r="AB49">
        <f t="shared" si="16"/>
        <v>0.23710858851586819</v>
      </c>
      <c r="AC49" s="22">
        <f t="shared" si="17"/>
        <v>23433.579118530859</v>
      </c>
      <c r="AD49" s="22">
        <f>SUM(AC49:AC$124)</f>
        <v>529770.42651854735</v>
      </c>
      <c r="AE49">
        <f t="shared" si="18"/>
        <v>22.607320198032159</v>
      </c>
      <c r="AF49">
        <f t="shared" si="19"/>
        <v>22.148986864698827</v>
      </c>
      <c r="AH49">
        <f t="shared" si="20"/>
        <v>0.21265924090707056</v>
      </c>
      <c r="AI49" s="22">
        <f t="shared" si="21"/>
        <v>21017.23593512534</v>
      </c>
      <c r="AJ49" s="22">
        <f>SUM(AI49:AI$124)</f>
        <v>457426.81926264981</v>
      </c>
      <c r="AK49">
        <f t="shared" si="22"/>
        <v>21.764366193280871</v>
      </c>
      <c r="AL49">
        <f t="shared" si="23"/>
        <v>21.306032859947539</v>
      </c>
      <c r="AN49">
        <f t="shared" si="24"/>
        <v>0.19078106011834364</v>
      </c>
      <c r="AO49" s="22">
        <f t="shared" si="25"/>
        <v>18855.00265757435</v>
      </c>
      <c r="AP49" s="22">
        <f>SUM(AO49:AO$124)</f>
        <v>395441.77374886733</v>
      </c>
      <c r="AQ49">
        <f t="shared" si="26"/>
        <v>20.972777407167968</v>
      </c>
      <c r="AR49">
        <f t="shared" si="27"/>
        <v>20.514444073834635</v>
      </c>
      <c r="AT49">
        <f t="shared" si="28"/>
        <v>0.36740981122991401</v>
      </c>
      <c r="AU49" s="22">
        <f t="shared" si="29"/>
        <v>36311.32442005357</v>
      </c>
      <c r="AV49" s="22">
        <f>SUM(AU49:AU$124)</f>
        <v>965292.48004261288</v>
      </c>
      <c r="AW49">
        <f t="shared" si="30"/>
        <v>26.583786062882165</v>
      </c>
      <c r="AX49">
        <f t="shared" si="31"/>
        <v>26.125452729548833</v>
      </c>
      <c r="AZ49">
        <f t="shared" si="32"/>
        <v>0.32917440359239231</v>
      </c>
      <c r="BA49" s="22">
        <f t="shared" si="33"/>
        <v>32532.496940157449</v>
      </c>
      <c r="BB49" s="22">
        <f>SUM(BA49:BA$124)</f>
        <v>829213.39277311112</v>
      </c>
      <c r="BC49">
        <f t="shared" si="34"/>
        <v>25.488771867048023</v>
      </c>
      <c r="BD49">
        <f t="shared" si="35"/>
        <v>25.03043853371469</v>
      </c>
    </row>
    <row r="50" spans="1:56" x14ac:dyDescent="0.2">
      <c r="A50">
        <v>46</v>
      </c>
      <c r="B50" s="12">
        <v>7.1100000000001707E-4</v>
      </c>
      <c r="C50" s="5">
        <f t="shared" si="36"/>
        <v>98762.583686546321</v>
      </c>
      <c r="D50">
        <f t="shared" si="0"/>
        <v>0.10599667515822221</v>
      </c>
      <c r="E50" s="22">
        <f t="shared" si="1"/>
        <v>10468.505500809586</v>
      </c>
      <c r="F50" s="22">
        <f>SUM(E50:E$124)</f>
        <v>183261.98427880055</v>
      </c>
      <c r="G50">
        <f t="shared" si="2"/>
        <v>17.506031234795444</v>
      </c>
      <c r="H50">
        <f t="shared" si="3"/>
        <v>17.047697901462112</v>
      </c>
      <c r="J50">
        <f t="shared" si="4"/>
        <v>0.32114575960233399</v>
      </c>
      <c r="K50" s="22">
        <f t="shared" si="5"/>
        <v>31717.184958304999</v>
      </c>
      <c r="L50" s="22">
        <f>SUM(K50:K$124)</f>
        <v>796680.89583295386</v>
      </c>
      <c r="M50">
        <f t="shared" si="6"/>
        <v>25.118272535228467</v>
      </c>
      <c r="N50">
        <f t="shared" si="7"/>
        <v>24.659939201895135</v>
      </c>
      <c r="P50">
        <f t="shared" si="8"/>
        <v>0.25673652792674101</v>
      </c>
      <c r="Q50" s="22">
        <f t="shared" si="9"/>
        <v>25355.962824758095</v>
      </c>
      <c r="R50" s="22">
        <f>SUM(Q50:Q$124)</f>
        <v>588182.47951882239</v>
      </c>
      <c r="S50">
        <f t="shared" si="10"/>
        <v>23.197008277063283</v>
      </c>
      <c r="T50">
        <f t="shared" si="11"/>
        <v>22.738674943729951</v>
      </c>
      <c r="V50">
        <f t="shared" si="12"/>
        <v>0.11828087936145149</v>
      </c>
      <c r="W50" s="22">
        <f t="shared" si="13"/>
        <v>11681.725246453641</v>
      </c>
      <c r="X50" s="22">
        <f>SUM(W50:W$124)</f>
        <v>211196.49036015925</v>
      </c>
      <c r="Y50">
        <f t="shared" si="14"/>
        <v>18.079220826074014</v>
      </c>
      <c r="Z50">
        <f t="shared" si="15"/>
        <v>17.620887492740682</v>
      </c>
      <c r="AB50">
        <f t="shared" si="16"/>
        <v>0.22964512204926701</v>
      </c>
      <c r="AC50" s="22">
        <f t="shared" si="17"/>
        <v>22680.345584597879</v>
      </c>
      <c r="AD50" s="22">
        <f>SUM(AC50:AC$124)</f>
        <v>506336.84740001627</v>
      </c>
      <c r="AE50">
        <f t="shared" si="18"/>
        <v>22.32491764780989</v>
      </c>
      <c r="AF50">
        <f t="shared" si="19"/>
        <v>21.866584314476558</v>
      </c>
      <c r="AH50">
        <f t="shared" si="20"/>
        <v>0.20546786561069619</v>
      </c>
      <c r="AI50" s="22">
        <f t="shared" si="21"/>
        <v>20292.537272272435</v>
      </c>
      <c r="AJ50" s="22">
        <f>SUM(AI50:AI$124)</f>
        <v>436409.58332752454</v>
      </c>
      <c r="AK50">
        <f t="shared" si="22"/>
        <v>21.505915079620486</v>
      </c>
      <c r="AL50">
        <f t="shared" si="23"/>
        <v>21.047581746287154</v>
      </c>
      <c r="AN50">
        <f t="shared" si="24"/>
        <v>0.1838853591502107</v>
      </c>
      <c r="AO50" s="22">
        <f t="shared" si="25"/>
        <v>18160.993171803311</v>
      </c>
      <c r="AP50" s="22">
        <f>SUM(AO50:AO$124)</f>
        <v>376586.7710912929</v>
      </c>
      <c r="AQ50">
        <f t="shared" si="26"/>
        <v>20.736022943722048</v>
      </c>
      <c r="AR50">
        <f t="shared" si="27"/>
        <v>20.277689610388716</v>
      </c>
      <c r="AT50">
        <f t="shared" si="28"/>
        <v>0.35932499875786211</v>
      </c>
      <c r="AU50" s="22">
        <f t="shared" si="29"/>
        <v>35487.865260491511</v>
      </c>
      <c r="AV50" s="22">
        <f>SUM(AU50:AU$124)</f>
        <v>928981.15562255925</v>
      </c>
      <c r="AW50">
        <f t="shared" si="30"/>
        <v>26.17743132204658</v>
      </c>
      <c r="AX50">
        <f t="shared" si="31"/>
        <v>25.719097988713248</v>
      </c>
      <c r="AZ50">
        <f t="shared" si="32"/>
        <v>0.32114575960233399</v>
      </c>
      <c r="BA50" s="22">
        <f t="shared" si="33"/>
        <v>31717.184958304999</v>
      </c>
      <c r="BB50" s="22">
        <f>SUM(BA50:BA$124)</f>
        <v>796680.89583295386</v>
      </c>
      <c r="BC50">
        <f t="shared" si="34"/>
        <v>25.118272535228467</v>
      </c>
      <c r="BD50">
        <f t="shared" si="35"/>
        <v>24.659939201895135</v>
      </c>
    </row>
    <row r="51" spans="1:56" x14ac:dyDescent="0.2">
      <c r="A51">
        <v>47</v>
      </c>
      <c r="B51" s="12">
        <v>7.460000000000241E-4</v>
      </c>
      <c r="C51" s="5">
        <f t="shared" si="36"/>
        <v>98692.363489545183</v>
      </c>
      <c r="D51">
        <f t="shared" si="0"/>
        <v>0.10094921443640208</v>
      </c>
      <c r="E51" s="22">
        <f t="shared" si="1"/>
        <v>9962.9165651414351</v>
      </c>
      <c r="F51" s="22">
        <f>SUM(E51:E$124)</f>
        <v>172793.47877799094</v>
      </c>
      <c r="G51">
        <f t="shared" si="2"/>
        <v>17.34366414174</v>
      </c>
      <c r="H51">
        <f t="shared" si="3"/>
        <v>16.885330808406668</v>
      </c>
      <c r="J51">
        <f t="shared" si="4"/>
        <v>0.31331293619739897</v>
      </c>
      <c r="K51" s="22">
        <f t="shared" si="5"/>
        <v>30921.594185170379</v>
      </c>
      <c r="L51" s="22">
        <f>SUM(K51:K$124)</f>
        <v>764963.71087464876</v>
      </c>
      <c r="M51">
        <f t="shared" si="6"/>
        <v>24.738818648668381</v>
      </c>
      <c r="N51">
        <f t="shared" si="7"/>
        <v>24.280485315335049</v>
      </c>
      <c r="P51">
        <f t="shared" si="8"/>
        <v>0.24925876497741845</v>
      </c>
      <c r="Q51" s="22">
        <f t="shared" si="9"/>
        <v>24599.936636106497</v>
      </c>
      <c r="R51" s="22">
        <f>SUM(Q51:Q$124)</f>
        <v>562826.51669406414</v>
      </c>
      <c r="S51">
        <f t="shared" si="10"/>
        <v>22.879185626355511</v>
      </c>
      <c r="T51">
        <f t="shared" si="11"/>
        <v>22.420852293022179</v>
      </c>
      <c r="V51">
        <f t="shared" si="12"/>
        <v>0.11291730726630213</v>
      </c>
      <c r="W51" s="22">
        <f t="shared" si="13"/>
        <v>11144.07593298655</v>
      </c>
      <c r="X51" s="22">
        <f>SUM(W51:W$124)</f>
        <v>199514.76511370562</v>
      </c>
      <c r="Y51">
        <f t="shared" si="14"/>
        <v>17.903212999755358</v>
      </c>
      <c r="Z51">
        <f t="shared" si="15"/>
        <v>17.444879666422025</v>
      </c>
      <c r="AB51">
        <f t="shared" si="16"/>
        <v>0.22241658309856371</v>
      </c>
      <c r="AC51" s="22">
        <f t="shared" si="17"/>
        <v>21950.818265266083</v>
      </c>
      <c r="AD51" s="22">
        <f>SUM(AC51:AC$124)</f>
        <v>483656.50181541836</v>
      </c>
      <c r="AE51">
        <f t="shared" si="18"/>
        <v>22.033643391815289</v>
      </c>
      <c r="AF51">
        <f t="shared" si="19"/>
        <v>21.575310058481957</v>
      </c>
      <c r="AH51">
        <f t="shared" si="20"/>
        <v>0.19851967691854708</v>
      </c>
      <c r="AI51" s="22">
        <f t="shared" si="21"/>
        <v>19592.37611427232</v>
      </c>
      <c r="AJ51" s="22">
        <f>SUM(AI51:AI$124)</f>
        <v>416117.04605525202</v>
      </c>
      <c r="AK51">
        <f t="shared" si="22"/>
        <v>21.238722839345971</v>
      </c>
      <c r="AL51">
        <f t="shared" si="23"/>
        <v>20.780389506012639</v>
      </c>
      <c r="AN51">
        <f t="shared" si="24"/>
        <v>0.17723890038574525</v>
      </c>
      <c r="AO51" s="22">
        <f t="shared" si="25"/>
        <v>17492.125981357261</v>
      </c>
      <c r="AP51" s="22">
        <f>SUM(AO51:AO$124)</f>
        <v>358425.7779194896</v>
      </c>
      <c r="AQ51">
        <f t="shared" si="26"/>
        <v>20.490692686611805</v>
      </c>
      <c r="AR51">
        <f t="shared" si="27"/>
        <v>20.032359353278473</v>
      </c>
      <c r="AT51">
        <f t="shared" si="28"/>
        <v>0.35141809169473071</v>
      </c>
      <c r="AU51" s="22">
        <f t="shared" si="29"/>
        <v>34682.28204233868</v>
      </c>
      <c r="AV51" s="22">
        <f>SUM(AU51:AU$124)</f>
        <v>893493.29036206775</v>
      </c>
      <c r="AW51">
        <f t="shared" si="30"/>
        <v>25.762240479773752</v>
      </c>
      <c r="AX51">
        <f t="shared" si="31"/>
        <v>25.303907146440419</v>
      </c>
      <c r="AZ51">
        <f t="shared" si="32"/>
        <v>0.31331293619739897</v>
      </c>
      <c r="BA51" s="22">
        <f t="shared" si="33"/>
        <v>30921.594185170379</v>
      </c>
      <c r="BB51" s="22">
        <f>SUM(BA51:BA$124)</f>
        <v>764963.71087464876</v>
      </c>
      <c r="BC51">
        <f t="shared" si="34"/>
        <v>24.738818648668381</v>
      </c>
      <c r="BD51">
        <f t="shared" si="35"/>
        <v>24.280485315335049</v>
      </c>
    </row>
    <row r="52" spans="1:56" x14ac:dyDescent="0.2">
      <c r="A52">
        <v>48</v>
      </c>
      <c r="B52" s="12">
        <v>8.0899999999994908E-4</v>
      </c>
      <c r="C52" s="5">
        <f t="shared" si="36"/>
        <v>98618.738986381984</v>
      </c>
      <c r="D52">
        <f t="shared" si="0"/>
        <v>9.6142108987049613E-2</v>
      </c>
      <c r="E52" s="22">
        <f t="shared" si="1"/>
        <v>9481.4135517941359</v>
      </c>
      <c r="F52" s="22">
        <f>SUM(E52:E$124)</f>
        <v>162830.5622128495</v>
      </c>
      <c r="G52">
        <f t="shared" si="2"/>
        <v>17.173658898365172</v>
      </c>
      <c r="H52">
        <f t="shared" si="3"/>
        <v>16.71532556503184</v>
      </c>
      <c r="J52">
        <f t="shared" si="4"/>
        <v>0.30567115726575511</v>
      </c>
      <c r="K52" s="22">
        <f t="shared" si="5"/>
        <v>30144.904074056823</v>
      </c>
      <c r="L52" s="22">
        <f>SUM(K52:K$124)</f>
        <v>734042.1166894784</v>
      </c>
      <c r="M52">
        <f t="shared" si="6"/>
        <v>24.35045455398236</v>
      </c>
      <c r="N52">
        <f t="shared" si="7"/>
        <v>23.892121220649027</v>
      </c>
      <c r="P52">
        <f t="shared" si="8"/>
        <v>0.24199880094894996</v>
      </c>
      <c r="Q52" s="22">
        <f t="shared" si="9"/>
        <v>23865.616585801905</v>
      </c>
      <c r="R52" s="22">
        <f>SUM(Q52:Q$124)</f>
        <v>538226.58005795779</v>
      </c>
      <c r="S52">
        <f t="shared" si="10"/>
        <v>22.552385274561004</v>
      </c>
      <c r="T52">
        <f t="shared" si="11"/>
        <v>22.094051941227672</v>
      </c>
      <c r="V52">
        <f t="shared" si="12"/>
        <v>0.10779695204420249</v>
      </c>
      <c r="W52" s="22">
        <f t="shared" si="13"/>
        <v>10630.799477174742</v>
      </c>
      <c r="X52" s="22">
        <f>SUM(W52:W$124)</f>
        <v>188370.68918071906</v>
      </c>
      <c r="Y52">
        <f t="shared" si="14"/>
        <v>17.719334240587216</v>
      </c>
      <c r="Z52">
        <f t="shared" si="15"/>
        <v>17.261000907253884</v>
      </c>
      <c r="AB52">
        <f t="shared" si="16"/>
        <v>0.21541557685090909</v>
      </c>
      <c r="AC52" s="22">
        <f t="shared" si="17"/>
        <v>21244.012547060713</v>
      </c>
      <c r="AD52" s="22">
        <f>SUM(AC52:AC$124)</f>
        <v>461705.68355015235</v>
      </c>
      <c r="AE52">
        <f t="shared" si="18"/>
        <v>21.73344995571626</v>
      </c>
      <c r="AF52">
        <f t="shared" si="19"/>
        <v>21.275116622382928</v>
      </c>
      <c r="AH52">
        <f t="shared" si="20"/>
        <v>0.19180645112903102</v>
      </c>
      <c r="AI52" s="22">
        <f t="shared" si="21"/>
        <v>18915.710339798141</v>
      </c>
      <c r="AJ52" s="22">
        <f>SUM(AI52:AI$124)</f>
        <v>396524.66994097974</v>
      </c>
      <c r="AK52">
        <f t="shared" si="22"/>
        <v>20.962716325101606</v>
      </c>
      <c r="AL52">
        <f t="shared" si="23"/>
        <v>20.504382991768274</v>
      </c>
      <c r="AN52">
        <f t="shared" si="24"/>
        <v>0.17083267507059779</v>
      </c>
      <c r="AO52" s="22">
        <f t="shared" si="25"/>
        <v>16847.302993132689</v>
      </c>
      <c r="AP52" s="22">
        <f>SUM(AO52:AO$124)</f>
        <v>340933.6519381323</v>
      </c>
      <c r="AQ52">
        <f t="shared" si="26"/>
        <v>20.236690233273773</v>
      </c>
      <c r="AR52">
        <f t="shared" si="27"/>
        <v>19.778356899940441</v>
      </c>
      <c r="AT52">
        <f t="shared" si="28"/>
        <v>0.34368517525157044</v>
      </c>
      <c r="AU52" s="22">
        <f t="shared" si="29"/>
        <v>33893.798591623578</v>
      </c>
      <c r="AV52" s="22">
        <f>SUM(AU52:AU$124)</f>
        <v>858811.00831972924</v>
      </c>
      <c r="AW52">
        <f t="shared" si="30"/>
        <v>25.338293257338631</v>
      </c>
      <c r="AX52">
        <f t="shared" si="31"/>
        <v>24.879959924005298</v>
      </c>
      <c r="AZ52">
        <f t="shared" si="32"/>
        <v>0.30567115726575511</v>
      </c>
      <c r="BA52" s="22">
        <f t="shared" si="33"/>
        <v>30144.904074056823</v>
      </c>
      <c r="BB52" s="22">
        <f>SUM(BA52:BA$124)</f>
        <v>734042.1166894784</v>
      </c>
      <c r="BC52">
        <f t="shared" si="34"/>
        <v>24.35045455398236</v>
      </c>
      <c r="BD52">
        <f t="shared" si="35"/>
        <v>23.892121220649027</v>
      </c>
    </row>
    <row r="53" spans="1:56" x14ac:dyDescent="0.2">
      <c r="A53">
        <v>49</v>
      </c>
      <c r="B53" s="12">
        <v>8.7800000000004509E-4</v>
      </c>
      <c r="C53" s="5">
        <f t="shared" si="36"/>
        <v>98538.956426542005</v>
      </c>
      <c r="D53">
        <f t="shared" si="0"/>
        <v>9.1563913320999626E-2</v>
      </c>
      <c r="E53" s="22">
        <f t="shared" si="1"/>
        <v>9022.612464981652</v>
      </c>
      <c r="F53" s="22">
        <f>SUM(E53:E$124)</f>
        <v>153349.14866105543</v>
      </c>
      <c r="G53">
        <f t="shared" si="2"/>
        <v>16.996091681453734</v>
      </c>
      <c r="H53">
        <f t="shared" si="3"/>
        <v>16.537758348120402</v>
      </c>
      <c r="J53">
        <f t="shared" si="4"/>
        <v>0.2982157631861026</v>
      </c>
      <c r="K53" s="22">
        <f t="shared" si="5"/>
        <v>29385.870094303333</v>
      </c>
      <c r="L53" s="22">
        <f>SUM(K53:K$124)</f>
        <v>703897.21261542151</v>
      </c>
      <c r="M53">
        <f t="shared" si="6"/>
        <v>23.953594375681842</v>
      </c>
      <c r="N53">
        <f t="shared" si="7"/>
        <v>23.49526104234851</v>
      </c>
      <c r="P53">
        <f t="shared" si="8"/>
        <v>0.2349502921834466</v>
      </c>
      <c r="Q53" s="22">
        <f t="shared" si="9"/>
        <v>23151.756603867958</v>
      </c>
      <c r="R53" s="22">
        <f>SUM(Q53:Q$124)</f>
        <v>514360.96347215603</v>
      </c>
      <c r="S53">
        <f t="shared" si="10"/>
        <v>22.216930329434348</v>
      </c>
      <c r="T53">
        <f t="shared" si="11"/>
        <v>21.758596996101016</v>
      </c>
      <c r="V53">
        <f t="shared" si="12"/>
        <v>0.10290878476773505</v>
      </c>
      <c r="W53" s="22">
        <f t="shared" si="13"/>
        <v>10140.524258136233</v>
      </c>
      <c r="X53" s="22">
        <f>SUM(W53:W$124)</f>
        <v>177739.88970354429</v>
      </c>
      <c r="Y53">
        <f t="shared" si="14"/>
        <v>17.527682512167456</v>
      </c>
      <c r="Z53">
        <f t="shared" si="15"/>
        <v>17.069349178834123</v>
      </c>
      <c r="AB53">
        <f t="shared" si="16"/>
        <v>0.2086349412599604</v>
      </c>
      <c r="AC53" s="22">
        <f t="shared" si="17"/>
        <v>20558.669385869391</v>
      </c>
      <c r="AD53" s="22">
        <f>SUM(AC53:AC$124)</f>
        <v>440461.67100309161</v>
      </c>
      <c r="AE53">
        <f t="shared" si="18"/>
        <v>21.424619596530626</v>
      </c>
      <c r="AF53">
        <f t="shared" si="19"/>
        <v>20.966286263197293</v>
      </c>
      <c r="AH53">
        <f t="shared" si="20"/>
        <v>0.18532024263674499</v>
      </c>
      <c r="AI53" s="22">
        <f t="shared" si="21"/>
        <v>18261.263314138407</v>
      </c>
      <c r="AJ53" s="22">
        <f>SUM(AI53:AI$124)</f>
        <v>377608.95960118162</v>
      </c>
      <c r="AK53">
        <f t="shared" si="22"/>
        <v>20.678140011749662</v>
      </c>
      <c r="AL53">
        <f t="shared" si="23"/>
        <v>20.21980667841633</v>
      </c>
      <c r="AN53">
        <f t="shared" si="24"/>
        <v>0.16465800006804607</v>
      </c>
      <c r="AO53" s="22">
        <f t="shared" si="25"/>
        <v>16225.227493986742</v>
      </c>
      <c r="AP53" s="22">
        <f>SUM(AO53:AO$124)</f>
        <v>324086.34894499969</v>
      </c>
      <c r="AQ53">
        <f t="shared" si="26"/>
        <v>19.97422526526114</v>
      </c>
      <c r="AR53">
        <f t="shared" si="27"/>
        <v>19.515891931927808</v>
      </c>
      <c r="AT53">
        <f t="shared" si="28"/>
        <v>0.33612242078393195</v>
      </c>
      <c r="AU53" s="22">
        <f t="shared" si="29"/>
        <v>33121.15257561169</v>
      </c>
      <c r="AV53" s="22">
        <f>SUM(AU53:AU$124)</f>
        <v>824917.20972810569</v>
      </c>
      <c r="AW53">
        <f t="shared" si="30"/>
        <v>24.906053853195985</v>
      </c>
      <c r="AX53">
        <f t="shared" si="31"/>
        <v>24.447720519862653</v>
      </c>
      <c r="AZ53">
        <f t="shared" si="32"/>
        <v>0.2982157631861026</v>
      </c>
      <c r="BA53" s="22">
        <f t="shared" si="33"/>
        <v>29385.870094303333</v>
      </c>
      <c r="BB53" s="22">
        <f>SUM(BA53:BA$124)</f>
        <v>703897.21261542151</v>
      </c>
      <c r="BC53">
        <f t="shared" si="34"/>
        <v>23.953594375681842</v>
      </c>
      <c r="BD53">
        <f t="shared" si="35"/>
        <v>23.49526104234851</v>
      </c>
    </row>
    <row r="54" spans="1:56" x14ac:dyDescent="0.2">
      <c r="A54">
        <v>50</v>
      </c>
      <c r="B54" s="12">
        <v>9.839999999999851E-4</v>
      </c>
      <c r="C54" s="5">
        <f t="shared" si="36"/>
        <v>98452.439222799498</v>
      </c>
      <c r="D54">
        <f t="shared" si="0"/>
        <v>8.7203726972380588E-2</v>
      </c>
      <c r="E54" s="22">
        <f t="shared" si="1"/>
        <v>8585.4196297499002</v>
      </c>
      <c r="F54" s="22">
        <f>SUM(E54:E$124)</f>
        <v>144326.53619607378</v>
      </c>
      <c r="G54">
        <f t="shared" si="2"/>
        <v>16.810656021513317</v>
      </c>
      <c r="H54">
        <f t="shared" si="3"/>
        <v>16.352322688179985</v>
      </c>
      <c r="J54">
        <f t="shared" si="4"/>
        <v>0.29094220798644155</v>
      </c>
      <c r="K54" s="22">
        <f t="shared" si="5"/>
        <v>28643.970049132226</v>
      </c>
      <c r="L54" s="22">
        <f>SUM(K54:K$124)</f>
        <v>674511.34252111812</v>
      </c>
      <c r="M54">
        <f t="shared" si="6"/>
        <v>23.548109475193108</v>
      </c>
      <c r="N54">
        <f t="shared" si="7"/>
        <v>23.089776141859776</v>
      </c>
      <c r="P54">
        <f t="shared" si="8"/>
        <v>0.22810707978975397</v>
      </c>
      <c r="Q54" s="22">
        <f t="shared" si="9"/>
        <v>22457.698409291028</v>
      </c>
      <c r="R54" s="22">
        <f>SUM(Q54:Q$124)</f>
        <v>491209.20686828805</v>
      </c>
      <c r="S54">
        <f t="shared" si="10"/>
        <v>21.872642419361583</v>
      </c>
      <c r="T54">
        <f t="shared" si="11"/>
        <v>21.414309086028251</v>
      </c>
      <c r="V54">
        <f t="shared" si="12"/>
        <v>9.8242276627909339E-2</v>
      </c>
      <c r="W54" s="22">
        <f t="shared" si="13"/>
        <v>9672.1917688187004</v>
      </c>
      <c r="X54" s="22">
        <f>SUM(W54:W$124)</f>
        <v>167599.36544540807</v>
      </c>
      <c r="Y54">
        <f t="shared" si="14"/>
        <v>17.327961381588445</v>
      </c>
      <c r="Z54">
        <f t="shared" si="15"/>
        <v>16.869628048255112</v>
      </c>
      <c r="AB54">
        <f t="shared" si="16"/>
        <v>0.20206773971908998</v>
      </c>
      <c r="AC54" s="22">
        <f t="shared" si="17"/>
        <v>19894.061863582174</v>
      </c>
      <c r="AD54" s="22">
        <f>SUM(AC54:AC$124)</f>
        <v>419903.00161722227</v>
      </c>
      <c r="AE54">
        <f t="shared" si="18"/>
        <v>21.106951636955124</v>
      </c>
      <c r="AF54">
        <f t="shared" si="19"/>
        <v>20.648618303621792</v>
      </c>
      <c r="AH54">
        <f t="shared" si="20"/>
        <v>0.17905337452825601</v>
      </c>
      <c r="AI54" s="22">
        <f t="shared" si="21"/>
        <v>17628.24147338028</v>
      </c>
      <c r="AJ54" s="22">
        <f>SUM(AI54:AI$124)</f>
        <v>359347.69628704322</v>
      </c>
      <c r="AK54">
        <f t="shared" si="22"/>
        <v>20.384772742628932</v>
      </c>
      <c r="AL54">
        <f t="shared" si="23"/>
        <v>19.9264394092956</v>
      </c>
      <c r="AN54">
        <f t="shared" si="24"/>
        <v>0.15870650608968292</v>
      </c>
      <c r="AO54" s="22">
        <f t="shared" si="25"/>
        <v>15625.042645057367</v>
      </c>
      <c r="AP54" s="22">
        <f>SUM(AO54:AO$124)</f>
        <v>307861.12145101302</v>
      </c>
      <c r="AQ54">
        <f t="shared" si="26"/>
        <v>19.703057997630363</v>
      </c>
      <c r="AR54">
        <f t="shared" si="27"/>
        <v>19.244724664297031</v>
      </c>
      <c r="AT54">
        <f t="shared" si="28"/>
        <v>0.32872608389626606</v>
      </c>
      <c r="AU54" s="22">
        <f t="shared" si="29"/>
        <v>32363.884795746024</v>
      </c>
      <c r="AV54" s="22">
        <f>SUM(AU54:AU$124)</f>
        <v>791796.05715249397</v>
      </c>
      <c r="AW54">
        <f t="shared" si="30"/>
        <v>24.465420704271239</v>
      </c>
      <c r="AX54">
        <f t="shared" si="31"/>
        <v>24.007087370937906</v>
      </c>
      <c r="AZ54">
        <f t="shared" si="32"/>
        <v>0.29094220798644155</v>
      </c>
      <c r="BA54" s="22">
        <f t="shared" si="33"/>
        <v>28643.970049132226</v>
      </c>
      <c r="BB54" s="22">
        <f>SUM(BA54:BA$124)</f>
        <v>674511.34252111812</v>
      </c>
      <c r="BC54">
        <f t="shared" si="34"/>
        <v>23.548109475193108</v>
      </c>
      <c r="BD54">
        <f t="shared" si="35"/>
        <v>23.089776141859776</v>
      </c>
    </row>
    <row r="55" spans="1:56" x14ac:dyDescent="0.2">
      <c r="A55">
        <v>51</v>
      </c>
      <c r="B55" s="12">
        <v>1.108E-3</v>
      </c>
      <c r="C55" s="5">
        <f t="shared" si="36"/>
        <v>98355.562022604267</v>
      </c>
      <c r="D55">
        <f t="shared" si="0"/>
        <v>8.3051168545124371E-2</v>
      </c>
      <c r="E55" s="22">
        <f t="shared" si="1"/>
        <v>8168.5443588897406</v>
      </c>
      <c r="F55" s="22">
        <f>SUM(E55:E$124)</f>
        <v>135741.11656632385</v>
      </c>
      <c r="G55">
        <f t="shared" si="2"/>
        <v>16.617540482423681</v>
      </c>
      <c r="H55">
        <f t="shared" si="3"/>
        <v>16.159207149090349</v>
      </c>
      <c r="J55">
        <f t="shared" si="4"/>
        <v>0.28384605657213807</v>
      </c>
      <c r="K55" s="22">
        <f t="shared" si="5"/>
        <v>27917.838422052566</v>
      </c>
      <c r="L55" s="22">
        <f>SUM(K55:K$124)</f>
        <v>645867.37247198587</v>
      </c>
      <c r="M55">
        <f t="shared" si="6"/>
        <v>23.134576635482247</v>
      </c>
      <c r="N55">
        <f t="shared" si="7"/>
        <v>22.676243302148915</v>
      </c>
      <c r="P55">
        <f t="shared" si="8"/>
        <v>0.22146318426189707</v>
      </c>
      <c r="Q55" s="22">
        <f t="shared" si="9"/>
        <v>21782.135955394453</v>
      </c>
      <c r="R55" s="22">
        <f>SUM(Q55:Q$124)</f>
        <v>468751.50845899701</v>
      </c>
      <c r="S55">
        <f t="shared" si="10"/>
        <v>21.51999736935387</v>
      </c>
      <c r="T55">
        <f t="shared" si="11"/>
        <v>21.061664036020538</v>
      </c>
      <c r="V55">
        <f t="shared" si="12"/>
        <v>9.3787376255760696E-2</v>
      </c>
      <c r="W55" s="22">
        <f t="shared" si="13"/>
        <v>9224.5101022607942</v>
      </c>
      <c r="X55" s="22">
        <f>SUM(W55:W$124)</f>
        <v>157927.17367658942</v>
      </c>
      <c r="Y55">
        <f t="shared" si="14"/>
        <v>17.120386007044836</v>
      </c>
      <c r="Z55">
        <f t="shared" si="15"/>
        <v>16.662052673711504</v>
      </c>
      <c r="AB55">
        <f t="shared" si="16"/>
        <v>0.19570725396522032</v>
      </c>
      <c r="AC55" s="22">
        <f t="shared" si="17"/>
        <v>19248.89695564979</v>
      </c>
      <c r="AD55" s="22">
        <f>SUM(AC55:AC$124)</f>
        <v>400008.93975364009</v>
      </c>
      <c r="AE55">
        <f t="shared" si="18"/>
        <v>20.780875947088102</v>
      </c>
      <c r="AF55">
        <f t="shared" si="19"/>
        <v>20.32254261375477</v>
      </c>
      <c r="AH55">
        <f t="shared" si="20"/>
        <v>0.17299842949589955</v>
      </c>
      <c r="AI55" s="22">
        <f t="shared" si="21"/>
        <v>17015.357762097079</v>
      </c>
      <c r="AJ55" s="22">
        <f>SUM(AI55:AI$124)</f>
        <v>341719.45481366297</v>
      </c>
      <c r="AK55">
        <f t="shared" si="22"/>
        <v>20.08300146205961</v>
      </c>
      <c r="AL55">
        <f t="shared" si="23"/>
        <v>19.624668128726277</v>
      </c>
      <c r="AN55">
        <f t="shared" si="24"/>
        <v>0.15297012635150159</v>
      </c>
      <c r="AO55" s="22">
        <f t="shared" si="25"/>
        <v>15045.462749970726</v>
      </c>
      <c r="AP55" s="22">
        <f>SUM(AO55:AO$124)</f>
        <v>292236.07880595553</v>
      </c>
      <c r="AQ55">
        <f t="shared" si="26"/>
        <v>19.423535431405998</v>
      </c>
      <c r="AR55">
        <f t="shared" si="27"/>
        <v>18.965202098072666</v>
      </c>
      <c r="AT55">
        <f t="shared" si="28"/>
        <v>0.32149250258803524</v>
      </c>
      <c r="AU55" s="22">
        <f t="shared" si="29"/>
        <v>31620.575778099763</v>
      </c>
      <c r="AV55" s="22">
        <f>SUM(AU55:AU$124)</f>
        <v>759432.17235674791</v>
      </c>
      <c r="AW55">
        <f t="shared" si="30"/>
        <v>24.017025423133706</v>
      </c>
      <c r="AX55">
        <f t="shared" si="31"/>
        <v>23.558692089800374</v>
      </c>
      <c r="AZ55">
        <f t="shared" si="32"/>
        <v>0.28384605657213807</v>
      </c>
      <c r="BA55" s="22">
        <f t="shared" si="33"/>
        <v>27917.838422052566</v>
      </c>
      <c r="BB55" s="22">
        <f>SUM(BA55:BA$124)</f>
        <v>645867.37247198587</v>
      </c>
      <c r="BC55">
        <f t="shared" si="34"/>
        <v>23.134576635482247</v>
      </c>
      <c r="BD55">
        <f t="shared" si="35"/>
        <v>22.676243302148915</v>
      </c>
    </row>
    <row r="56" spans="1:56" x14ac:dyDescent="0.2">
      <c r="A56">
        <v>52</v>
      </c>
      <c r="B56" s="12">
        <v>1.2919999999999601E-3</v>
      </c>
      <c r="C56" s="5">
        <f t="shared" si="36"/>
        <v>98246.584059883215</v>
      </c>
      <c r="D56">
        <f t="shared" si="0"/>
        <v>7.9096350995356543E-2</v>
      </c>
      <c r="E56" s="22">
        <f t="shared" si="1"/>
        <v>7770.9462968953239</v>
      </c>
      <c r="F56" s="22">
        <f>SUM(E56:E$124)</f>
        <v>127572.57220743425</v>
      </c>
      <c r="G56">
        <f t="shared" si="2"/>
        <v>16.416607107219683</v>
      </c>
      <c r="H56">
        <f t="shared" si="3"/>
        <v>15.958273773886349</v>
      </c>
      <c r="J56">
        <f t="shared" si="4"/>
        <v>0.27692298202159815</v>
      </c>
      <c r="K56" s="22">
        <f t="shared" si="5"/>
        <v>27206.737031298471</v>
      </c>
      <c r="L56" s="22">
        <f>SUM(K56:K$124)</f>
        <v>617949.53404993319</v>
      </c>
      <c r="M56">
        <f t="shared" si="6"/>
        <v>22.713107174118221</v>
      </c>
      <c r="N56">
        <f t="shared" si="7"/>
        <v>22.254773840784889</v>
      </c>
      <c r="P56">
        <f t="shared" si="8"/>
        <v>0.215012800254269</v>
      </c>
      <c r="Q56" s="22">
        <f t="shared" si="9"/>
        <v>21124.273154131919</v>
      </c>
      <c r="R56" s="22">
        <f>SUM(Q56:Q$124)</f>
        <v>446969.37250360253</v>
      </c>
      <c r="S56">
        <f t="shared" si="10"/>
        <v>21.159041508425823</v>
      </c>
      <c r="T56">
        <f t="shared" si="11"/>
        <v>20.70070817509249</v>
      </c>
      <c r="V56">
        <f t="shared" si="12"/>
        <v>8.9534488072325252E-2</v>
      </c>
      <c r="W56" s="22">
        <f t="shared" si="13"/>
        <v>8796.4576086563138</v>
      </c>
      <c r="X56" s="22">
        <f>SUM(W56:W$124)</f>
        <v>148702.66357432868</v>
      </c>
      <c r="Y56">
        <f t="shared" si="14"/>
        <v>16.904834899448058</v>
      </c>
      <c r="Z56">
        <f t="shared" si="15"/>
        <v>16.446501566114726</v>
      </c>
      <c r="AB56">
        <f t="shared" si="16"/>
        <v>0.18954697720602451</v>
      </c>
      <c r="AC56" s="22">
        <f t="shared" si="17"/>
        <v>18622.343029368454</v>
      </c>
      <c r="AD56" s="22">
        <f>SUM(AC56:AC$124)</f>
        <v>380760.04279799026</v>
      </c>
      <c r="AE56">
        <f t="shared" si="18"/>
        <v>20.446409036580995</v>
      </c>
      <c r="AF56">
        <f t="shared" si="19"/>
        <v>19.988075703247663</v>
      </c>
      <c r="AH56">
        <f t="shared" si="20"/>
        <v>0.16714824105884016</v>
      </c>
      <c r="AI56" s="22">
        <f t="shared" si="21"/>
        <v>16421.743715648961</v>
      </c>
      <c r="AJ56" s="22">
        <f>SUM(AI56:AI$124)</f>
        <v>324704.09705156594</v>
      </c>
      <c r="AK56">
        <f t="shared" si="22"/>
        <v>19.772814792021258</v>
      </c>
      <c r="AL56">
        <f t="shared" si="23"/>
        <v>19.314481458687926</v>
      </c>
      <c r="AN56">
        <f t="shared" si="24"/>
        <v>0.14744108564000152</v>
      </c>
      <c r="AO56" s="22">
        <f t="shared" si="25"/>
        <v>14485.58301421085</v>
      </c>
      <c r="AP56" s="22">
        <f>SUM(AO56:AO$124)</f>
        <v>277190.61605598486</v>
      </c>
      <c r="AQ56">
        <f t="shared" si="26"/>
        <v>19.135620277351034</v>
      </c>
      <c r="AR56">
        <f t="shared" si="27"/>
        <v>18.677286944017702</v>
      </c>
      <c r="AT56">
        <f t="shared" si="28"/>
        <v>0.31441809544062127</v>
      </c>
      <c r="AU56" s="22">
        <f t="shared" si="29"/>
        <v>30890.50384365538</v>
      </c>
      <c r="AV56" s="22">
        <f>SUM(AU56:AU$124)</f>
        <v>727811.59657864831</v>
      </c>
      <c r="AW56">
        <f t="shared" si="30"/>
        <v>23.561014098775665</v>
      </c>
      <c r="AX56">
        <f t="shared" si="31"/>
        <v>23.102680765442333</v>
      </c>
      <c r="AZ56">
        <f t="shared" si="32"/>
        <v>0.27692298202159815</v>
      </c>
      <c r="BA56" s="22">
        <f t="shared" si="33"/>
        <v>27206.737031298471</v>
      </c>
      <c r="BB56" s="22">
        <f>SUM(BA56:BA$124)</f>
        <v>617949.53404993319</v>
      </c>
      <c r="BC56">
        <f t="shared" si="34"/>
        <v>22.713107174118221</v>
      </c>
      <c r="BD56">
        <f t="shared" si="35"/>
        <v>22.254773840784889</v>
      </c>
    </row>
    <row r="57" spans="1:56" x14ac:dyDescent="0.2">
      <c r="A57">
        <v>53</v>
      </c>
      <c r="B57" s="12">
        <v>1.498E-3</v>
      </c>
      <c r="C57" s="5">
        <f t="shared" si="36"/>
        <v>98119.649473277852</v>
      </c>
      <c r="D57">
        <f t="shared" si="0"/>
        <v>7.5329858090815757E-2</v>
      </c>
      <c r="E57" s="22">
        <f t="shared" si="1"/>
        <v>7391.3392707426055</v>
      </c>
      <c r="F57" s="22">
        <f>SUM(E57:E$124)</f>
        <v>119801.62591053892</v>
      </c>
      <c r="G57">
        <f t="shared" si="2"/>
        <v>16.208378687845361</v>
      </c>
      <c r="H57">
        <f t="shared" si="3"/>
        <v>15.750045354512027</v>
      </c>
      <c r="J57">
        <f t="shared" si="4"/>
        <v>0.27016876294790065</v>
      </c>
      <c r="K57" s="22">
        <f t="shared" si="5"/>
        <v>26508.864319077111</v>
      </c>
      <c r="L57" s="22">
        <f>SUM(K57:K$124)</f>
        <v>590742.79701863474</v>
      </c>
      <c r="M57">
        <f t="shared" si="6"/>
        <v>22.284726720393923</v>
      </c>
      <c r="N57">
        <f t="shared" si="7"/>
        <v>21.826393387060591</v>
      </c>
      <c r="P57">
        <f t="shared" si="8"/>
        <v>0.20875029150899907</v>
      </c>
      <c r="Q57" s="22">
        <f t="shared" si="9"/>
        <v>20482.505430307559</v>
      </c>
      <c r="R57" s="22">
        <f>SUM(Q57:Q$124)</f>
        <v>425845.09934947063</v>
      </c>
      <c r="S57">
        <f t="shared" si="10"/>
        <v>20.790674304880497</v>
      </c>
      <c r="T57">
        <f t="shared" si="11"/>
        <v>20.332340971547165</v>
      </c>
      <c r="V57">
        <f t="shared" si="12"/>
        <v>8.547445162035823E-2</v>
      </c>
      <c r="W57" s="22">
        <f t="shared" si="13"/>
        <v>8386.723231910195</v>
      </c>
      <c r="X57" s="22">
        <f>SUM(W57:W$124)</f>
        <v>139906.20596567233</v>
      </c>
      <c r="Y57">
        <f t="shared" si="14"/>
        <v>16.681867530020625</v>
      </c>
      <c r="Z57">
        <f t="shared" si="15"/>
        <v>16.223534196687293</v>
      </c>
      <c r="AB57">
        <f t="shared" si="16"/>
        <v>0.183580607463462</v>
      </c>
      <c r="AC57" s="22">
        <f t="shared" si="17"/>
        <v>18012.864854406307</v>
      </c>
      <c r="AD57" s="22">
        <f>SUM(AC57:AC$124)</f>
        <v>362137.69976862182</v>
      </c>
      <c r="AE57">
        <f t="shared" si="18"/>
        <v>20.104392204998735</v>
      </c>
      <c r="AF57">
        <f t="shared" si="19"/>
        <v>19.646058871665403</v>
      </c>
      <c r="AH57">
        <f t="shared" si="20"/>
        <v>0.16149588508100501</v>
      </c>
      <c r="AI57" s="22">
        <f t="shared" si="21"/>
        <v>15845.919635524973</v>
      </c>
      <c r="AJ57" s="22">
        <f>SUM(AI57:AI$124)</f>
        <v>308282.35333591694</v>
      </c>
      <c r="AK57">
        <f t="shared" si="22"/>
        <v>19.454999168667914</v>
      </c>
      <c r="AL57">
        <f t="shared" si="23"/>
        <v>18.996665835334582</v>
      </c>
      <c r="AN57">
        <f t="shared" si="24"/>
        <v>0.14211188977349543</v>
      </c>
      <c r="AO57" s="22">
        <f t="shared" si="25"/>
        <v>13943.968810560471</v>
      </c>
      <c r="AP57" s="22">
        <f>SUM(AO57:AO$124)</f>
        <v>262705.03304177406</v>
      </c>
      <c r="AQ57">
        <f t="shared" si="26"/>
        <v>18.840047378965327</v>
      </c>
      <c r="AR57">
        <f t="shared" si="27"/>
        <v>18.381714045631995</v>
      </c>
      <c r="AT57">
        <f t="shared" si="28"/>
        <v>0.30749935984412835</v>
      </c>
      <c r="AU57" s="22">
        <f t="shared" si="29"/>
        <v>30171.729401163204</v>
      </c>
      <c r="AV57" s="22">
        <f>SUM(AU57:AU$124)</f>
        <v>696921.09273499285</v>
      </c>
      <c r="AW57">
        <f t="shared" si="30"/>
        <v>23.098480152354959</v>
      </c>
      <c r="AX57">
        <f t="shared" si="31"/>
        <v>22.640146819021627</v>
      </c>
      <c r="AZ57">
        <f t="shared" si="32"/>
        <v>0.27016876294790065</v>
      </c>
      <c r="BA57" s="22">
        <f t="shared" si="33"/>
        <v>26508.864319077111</v>
      </c>
      <c r="BB57" s="22">
        <f>SUM(BA57:BA$124)</f>
        <v>590742.79701863474</v>
      </c>
      <c r="BC57">
        <f t="shared" si="34"/>
        <v>22.284726720393923</v>
      </c>
      <c r="BD57">
        <f t="shared" si="35"/>
        <v>21.826393387060591</v>
      </c>
    </row>
    <row r="58" spans="1:56" x14ac:dyDescent="0.2">
      <c r="A58">
        <v>54</v>
      </c>
      <c r="B58" s="12">
        <v>1.7260000000000101E-3</v>
      </c>
      <c r="C58" s="5">
        <f t="shared" si="36"/>
        <v>97972.666238366888</v>
      </c>
      <c r="D58">
        <f t="shared" si="0"/>
        <v>7.1742721991253117E-2</v>
      </c>
      <c r="E58" s="22">
        <f t="shared" si="1"/>
        <v>7028.8257566809862</v>
      </c>
      <c r="F58" s="22">
        <f>SUM(E58:E$124)</f>
        <v>112410.28663979632</v>
      </c>
      <c r="G58">
        <f t="shared" si="2"/>
        <v>15.99275476888141</v>
      </c>
      <c r="H58">
        <f t="shared" si="3"/>
        <v>15.534421435548076</v>
      </c>
      <c r="J58">
        <f t="shared" si="4"/>
        <v>0.26357928092478117</v>
      </c>
      <c r="K58" s="22">
        <f t="shared" si="5"/>
        <v>25823.56491739233</v>
      </c>
      <c r="L58" s="22">
        <f>SUM(K58:K$124)</f>
        <v>564233.93269955763</v>
      </c>
      <c r="M58">
        <f t="shared" si="6"/>
        <v>21.849575552581534</v>
      </c>
      <c r="N58">
        <f t="shared" si="7"/>
        <v>21.391242219248202</v>
      </c>
      <c r="P58">
        <f t="shared" si="8"/>
        <v>0.20267018593106703</v>
      </c>
      <c r="Q58" s="22">
        <f t="shared" si="9"/>
        <v>19856.138482692189</v>
      </c>
      <c r="R58" s="22">
        <f>SUM(Q58:Q$124)</f>
        <v>405362.59391916305</v>
      </c>
      <c r="S58">
        <f t="shared" si="10"/>
        <v>20.414976168327069</v>
      </c>
      <c r="T58">
        <f t="shared" si="11"/>
        <v>19.956642834993737</v>
      </c>
      <c r="V58">
        <f t="shared" si="12"/>
        <v>8.1598521833277524E-2</v>
      </c>
      <c r="W58" s="22">
        <f t="shared" si="13"/>
        <v>7994.4247451157926</v>
      </c>
      <c r="X58" s="22">
        <f>SUM(W58:W$124)</f>
        <v>131519.48273376218</v>
      </c>
      <c r="Y58">
        <f t="shared" si="14"/>
        <v>16.451400435549065</v>
      </c>
      <c r="Z58">
        <f t="shared" si="15"/>
        <v>15.993067102215731</v>
      </c>
      <c r="AB58">
        <f t="shared" si="16"/>
        <v>0.17780204112683975</v>
      </c>
      <c r="AC58" s="22">
        <f t="shared" si="17"/>
        <v>17419.740031820253</v>
      </c>
      <c r="AD58" s="22">
        <f>SUM(AC58:AC$124)</f>
        <v>344124.83491421555</v>
      </c>
      <c r="AE58">
        <f t="shared" si="18"/>
        <v>19.75487775854349</v>
      </c>
      <c r="AF58">
        <f t="shared" si="19"/>
        <v>19.296544425210158</v>
      </c>
      <c r="AH58">
        <f t="shared" si="20"/>
        <v>0.15603467157585027</v>
      </c>
      <c r="AI58" s="22">
        <f t="shared" si="21"/>
        <v>15287.132799913972</v>
      </c>
      <c r="AJ58" s="22">
        <f>SUM(AI58:AI$124)</f>
        <v>292436.43370039196</v>
      </c>
      <c r="AK58">
        <f t="shared" si="22"/>
        <v>19.129580250786965</v>
      </c>
      <c r="AL58">
        <f t="shared" si="23"/>
        <v>18.671246917453633</v>
      </c>
      <c r="AN58">
        <f t="shared" si="24"/>
        <v>0.13697531544433295</v>
      </c>
      <c r="AO58" s="22">
        <f t="shared" si="25"/>
        <v>13419.836862922653</v>
      </c>
      <c r="AP58" s="22">
        <f>SUM(AO58:AO$124)</f>
        <v>248761.06423121356</v>
      </c>
      <c r="AQ58">
        <f t="shared" si="26"/>
        <v>18.536817308003911</v>
      </c>
      <c r="AR58">
        <f t="shared" si="27"/>
        <v>18.078483974670579</v>
      </c>
      <c r="AT58">
        <f t="shared" si="28"/>
        <v>0.30073287026320628</v>
      </c>
      <c r="AU58" s="22">
        <f t="shared" si="29"/>
        <v>29463.6011252032</v>
      </c>
      <c r="AV58" s="22">
        <f>SUM(AU58:AU$124)</f>
        <v>666749.36333382968</v>
      </c>
      <c r="AW58">
        <f t="shared" si="30"/>
        <v>22.629595089226601</v>
      </c>
      <c r="AX58">
        <f t="shared" si="31"/>
        <v>22.171261755893269</v>
      </c>
      <c r="AZ58">
        <f t="shared" si="32"/>
        <v>0.26357928092478117</v>
      </c>
      <c r="BA58" s="22">
        <f t="shared" si="33"/>
        <v>25823.56491739233</v>
      </c>
      <c r="BB58" s="22">
        <f>SUM(BA58:BA$124)</f>
        <v>564233.93269955763</v>
      </c>
      <c r="BC58">
        <f t="shared" si="34"/>
        <v>21.849575552581534</v>
      </c>
      <c r="BD58">
        <f t="shared" si="35"/>
        <v>21.391242219248202</v>
      </c>
    </row>
    <row r="59" spans="1:56" x14ac:dyDescent="0.2">
      <c r="A59">
        <v>55</v>
      </c>
      <c r="B59" s="12">
        <v>2.0010000000000301E-3</v>
      </c>
      <c r="C59" s="5">
        <f t="shared" si="36"/>
        <v>97803.565416439465</v>
      </c>
      <c r="D59">
        <f t="shared" si="0"/>
        <v>6.8326401896431521E-2</v>
      </c>
      <c r="E59" s="22">
        <f t="shared" si="1"/>
        <v>6682.5657175475735</v>
      </c>
      <c r="F59" s="22">
        <f>SUM(E59:E$124)</f>
        <v>105381.46088311533</v>
      </c>
      <c r="G59">
        <f t="shared" si="2"/>
        <v>15.769610855662359</v>
      </c>
      <c r="H59">
        <f t="shared" si="3"/>
        <v>15.311277522329025</v>
      </c>
      <c r="J59">
        <f t="shared" si="4"/>
        <v>0.25715051797539623</v>
      </c>
      <c r="K59" s="22">
        <f t="shared" si="5"/>
        <v>25150.237506677957</v>
      </c>
      <c r="L59" s="22">
        <f>SUM(K59:K$124)</f>
        <v>538410.36778216541</v>
      </c>
      <c r="M59">
        <f t="shared" si="6"/>
        <v>21.40776474334309</v>
      </c>
      <c r="N59">
        <f t="shared" si="7"/>
        <v>20.949431410009758</v>
      </c>
      <c r="P59">
        <f t="shared" si="8"/>
        <v>0.19676717080686118</v>
      </c>
      <c r="Q59" s="22">
        <f t="shared" si="9"/>
        <v>19244.530861816565</v>
      </c>
      <c r="R59" s="22">
        <f>SUM(Q59:Q$124)</f>
        <v>385506.45543647086</v>
      </c>
      <c r="S59">
        <f t="shared" si="10"/>
        <v>20.032000686561886</v>
      </c>
      <c r="T59">
        <f t="shared" si="11"/>
        <v>19.573667353228554</v>
      </c>
      <c r="V59">
        <f t="shared" si="12"/>
        <v>7.7898350198832969E-2</v>
      </c>
      <c r="W59" s="22">
        <f t="shared" si="13"/>
        <v>7618.7363895042708</v>
      </c>
      <c r="X59" s="22">
        <f>SUM(W59:W$124)</f>
        <v>123525.05798864644</v>
      </c>
      <c r="Y59">
        <f t="shared" si="14"/>
        <v>16.213326157184952</v>
      </c>
      <c r="Z59">
        <f t="shared" si="15"/>
        <v>15.754992823851618</v>
      </c>
      <c r="AB59">
        <f t="shared" si="16"/>
        <v>0.17220536670880363</v>
      </c>
      <c r="AC59" s="22">
        <f t="shared" si="17"/>
        <v>16842.298847966424</v>
      </c>
      <c r="AD59" s="22">
        <f>SUM(AC59:AC$124)</f>
        <v>326705.09488239529</v>
      </c>
      <c r="AE59">
        <f t="shared" si="18"/>
        <v>19.397892047369911</v>
      </c>
      <c r="AF59">
        <f t="shared" si="19"/>
        <v>18.939558714036579</v>
      </c>
      <c r="AH59">
        <f t="shared" si="20"/>
        <v>0.15075813678826111</v>
      </c>
      <c r="AI59" s="22">
        <f t="shared" si="21"/>
        <v>14744.683293431224</v>
      </c>
      <c r="AJ59" s="22">
        <f>SUM(AI59:AI$124)</f>
        <v>277149.30090047809</v>
      </c>
      <c r="AK59">
        <f t="shared" si="22"/>
        <v>18.796558419396398</v>
      </c>
      <c r="AL59">
        <f t="shared" si="23"/>
        <v>18.338225086063066</v>
      </c>
      <c r="AN59">
        <f t="shared" si="24"/>
        <v>0.13202440042827268</v>
      </c>
      <c r="AO59" s="22">
        <f t="shared" si="25"/>
        <v>12912.457083852765</v>
      </c>
      <c r="AP59" s="22">
        <f>SUM(AO59:AO$124)</f>
        <v>235341.22736829091</v>
      </c>
      <c r="AQ59">
        <f t="shared" si="26"/>
        <v>18.225905870586697</v>
      </c>
      <c r="AR59">
        <f t="shared" si="27"/>
        <v>17.767572537253365</v>
      </c>
      <c r="AT59">
        <f t="shared" si="28"/>
        <v>0.29411527654103309</v>
      </c>
      <c r="AU59" s="22">
        <f t="shared" si="29"/>
        <v>28765.522689155114</v>
      </c>
      <c r="AV59" s="22">
        <f>SUM(AU59:AU$124)</f>
        <v>637285.76220862649</v>
      </c>
      <c r="AW59">
        <f t="shared" si="30"/>
        <v>22.154499645121675</v>
      </c>
      <c r="AX59">
        <f t="shared" si="31"/>
        <v>21.696166311788343</v>
      </c>
      <c r="AZ59">
        <f t="shared" si="32"/>
        <v>0.25715051797539623</v>
      </c>
      <c r="BA59" s="22">
        <f t="shared" si="33"/>
        <v>25150.237506677957</v>
      </c>
      <c r="BB59" s="22">
        <f>SUM(BA59:BA$124)</f>
        <v>538410.36778216541</v>
      </c>
      <c r="BC59">
        <f t="shared" si="34"/>
        <v>21.40776474334309</v>
      </c>
      <c r="BD59">
        <f t="shared" si="35"/>
        <v>20.949431410009758</v>
      </c>
    </row>
    <row r="60" spans="1:56" x14ac:dyDescent="0.2">
      <c r="A60">
        <v>56</v>
      </c>
      <c r="B60" s="12">
        <v>2.35600000000002E-3</v>
      </c>
      <c r="C60" s="5">
        <f t="shared" si="36"/>
        <v>97607.860482041171</v>
      </c>
      <c r="D60">
        <f t="shared" si="0"/>
        <v>6.5072763710887174E-2</v>
      </c>
      <c r="E60" s="22">
        <f t="shared" si="1"/>
        <v>6351.6132414731073</v>
      </c>
      <c r="F60" s="22">
        <f>SUM(E60:E$124)</f>
        <v>98698.895165567752</v>
      </c>
      <c r="G60">
        <f t="shared" si="2"/>
        <v>15.539185308247273</v>
      </c>
      <c r="H60">
        <f t="shared" si="3"/>
        <v>15.080851974913939</v>
      </c>
      <c r="J60">
        <f t="shared" si="4"/>
        <v>0.25087855412233784</v>
      </c>
      <c r="K60" s="22">
        <f t="shared" si="5"/>
        <v>24487.718908709365</v>
      </c>
      <c r="L60" s="22">
        <f>SUM(K60:K$124)</f>
        <v>513260.13027548743</v>
      </c>
      <c r="M60">
        <f t="shared" si="6"/>
        <v>20.95989962106842</v>
      </c>
      <c r="N60">
        <f t="shared" si="7"/>
        <v>20.501566287735088</v>
      </c>
      <c r="P60">
        <f t="shared" si="8"/>
        <v>0.19103608816200118</v>
      </c>
      <c r="Q60" s="22">
        <f t="shared" si="9"/>
        <v>18646.623840351527</v>
      </c>
      <c r="R60" s="22">
        <f>SUM(Q60:Q$124)</f>
        <v>366261.92457465432</v>
      </c>
      <c r="S60">
        <f t="shared" si="10"/>
        <v>19.642264879181987</v>
      </c>
      <c r="T60">
        <f t="shared" si="11"/>
        <v>19.183931545848655</v>
      </c>
      <c r="V60">
        <f t="shared" si="12"/>
        <v>7.4365966776928819E-2</v>
      </c>
      <c r="W60" s="22">
        <f t="shared" si="13"/>
        <v>7258.7029097745772</v>
      </c>
      <c r="X60" s="22">
        <f>SUM(W60:W$124)</f>
        <v>115906.32159914219</v>
      </c>
      <c r="Y60">
        <f t="shared" si="14"/>
        <v>15.967910939441069</v>
      </c>
      <c r="Z60">
        <f t="shared" si="15"/>
        <v>15.509577606107735</v>
      </c>
      <c r="AB60">
        <f t="shared" si="16"/>
        <v>0.16678485879787272</v>
      </c>
      <c r="AC60" s="22">
        <f t="shared" si="17"/>
        <v>16279.513228059697</v>
      </c>
      <c r="AD60" s="22">
        <f>SUM(AC60:AC$124)</f>
        <v>309862.79603442887</v>
      </c>
      <c r="AE60">
        <f t="shared" si="18"/>
        <v>19.033910393607048</v>
      </c>
      <c r="AF60">
        <f t="shared" si="19"/>
        <v>18.575577060273716</v>
      </c>
      <c r="AH60">
        <f t="shared" si="20"/>
        <v>0.14566003554421367</v>
      </c>
      <c r="AI60" s="22">
        <f t="shared" si="21"/>
        <v>14217.564427208765</v>
      </c>
      <c r="AJ60" s="22">
        <f>SUM(AI60:AI$124)</f>
        <v>262404.61760704656</v>
      </c>
      <c r="AK60">
        <f t="shared" si="22"/>
        <v>18.45636915876193</v>
      </c>
      <c r="AL60">
        <f t="shared" si="23"/>
        <v>17.998035825428598</v>
      </c>
      <c r="AN60">
        <f t="shared" si="24"/>
        <v>0.12725243414773268</v>
      </c>
      <c r="AO60" s="22">
        <f t="shared" si="25"/>
        <v>12420.837838292024</v>
      </c>
      <c r="AP60" s="22">
        <f>SUM(AO60:AO$124)</f>
        <v>222428.77028443813</v>
      </c>
      <c r="AQ60">
        <f t="shared" si="26"/>
        <v>17.907710669783938</v>
      </c>
      <c r="AR60">
        <f t="shared" si="27"/>
        <v>17.449377336450606</v>
      </c>
      <c r="AT60">
        <f t="shared" si="28"/>
        <v>0.28764330224061913</v>
      </c>
      <c r="AU60" s="22">
        <f t="shared" si="29"/>
        <v>28076.247313695952</v>
      </c>
      <c r="AV60" s="22">
        <f>SUM(AU60:AU$124)</f>
        <v>608520.2395194713</v>
      </c>
      <c r="AW60">
        <f t="shared" si="30"/>
        <v>21.673845251485137</v>
      </c>
      <c r="AX60">
        <f t="shared" si="31"/>
        <v>21.215511918151805</v>
      </c>
      <c r="AZ60">
        <f t="shared" si="32"/>
        <v>0.25087855412233784</v>
      </c>
      <c r="BA60" s="22">
        <f t="shared" si="33"/>
        <v>24487.718908709365</v>
      </c>
      <c r="BB60" s="22">
        <f>SUM(BA60:BA$124)</f>
        <v>513260.13027548743</v>
      </c>
      <c r="BC60">
        <f t="shared" si="34"/>
        <v>20.95989962106842</v>
      </c>
      <c r="BD60">
        <f t="shared" si="35"/>
        <v>20.501566287735088</v>
      </c>
    </row>
    <row r="61" spans="1:56" x14ac:dyDescent="0.2">
      <c r="A61">
        <v>57</v>
      </c>
      <c r="B61" s="12">
        <v>2.7549999999999502E-3</v>
      </c>
      <c r="C61" s="5">
        <f t="shared" si="36"/>
        <v>97377.89636274548</v>
      </c>
      <c r="D61">
        <f t="shared" si="0"/>
        <v>6.1974060677035397E-2</v>
      </c>
      <c r="E61" s="22">
        <f t="shared" si="1"/>
        <v>6034.9036577868528</v>
      </c>
      <c r="F61" s="22">
        <f>SUM(E61:E$124)</f>
        <v>92347.281924094641</v>
      </c>
      <c r="G61">
        <f t="shared" si="2"/>
        <v>15.302196548728444</v>
      </c>
      <c r="H61">
        <f t="shared" si="3"/>
        <v>14.84386321539511</v>
      </c>
      <c r="J61">
        <f t="shared" si="4"/>
        <v>0.24475956499740278</v>
      </c>
      <c r="K61" s="22">
        <f t="shared" si="5"/>
        <v>23834.171554107754</v>
      </c>
      <c r="L61" s="22">
        <f>SUM(K61:K$124)</f>
        <v>488772.41136677819</v>
      </c>
      <c r="M61">
        <f t="shared" si="6"/>
        <v>20.507212103310536</v>
      </c>
      <c r="N61">
        <f t="shared" si="7"/>
        <v>20.048878769977204</v>
      </c>
      <c r="P61">
        <f t="shared" si="8"/>
        <v>0.18547193025437006</v>
      </c>
      <c r="Q61" s="22">
        <f t="shared" si="9"/>
        <v>18060.866402508407</v>
      </c>
      <c r="R61" s="22">
        <f>SUM(Q61:Q$124)</f>
        <v>347615.30073430273</v>
      </c>
      <c r="S61">
        <f t="shared" si="10"/>
        <v>19.246878471235672</v>
      </c>
      <c r="T61">
        <f t="shared" si="11"/>
        <v>18.788545137902339</v>
      </c>
      <c r="V61">
        <f t="shared" si="12"/>
        <v>7.0993763032867613E-2</v>
      </c>
      <c r="W61" s="22">
        <f t="shared" si="13"/>
        <v>6913.2232990158936</v>
      </c>
      <c r="X61" s="22">
        <f>SUM(W61:W$124)</f>
        <v>108647.61868936761</v>
      </c>
      <c r="Y61">
        <f t="shared" si="14"/>
        <v>15.715913401037362</v>
      </c>
      <c r="Z61">
        <f t="shared" si="15"/>
        <v>15.257580067704028</v>
      </c>
      <c r="AB61">
        <f t="shared" si="16"/>
        <v>0.16153497220132954</v>
      </c>
      <c r="AC61" s="22">
        <f t="shared" si="17"/>
        <v>15729.935781980039</v>
      </c>
      <c r="AD61" s="22">
        <f>SUM(AC61:AC$124)</f>
        <v>293583.28280636924</v>
      </c>
      <c r="AE61">
        <f t="shared" si="18"/>
        <v>18.663984829657952</v>
      </c>
      <c r="AF61">
        <f t="shared" si="19"/>
        <v>18.20565149632462</v>
      </c>
      <c r="AH61">
        <f t="shared" si="20"/>
        <v>0.14073433385914366</v>
      </c>
      <c r="AI61" s="22">
        <f t="shared" si="21"/>
        <v>13704.413377215713</v>
      </c>
      <c r="AJ61" s="22">
        <f>SUM(AI61:AI$124)</f>
        <v>248187.05317983776</v>
      </c>
      <c r="AK61">
        <f t="shared" si="22"/>
        <v>18.110009261137833</v>
      </c>
      <c r="AL61">
        <f t="shared" si="23"/>
        <v>17.651675927804501</v>
      </c>
      <c r="AN61">
        <f t="shared" si="24"/>
        <v>0.12265294857612788</v>
      </c>
      <c r="AO61" s="22">
        <f t="shared" si="25"/>
        <v>11943.686115031331</v>
      </c>
      <c r="AP61" s="22">
        <f>SUM(AO61:AO$124)</f>
        <v>210007.93244614612</v>
      </c>
      <c r="AQ61">
        <f t="shared" si="26"/>
        <v>17.583175782043334</v>
      </c>
      <c r="AR61">
        <f t="shared" si="27"/>
        <v>17.124842448710002</v>
      </c>
      <c r="AT61">
        <f t="shared" si="28"/>
        <v>0.28131374302261047</v>
      </c>
      <c r="AU61" s="22">
        <f t="shared" si="29"/>
        <v>27393.740513471777</v>
      </c>
      <c r="AV61" s="22">
        <f>SUM(AU61:AU$124)</f>
        <v>580443.99220577534</v>
      </c>
      <c r="AW61">
        <f t="shared" si="30"/>
        <v>21.18892788373763</v>
      </c>
      <c r="AX61">
        <f t="shared" si="31"/>
        <v>20.730594550404298</v>
      </c>
      <c r="AZ61">
        <f t="shared" si="32"/>
        <v>0.24475956499740278</v>
      </c>
      <c r="BA61" s="22">
        <f t="shared" si="33"/>
        <v>23834.171554107754</v>
      </c>
      <c r="BB61" s="22">
        <f>SUM(BA61:BA$124)</f>
        <v>488772.41136677819</v>
      </c>
      <c r="BC61">
        <f t="shared" si="34"/>
        <v>20.507212103310536</v>
      </c>
      <c r="BD61">
        <f t="shared" si="35"/>
        <v>20.048878769977204</v>
      </c>
    </row>
    <row r="62" spans="1:56" x14ac:dyDescent="0.2">
      <c r="A62">
        <v>58</v>
      </c>
      <c r="B62" s="12">
        <v>3.1710000000000301E-3</v>
      </c>
      <c r="C62" s="5">
        <f t="shared" si="36"/>
        <v>97109.620258266121</v>
      </c>
      <c r="D62">
        <f t="shared" si="0"/>
        <v>5.9022914930509894E-2</v>
      </c>
      <c r="E62" s="22">
        <f t="shared" si="1"/>
        <v>5731.6928554377619</v>
      </c>
      <c r="F62" s="22">
        <f>SUM(E62:E$124)</f>
        <v>86312.378266307787</v>
      </c>
      <c r="G62">
        <f t="shared" si="2"/>
        <v>15.058793351849211</v>
      </c>
      <c r="H62">
        <f t="shared" si="3"/>
        <v>14.600460018515877</v>
      </c>
      <c r="J62">
        <f t="shared" si="4"/>
        <v>0.23878981950966124</v>
      </c>
      <c r="K62" s="22">
        <f t="shared" si="5"/>
        <v>23188.788694123112</v>
      </c>
      <c r="L62" s="22">
        <f>SUM(K62:K$124)</f>
        <v>464938.23981267039</v>
      </c>
      <c r="M62">
        <f t="shared" si="6"/>
        <v>20.050130515463398</v>
      </c>
      <c r="N62">
        <f t="shared" si="7"/>
        <v>19.591797182130065</v>
      </c>
      <c r="P62">
        <f t="shared" si="8"/>
        <v>0.18006983519841754</v>
      </c>
      <c r="Q62" s="22">
        <f t="shared" si="9"/>
        <v>17486.51331608689</v>
      </c>
      <c r="R62" s="22">
        <f>SUM(Q62:Q$124)</f>
        <v>329554.43433179433</v>
      </c>
      <c r="S62">
        <f t="shared" si="10"/>
        <v>18.846206123242276</v>
      </c>
      <c r="T62">
        <f t="shared" si="11"/>
        <v>18.387872789908943</v>
      </c>
      <c r="V62">
        <f t="shared" si="12"/>
        <v>6.7774475449038279E-2</v>
      </c>
      <c r="W62" s="22">
        <f t="shared" si="13"/>
        <v>6581.5535740592877</v>
      </c>
      <c r="X62" s="22">
        <f>SUM(W62:W$124)</f>
        <v>101734.39539035171</v>
      </c>
      <c r="Y62">
        <f t="shared" si="14"/>
        <v>15.457504713071149</v>
      </c>
      <c r="Z62">
        <f t="shared" si="15"/>
        <v>14.999171379737815</v>
      </c>
      <c r="AB62">
        <f t="shared" si="16"/>
        <v>0.15645033627247412</v>
      </c>
      <c r="AC62" s="22">
        <f t="shared" si="17"/>
        <v>15192.832744698</v>
      </c>
      <c r="AD62" s="22">
        <f>SUM(AC62:AC$124)</f>
        <v>277853.34702438925</v>
      </c>
      <c r="AE62">
        <f t="shared" si="18"/>
        <v>18.288449013654454</v>
      </c>
      <c r="AF62">
        <f t="shared" si="19"/>
        <v>17.830115680321121</v>
      </c>
      <c r="AH62">
        <f t="shared" si="20"/>
        <v>0.13597520179627406</v>
      </c>
      <c r="AI62" s="22">
        <f t="shared" si="21"/>
        <v>13204.500210977279</v>
      </c>
      <c r="AJ62" s="22">
        <f>SUM(AI62:AI$124)</f>
        <v>234482.63980262206</v>
      </c>
      <c r="AK62">
        <f t="shared" si="22"/>
        <v>17.757782275446512</v>
      </c>
      <c r="AL62">
        <f t="shared" si="23"/>
        <v>17.29944894211318</v>
      </c>
      <c r="AN62">
        <f t="shared" si="24"/>
        <v>0.11821970947096661</v>
      </c>
      <c r="AO62" s="22">
        <f t="shared" si="25"/>
        <v>11480.271093768113</v>
      </c>
      <c r="AP62" s="22">
        <f>SUM(AO62:AO$124)</f>
        <v>198064.24633111476</v>
      </c>
      <c r="AQ62">
        <f t="shared" si="26"/>
        <v>17.252575719978498</v>
      </c>
      <c r="AR62">
        <f t="shared" si="27"/>
        <v>16.794242386645166</v>
      </c>
      <c r="AT62">
        <f t="shared" si="28"/>
        <v>0.27512346505878776</v>
      </c>
      <c r="AU62" s="22">
        <f t="shared" si="29"/>
        <v>26717.135215997227</v>
      </c>
      <c r="AV62" s="22">
        <f>SUM(AU62:AU$124)</f>
        <v>553050.25169230357</v>
      </c>
      <c r="AW62">
        <f t="shared" si="30"/>
        <v>20.70020783370358</v>
      </c>
      <c r="AX62">
        <f t="shared" si="31"/>
        <v>20.241874500370248</v>
      </c>
      <c r="AZ62">
        <f t="shared" si="32"/>
        <v>0.23878981950966124</v>
      </c>
      <c r="BA62" s="22">
        <f t="shared" si="33"/>
        <v>23188.788694123112</v>
      </c>
      <c r="BB62" s="22">
        <f>SUM(BA62:BA$124)</f>
        <v>464938.23981267039</v>
      </c>
      <c r="BC62">
        <f t="shared" si="34"/>
        <v>20.050130515463398</v>
      </c>
      <c r="BD62">
        <f t="shared" si="35"/>
        <v>19.591797182130065</v>
      </c>
    </row>
    <row r="63" spans="1:56" x14ac:dyDescent="0.2">
      <c r="A63">
        <v>59</v>
      </c>
      <c r="B63" s="12">
        <v>3.6460000000000403E-3</v>
      </c>
      <c r="C63" s="5">
        <f t="shared" si="36"/>
        <v>96801.685652427157</v>
      </c>
      <c r="D63">
        <f t="shared" si="0"/>
        <v>5.6212299933818946E-2</v>
      </c>
      <c r="E63" s="22">
        <f t="shared" si="1"/>
        <v>5441.4453879934936</v>
      </c>
      <c r="F63" s="22">
        <f>SUM(E63:E$124)</f>
        <v>80580.685410870035</v>
      </c>
      <c r="G63">
        <f t="shared" si="2"/>
        <v>14.808691379807042</v>
      </c>
      <c r="H63">
        <f t="shared" si="3"/>
        <v>14.350358046473708</v>
      </c>
      <c r="J63">
        <f t="shared" si="4"/>
        <v>0.23296567757040124</v>
      </c>
      <c r="K63" s="22">
        <f t="shared" si="5"/>
        <v>22551.47028797468</v>
      </c>
      <c r="L63" s="22">
        <f>SUM(K63:K$124)</f>
        <v>441749.45111854724</v>
      </c>
      <c r="M63">
        <f t="shared" si="6"/>
        <v>19.58849890838848</v>
      </c>
      <c r="N63">
        <f t="shared" si="7"/>
        <v>19.130165575055148</v>
      </c>
      <c r="P63">
        <f t="shared" si="8"/>
        <v>0.17482508271691022</v>
      </c>
      <c r="Q63" s="22">
        <f t="shared" si="9"/>
        <v>16923.362701321919</v>
      </c>
      <c r="R63" s="22">
        <f>SUM(Q63:Q$124)</f>
        <v>312067.92101570743</v>
      </c>
      <c r="S63">
        <f t="shared" si="10"/>
        <v>18.440065755450078</v>
      </c>
      <c r="T63">
        <f t="shared" si="11"/>
        <v>17.981732422116746</v>
      </c>
      <c r="V63">
        <f t="shared" si="12"/>
        <v>6.4701169879750151E-2</v>
      </c>
      <c r="W63" s="22">
        <f t="shared" si="13"/>
        <v>6263.1823080438626</v>
      </c>
      <c r="X63" s="22">
        <f>SUM(W63:W$124)</f>
        <v>95152.841816292406</v>
      </c>
      <c r="Y63">
        <f t="shared" si="14"/>
        <v>15.192411323248045</v>
      </c>
      <c r="Z63">
        <f t="shared" si="15"/>
        <v>14.734077989914711</v>
      </c>
      <c r="AB63">
        <f t="shared" si="16"/>
        <v>0.15152574941643987</v>
      </c>
      <c r="AC63" s="22">
        <f t="shared" si="17"/>
        <v>14667.947963258661</v>
      </c>
      <c r="AD63" s="22">
        <f>SUM(AC63:AC$124)</f>
        <v>262660.51427969127</v>
      </c>
      <c r="AE63">
        <f t="shared" si="18"/>
        <v>17.907107043031676</v>
      </c>
      <c r="AF63">
        <f t="shared" si="19"/>
        <v>17.448773709698344</v>
      </c>
      <c r="AH63">
        <f t="shared" si="20"/>
        <v>0.13137700656644835</v>
      </c>
      <c r="AI63" s="22">
        <f t="shared" si="21"/>
        <v>12717.515691602192</v>
      </c>
      <c r="AJ63" s="22">
        <f>SUM(AI63:AI$124)</f>
        <v>221278.13959164475</v>
      </c>
      <c r="AK63">
        <f t="shared" si="22"/>
        <v>17.399478401097021</v>
      </c>
      <c r="AL63">
        <f t="shared" si="23"/>
        <v>16.941145067763689</v>
      </c>
      <c r="AN63">
        <f t="shared" si="24"/>
        <v>0.11394670792382323</v>
      </c>
      <c r="AO63" s="22">
        <f t="shared" si="25"/>
        <v>11030.233401570867</v>
      </c>
      <c r="AP63" s="22">
        <f>SUM(AO63:AO$124)</f>
        <v>186583.97523734669</v>
      </c>
      <c r="AQ63">
        <f t="shared" si="26"/>
        <v>16.915686952805043</v>
      </c>
      <c r="AR63">
        <f t="shared" si="27"/>
        <v>16.457353619471711</v>
      </c>
      <c r="AT63">
        <f t="shared" si="28"/>
        <v>0.26906940348047709</v>
      </c>
      <c r="AU63" s="22">
        <f t="shared" si="29"/>
        <v>26046.371814403232</v>
      </c>
      <c r="AV63" s="22">
        <f>SUM(AU63:AU$124)</f>
        <v>526333.11647630646</v>
      </c>
      <c r="AW63">
        <f t="shared" si="30"/>
        <v>20.207540621271963</v>
      </c>
      <c r="AX63">
        <f t="shared" si="31"/>
        <v>19.749207287938631</v>
      </c>
      <c r="AZ63">
        <f t="shared" si="32"/>
        <v>0.23296567757040124</v>
      </c>
      <c r="BA63" s="22">
        <f t="shared" si="33"/>
        <v>22551.47028797468</v>
      </c>
      <c r="BB63" s="22">
        <f>SUM(BA63:BA$124)</f>
        <v>441749.45111854724</v>
      </c>
      <c r="BC63">
        <f t="shared" si="34"/>
        <v>19.58849890838848</v>
      </c>
      <c r="BD63">
        <f t="shared" si="35"/>
        <v>19.130165575055148</v>
      </c>
    </row>
    <row r="64" spans="1:56" x14ac:dyDescent="0.2">
      <c r="A64">
        <v>60</v>
      </c>
      <c r="B64" s="12">
        <v>4.1900000000000305E-3</v>
      </c>
      <c r="C64" s="5">
        <f t="shared" si="36"/>
        <v>96448.746706538397</v>
      </c>
      <c r="D64">
        <f t="shared" si="0"/>
        <v>5.3535523746494243E-2</v>
      </c>
      <c r="E64" s="22">
        <f t="shared" si="1"/>
        <v>5163.4341696274951</v>
      </c>
      <c r="F64" s="22">
        <f>SUM(E64:E$124)</f>
        <v>75139.240022876533</v>
      </c>
      <c r="G64">
        <f t="shared" si="2"/>
        <v>14.55218320877659</v>
      </c>
      <c r="H64">
        <f t="shared" si="3"/>
        <v>14.093849875443256</v>
      </c>
      <c r="J64">
        <f t="shared" si="4"/>
        <v>0.2272835878735622</v>
      </c>
      <c r="K64" s="22">
        <f t="shared" si="5"/>
        <v>21921.217197370464</v>
      </c>
      <c r="L64" s="22">
        <f>SUM(K64:K$124)</f>
        <v>419197.98083057255</v>
      </c>
      <c r="M64">
        <f t="shared" si="6"/>
        <v>19.122933596992826</v>
      </c>
      <c r="N64">
        <f t="shared" si="7"/>
        <v>18.664600263659494</v>
      </c>
      <c r="P64">
        <f t="shared" si="8"/>
        <v>0.1697330900164177</v>
      </c>
      <c r="Q64" s="22">
        <f t="shared" si="9"/>
        <v>16370.543806711552</v>
      </c>
      <c r="R64" s="22">
        <f>SUM(Q64:Q$124)</f>
        <v>295144.55831438553</v>
      </c>
      <c r="S64">
        <f t="shared" si="10"/>
        <v>18.029001467463956</v>
      </c>
      <c r="T64">
        <f t="shared" si="11"/>
        <v>17.570668134130624</v>
      </c>
      <c r="V64">
        <f t="shared" si="12"/>
        <v>6.1767226615513267E-2</v>
      </c>
      <c r="W64" s="22">
        <f t="shared" si="13"/>
        <v>5957.3715946049961</v>
      </c>
      <c r="X64" s="22">
        <f>SUM(W64:W$124)</f>
        <v>88889.659508248544</v>
      </c>
      <c r="Y64">
        <f t="shared" si="14"/>
        <v>14.920952654480567</v>
      </c>
      <c r="Z64">
        <f t="shared" si="15"/>
        <v>14.462619321147233</v>
      </c>
      <c r="AB64">
        <f t="shared" si="16"/>
        <v>0.14675617376894898</v>
      </c>
      <c r="AC64" s="22">
        <f t="shared" si="17"/>
        <v>14154.449031462094</v>
      </c>
      <c r="AD64" s="22">
        <f>SUM(AC64:AC$124)</f>
        <v>247992.5663164327</v>
      </c>
      <c r="AE64">
        <f t="shared" si="18"/>
        <v>17.520467646971074</v>
      </c>
      <c r="AF64">
        <f t="shared" si="19"/>
        <v>17.062134313637742</v>
      </c>
      <c r="AH64">
        <f t="shared" si="20"/>
        <v>0.12693430586130278</v>
      </c>
      <c r="AI64" s="22">
        <f t="shared" si="21"/>
        <v>12242.654714387063</v>
      </c>
      <c r="AJ64" s="22">
        <f>SUM(AI64:AI$124)</f>
        <v>208560.62390004258</v>
      </c>
      <c r="AK64">
        <f t="shared" si="22"/>
        <v>17.035571840064289</v>
      </c>
      <c r="AL64">
        <f t="shared" si="23"/>
        <v>16.577238506730957</v>
      </c>
      <c r="AN64">
        <f t="shared" si="24"/>
        <v>0.10982815221573321</v>
      </c>
      <c r="AO64" s="22">
        <f t="shared" si="25"/>
        <v>10592.787634302396</v>
      </c>
      <c r="AP64" s="22">
        <f>SUM(AO64:AO$124)</f>
        <v>175553.74183577581</v>
      </c>
      <c r="AQ64">
        <f t="shared" si="26"/>
        <v>16.572950189927713</v>
      </c>
      <c r="AR64">
        <f t="shared" si="27"/>
        <v>16.114616856594381</v>
      </c>
      <c r="AT64">
        <f t="shared" si="28"/>
        <v>0.26314856086110222</v>
      </c>
      <c r="AU64" s="22">
        <f t="shared" si="29"/>
        <v>25380.348892682552</v>
      </c>
      <c r="AV64" s="22">
        <f>SUM(AU64:AU$124)</f>
        <v>500286.74466190365</v>
      </c>
      <c r="AW64">
        <f t="shared" si="30"/>
        <v>19.711578701195165</v>
      </c>
      <c r="AX64">
        <f t="shared" si="31"/>
        <v>19.253245367861833</v>
      </c>
      <c r="AZ64">
        <f t="shared" si="32"/>
        <v>0.2272835878735622</v>
      </c>
      <c r="BA64" s="22">
        <f t="shared" si="33"/>
        <v>21921.217197370464</v>
      </c>
      <c r="BB64" s="22">
        <f>SUM(BA64:BA$124)</f>
        <v>419197.98083057255</v>
      </c>
      <c r="BC64">
        <f t="shared" si="34"/>
        <v>19.122933596992826</v>
      </c>
      <c r="BD64">
        <f t="shared" si="35"/>
        <v>18.664600263659494</v>
      </c>
    </row>
    <row r="65" spans="1:56" x14ac:dyDescent="0.2">
      <c r="A65">
        <v>61</v>
      </c>
      <c r="B65" s="12">
        <v>4.80700000000001E-3</v>
      </c>
      <c r="C65" s="5">
        <f t="shared" si="36"/>
        <v>96044.626457837992</v>
      </c>
      <c r="D65">
        <f t="shared" si="0"/>
        <v>5.0986213091899268E-2</v>
      </c>
      <c r="E65" s="22">
        <f t="shared" si="1"/>
        <v>4896.9517909111946</v>
      </c>
      <c r="F65" s="22">
        <f>SUM(E65:E$124)</f>
        <v>69975.80585324904</v>
      </c>
      <c r="G65">
        <f t="shared" si="2"/>
        <v>14.289666070048931</v>
      </c>
      <c r="H65">
        <f t="shared" si="3"/>
        <v>13.831332736715597</v>
      </c>
      <c r="J65">
        <f t="shared" si="4"/>
        <v>0.22174008573030457</v>
      </c>
      <c r="K65" s="22">
        <f t="shared" si="5"/>
        <v>21296.943704696074</v>
      </c>
      <c r="L65" s="22">
        <f>SUM(K65:K$124)</f>
        <v>397276.76363320218</v>
      </c>
      <c r="M65">
        <f t="shared" si="6"/>
        <v>18.654167900420418</v>
      </c>
      <c r="N65">
        <f t="shared" si="7"/>
        <v>18.195834567087086</v>
      </c>
      <c r="P65">
        <f t="shared" si="8"/>
        <v>0.16478940778292983</v>
      </c>
      <c r="Q65" s="22">
        <f t="shared" si="9"/>
        <v>15827.137114719837</v>
      </c>
      <c r="R65" s="22">
        <f>SUM(Q65:Q$124)</f>
        <v>278774.01450767386</v>
      </c>
      <c r="S65">
        <f t="shared" si="10"/>
        <v>17.613672800522053</v>
      </c>
      <c r="T65">
        <f t="shared" si="11"/>
        <v>17.155339467188721</v>
      </c>
      <c r="V65">
        <f t="shared" si="12"/>
        <v>5.8966326124594994E-2</v>
      </c>
      <c r="W65" s="22">
        <f t="shared" si="13"/>
        <v>5663.3987662277796</v>
      </c>
      <c r="X65" s="22">
        <f>SUM(W65:W$124)</f>
        <v>82932.287913643551</v>
      </c>
      <c r="Y65">
        <f t="shared" si="14"/>
        <v>14.643554398498107</v>
      </c>
      <c r="Z65">
        <f t="shared" si="15"/>
        <v>14.185221065164773</v>
      </c>
      <c r="AB65">
        <f t="shared" si="16"/>
        <v>0.14213673004256563</v>
      </c>
      <c r="AC65" s="22">
        <f t="shared" si="17"/>
        <v>13651.469142876776</v>
      </c>
      <c r="AD65" s="22">
        <f>SUM(AC65:AC$124)</f>
        <v>233838.11728497062</v>
      </c>
      <c r="AE65">
        <f t="shared" si="18"/>
        <v>17.129154000760821</v>
      </c>
      <c r="AF65">
        <f t="shared" si="19"/>
        <v>16.670820667427488</v>
      </c>
      <c r="AH65">
        <f t="shared" si="20"/>
        <v>0.12264184141188678</v>
      </c>
      <c r="AI65" s="22">
        <f t="shared" si="21"/>
        <v>11779.089846506073</v>
      </c>
      <c r="AJ65" s="22">
        <f>SUM(AI65:AI$124)</f>
        <v>196317.9691856555</v>
      </c>
      <c r="AK65">
        <f t="shared" si="22"/>
        <v>16.666650118462893</v>
      </c>
      <c r="AL65">
        <f t="shared" si="23"/>
        <v>16.208316785129561</v>
      </c>
      <c r="AN65">
        <f t="shared" si="24"/>
        <v>0.10585845996697177</v>
      </c>
      <c r="AO65" s="22">
        <f t="shared" si="25"/>
        <v>10167.136244929801</v>
      </c>
      <c r="AP65" s="22">
        <f>SUM(AO65:AO$124)</f>
        <v>164960.95420147339</v>
      </c>
      <c r="AQ65">
        <f t="shared" si="26"/>
        <v>16.224918229431317</v>
      </c>
      <c r="AR65">
        <f t="shared" si="27"/>
        <v>15.766584896097983</v>
      </c>
      <c r="AT65">
        <f t="shared" si="28"/>
        <v>0.2573580057321293</v>
      </c>
      <c r="AU65" s="22">
        <f t="shared" si="29"/>
        <v>24717.853526476487</v>
      </c>
      <c r="AV65" s="22">
        <f>SUM(AU65:AU$124)</f>
        <v>474906.39576922107</v>
      </c>
      <c r="AW65">
        <f t="shared" si="30"/>
        <v>19.213092077777947</v>
      </c>
      <c r="AX65">
        <f t="shared" si="31"/>
        <v>18.754758744444615</v>
      </c>
      <c r="AZ65">
        <f t="shared" si="32"/>
        <v>0.22174008573030457</v>
      </c>
      <c r="BA65" s="22">
        <f t="shared" si="33"/>
        <v>21296.943704696074</v>
      </c>
      <c r="BB65" s="22">
        <f>SUM(BA65:BA$124)</f>
        <v>397276.76363320218</v>
      </c>
      <c r="BC65">
        <f t="shared" si="34"/>
        <v>18.654167900420418</v>
      </c>
      <c r="BD65">
        <f t="shared" si="35"/>
        <v>18.195834567087086</v>
      </c>
    </row>
    <row r="66" spans="1:56" x14ac:dyDescent="0.2">
      <c r="A66">
        <v>62</v>
      </c>
      <c r="B66" s="12">
        <v>5.5049999999999804E-3</v>
      </c>
      <c r="C66" s="5">
        <f t="shared" si="36"/>
        <v>95582.939938455165</v>
      </c>
      <c r="D66">
        <f t="shared" si="0"/>
        <v>4.855829818276123E-2</v>
      </c>
      <c r="E66" s="22">
        <f t="shared" si="1"/>
        <v>4641.3448987164629</v>
      </c>
      <c r="F66" s="22">
        <f>SUM(E66:E$124)</f>
        <v>65078.854062337799</v>
      </c>
      <c r="G66">
        <f t="shared" si="2"/>
        <v>14.021550969059632</v>
      </c>
      <c r="H66">
        <f t="shared" si="3"/>
        <v>13.563217635726298</v>
      </c>
      <c r="J66">
        <f t="shared" si="4"/>
        <v>0.21633179095639476</v>
      </c>
      <c r="K66" s="22">
        <f t="shared" si="5"/>
        <v>20677.628581763518</v>
      </c>
      <c r="L66" s="22">
        <f>SUM(K66:K$124)</f>
        <v>375979.81992850604</v>
      </c>
      <c r="M66">
        <f t="shared" si="6"/>
        <v>18.18292743008735</v>
      </c>
      <c r="N66">
        <f t="shared" si="7"/>
        <v>17.724594096754018</v>
      </c>
      <c r="P66">
        <f t="shared" si="8"/>
        <v>0.15998971629410663</v>
      </c>
      <c r="Q66" s="22">
        <f t="shared" si="9"/>
        <v>15292.287443310075</v>
      </c>
      <c r="R66" s="22">
        <f>SUM(Q66:Q$124)</f>
        <v>262946.87739295402</v>
      </c>
      <c r="S66">
        <f t="shared" si="10"/>
        <v>17.194738090538934</v>
      </c>
      <c r="T66">
        <f t="shared" si="11"/>
        <v>16.736404757205602</v>
      </c>
      <c r="V66">
        <f t="shared" si="12"/>
        <v>5.6292435441140792E-2</v>
      </c>
      <c r="W66" s="22">
        <f t="shared" si="13"/>
        <v>5380.5964757599249</v>
      </c>
      <c r="X66" s="22">
        <f>SUM(W66:W$124)</f>
        <v>77268.889147415772</v>
      </c>
      <c r="Y66">
        <f t="shared" si="14"/>
        <v>14.360654900533635</v>
      </c>
      <c r="Z66">
        <f t="shared" si="15"/>
        <v>13.902321567200302</v>
      </c>
      <c r="AB66">
        <f t="shared" si="16"/>
        <v>0.13766269253517255</v>
      </c>
      <c r="AC66" s="22">
        <f t="shared" si="17"/>
        <v>13158.204872355418</v>
      </c>
      <c r="AD66" s="22">
        <f>SUM(AC66:AC$124)</f>
        <v>220186.64814209388</v>
      </c>
      <c r="AE66">
        <f t="shared" si="18"/>
        <v>16.733790838345474</v>
      </c>
      <c r="AF66">
        <f t="shared" si="19"/>
        <v>16.275457505012142</v>
      </c>
      <c r="AH66">
        <f t="shared" si="20"/>
        <v>0.11849453276510799</v>
      </c>
      <c r="AI66" s="22">
        <f t="shared" si="21"/>
        <v>11326.055808322624</v>
      </c>
      <c r="AJ66" s="22">
        <f>SUM(AI66:AI$124)</f>
        <v>184538.87933914943</v>
      </c>
      <c r="AK66">
        <f t="shared" si="22"/>
        <v>16.293304788728516</v>
      </c>
      <c r="AL66">
        <f t="shared" si="23"/>
        <v>15.834971455395182</v>
      </c>
      <c r="AN66">
        <f t="shared" si="24"/>
        <v>0.10203225057057519</v>
      </c>
      <c r="AO66" s="22">
        <f t="shared" si="25"/>
        <v>9752.5424780726953</v>
      </c>
      <c r="AP66" s="22">
        <f>SUM(AO66:AO$124)</f>
        <v>154793.81795654359</v>
      </c>
      <c r="AQ66">
        <f t="shared" si="26"/>
        <v>15.872150088510464</v>
      </c>
      <c r="AR66">
        <f t="shared" si="27"/>
        <v>15.41381675517713</v>
      </c>
      <c r="AT66">
        <f t="shared" si="28"/>
        <v>0.25169487113166683</v>
      </c>
      <c r="AU66" s="22">
        <f t="shared" si="29"/>
        <v>24057.735750195323</v>
      </c>
      <c r="AV66" s="22">
        <f>SUM(AU66:AU$124)</f>
        <v>450188.54224274465</v>
      </c>
      <c r="AW66">
        <f t="shared" si="30"/>
        <v>18.712839267888693</v>
      </c>
      <c r="AX66">
        <f t="shared" si="31"/>
        <v>18.254505934555361</v>
      </c>
      <c r="AZ66">
        <f t="shared" si="32"/>
        <v>0.21633179095639476</v>
      </c>
      <c r="BA66" s="22">
        <f t="shared" si="33"/>
        <v>20677.628581763518</v>
      </c>
      <c r="BB66" s="22">
        <f>SUM(BA66:BA$124)</f>
        <v>375979.81992850604</v>
      </c>
      <c r="BC66">
        <f t="shared" si="34"/>
        <v>18.18292743008735</v>
      </c>
      <c r="BD66">
        <f t="shared" si="35"/>
        <v>17.724594096754018</v>
      </c>
    </row>
    <row r="67" spans="1:56" x14ac:dyDescent="0.2">
      <c r="A67">
        <v>63</v>
      </c>
      <c r="B67" s="12">
        <v>6.3020000000000307E-3</v>
      </c>
      <c r="C67" s="5">
        <f t="shared" si="36"/>
        <v>95056.755854093964</v>
      </c>
      <c r="D67">
        <f t="shared" si="0"/>
        <v>4.6245998269296387E-2</v>
      </c>
      <c r="E67" s="22">
        <f t="shared" si="1"/>
        <v>4395.9945667133588</v>
      </c>
      <c r="F67" s="22">
        <f>SUM(E67:E$124)</f>
        <v>60437.50916362134</v>
      </c>
      <c r="G67">
        <f t="shared" si="2"/>
        <v>13.748312980470109</v>
      </c>
      <c r="H67">
        <f t="shared" si="3"/>
        <v>13.289979647136775</v>
      </c>
      <c r="J67">
        <f t="shared" si="4"/>
        <v>0.21105540581111676</v>
      </c>
      <c r="K67" s="22">
        <f t="shared" si="5"/>
        <v>20062.242181874051</v>
      </c>
      <c r="L67" s="22">
        <f>SUM(K67:K$124)</f>
        <v>355302.19134674256</v>
      </c>
      <c r="M67">
        <f t="shared" si="6"/>
        <v>17.709994133544704</v>
      </c>
      <c r="N67">
        <f t="shared" si="7"/>
        <v>17.251660800211372</v>
      </c>
      <c r="P67">
        <f t="shared" si="8"/>
        <v>0.15532982164476369</v>
      </c>
      <c r="Q67" s="22">
        <f t="shared" si="9"/>
        <v>14765.148932946262</v>
      </c>
      <c r="R67" s="22">
        <f>SUM(Q67:Q$124)</f>
        <v>247654.58994964379</v>
      </c>
      <c r="S67">
        <f t="shared" si="10"/>
        <v>16.772915131051537</v>
      </c>
      <c r="T67">
        <f t="shared" si="11"/>
        <v>16.314581797718205</v>
      </c>
      <c r="V67">
        <f t="shared" si="12"/>
        <v>5.3739795170540137E-2</v>
      </c>
      <c r="W67" s="22">
        <f t="shared" si="13"/>
        <v>5108.3305891750515</v>
      </c>
      <c r="X67" s="22">
        <f>SUM(W67:W$124)</f>
        <v>71888.292671655843</v>
      </c>
      <c r="Y67">
        <f t="shared" si="14"/>
        <v>14.072756533023275</v>
      </c>
      <c r="Z67">
        <f t="shared" si="15"/>
        <v>13.614423199689941</v>
      </c>
      <c r="AB67">
        <f t="shared" si="16"/>
        <v>0.13332948429556662</v>
      </c>
      <c r="AC67" s="22">
        <f t="shared" si="17"/>
        <v>12673.868236835931</v>
      </c>
      <c r="AD67" s="22">
        <f>SUM(AC67:AC$124)</f>
        <v>207028.44326973843</v>
      </c>
      <c r="AE67">
        <f t="shared" si="18"/>
        <v>16.335063565519889</v>
      </c>
      <c r="AF67">
        <f t="shared" si="19"/>
        <v>15.876730232186555</v>
      </c>
      <c r="AH67">
        <f t="shared" si="20"/>
        <v>0.11448747127063574</v>
      </c>
      <c r="AI67" s="22">
        <f t="shared" si="21"/>
        <v>10882.80760492542</v>
      </c>
      <c r="AJ67" s="22">
        <f>SUM(AI67:AI$124)</f>
        <v>173212.8235308268</v>
      </c>
      <c r="AK67">
        <f t="shared" si="22"/>
        <v>15.91618907720402</v>
      </c>
      <c r="AL67">
        <f t="shared" si="23"/>
        <v>15.457855743870686</v>
      </c>
      <c r="AN67">
        <f t="shared" si="24"/>
        <v>9.8344337899349571E-2</v>
      </c>
      <c r="AO67" s="22">
        <f t="shared" si="25"/>
        <v>9348.2937173309929</v>
      </c>
      <c r="AP67" s="22">
        <f>SUM(AO67:AO$124)</f>
        <v>145041.27547847087</v>
      </c>
      <c r="AQ67">
        <f t="shared" si="26"/>
        <v>15.51526726311304</v>
      </c>
      <c r="AR67">
        <f t="shared" si="27"/>
        <v>15.056933929779706</v>
      </c>
      <c r="AT67">
        <f t="shared" si="28"/>
        <v>0.24615635318500426</v>
      </c>
      <c r="AU67" s="22">
        <f t="shared" si="29"/>
        <v>23398.824366641074</v>
      </c>
      <c r="AV67" s="22">
        <f>SUM(AU67:AU$124)</f>
        <v>426130.80649254931</v>
      </c>
      <c r="AW67">
        <f t="shared" si="30"/>
        <v>18.211633192138912</v>
      </c>
      <c r="AX67">
        <f t="shared" si="31"/>
        <v>17.75329985880558</v>
      </c>
      <c r="AZ67">
        <f t="shared" si="32"/>
        <v>0.21105540581111676</v>
      </c>
      <c r="BA67" s="22">
        <f t="shared" si="33"/>
        <v>20062.242181874051</v>
      </c>
      <c r="BB67" s="22">
        <f>SUM(BA67:BA$124)</f>
        <v>355302.19134674256</v>
      </c>
      <c r="BC67">
        <f t="shared" si="34"/>
        <v>17.709994133544704</v>
      </c>
      <c r="BD67">
        <f t="shared" si="35"/>
        <v>17.251660800211372</v>
      </c>
    </row>
    <row r="68" spans="1:56" x14ac:dyDescent="0.2">
      <c r="A68">
        <v>64</v>
      </c>
      <c r="B68" s="12">
        <v>7.1930000000000101E-3</v>
      </c>
      <c r="C68" s="5">
        <f t="shared" si="36"/>
        <v>94457.708178701461</v>
      </c>
      <c r="D68">
        <f t="shared" si="0"/>
        <v>4.4043807875520369E-2</v>
      </c>
      <c r="E68" s="22">
        <f t="shared" si="1"/>
        <v>4160.2771513846965</v>
      </c>
      <c r="F68" s="22">
        <f>SUM(E68:E$124)</f>
        <v>56041.514596907982</v>
      </c>
      <c r="G68">
        <f t="shared" si="2"/>
        <v>13.470620479757043</v>
      </c>
      <c r="H68">
        <f t="shared" si="3"/>
        <v>13.012287146423709</v>
      </c>
      <c r="J68">
        <f t="shared" si="4"/>
        <v>0.20590771298645544</v>
      </c>
      <c r="K68" s="22">
        <f t="shared" si="5"/>
        <v>19449.570665018426</v>
      </c>
      <c r="L68" s="22">
        <f>SUM(K68:K$124)</f>
        <v>335239.94916486857</v>
      </c>
      <c r="M68">
        <f t="shared" si="6"/>
        <v>17.236367575343134</v>
      </c>
      <c r="N68">
        <f t="shared" si="7"/>
        <v>16.778034242009802</v>
      </c>
      <c r="P68">
        <f t="shared" si="8"/>
        <v>0.15080565208229488</v>
      </c>
      <c r="Q68" s="22">
        <f t="shared" si="9"/>
        <v>14244.756276088192</v>
      </c>
      <c r="R68" s="22">
        <f>SUM(Q68:Q$124)</f>
        <v>232889.44101669756</v>
      </c>
      <c r="S68">
        <f t="shared" si="10"/>
        <v>16.349134832698748</v>
      </c>
      <c r="T68">
        <f t="shared" si="11"/>
        <v>15.890801499365415</v>
      </c>
      <c r="V68">
        <f t="shared" si="12"/>
        <v>5.1302907084047847E-2</v>
      </c>
      <c r="W68" s="22">
        <f t="shared" si="13"/>
        <v>4845.9550260640272</v>
      </c>
      <c r="X68" s="22">
        <f>SUM(W68:W$124)</f>
        <v>66779.962082480779</v>
      </c>
      <c r="Y68">
        <f t="shared" si="14"/>
        <v>13.780557541971387</v>
      </c>
      <c r="Z68">
        <f t="shared" si="15"/>
        <v>13.322224208638053</v>
      </c>
      <c r="AB68">
        <f t="shared" si="16"/>
        <v>0.12913267244122673</v>
      </c>
      <c r="AC68" s="22">
        <f t="shared" si="17"/>
        <v>12197.576289789238</v>
      </c>
      <c r="AD68" s="22">
        <f>SUM(AC68:AC$124)</f>
        <v>194354.5750329025</v>
      </c>
      <c r="AE68">
        <f t="shared" si="18"/>
        <v>15.933868369866188</v>
      </c>
      <c r="AF68">
        <f t="shared" si="19"/>
        <v>15.475535036532854</v>
      </c>
      <c r="AH68">
        <f t="shared" si="20"/>
        <v>0.11061591427114567</v>
      </c>
      <c r="AI68" s="22">
        <f t="shared" si="21"/>
        <v>10448.525750144136</v>
      </c>
      <c r="AJ68" s="22">
        <f>SUM(AI68:AI$124)</f>
        <v>162330.01592590139</v>
      </c>
      <c r="AK68">
        <f t="shared" si="22"/>
        <v>15.536164604242094</v>
      </c>
      <c r="AL68">
        <f t="shared" si="23"/>
        <v>15.07783127090876</v>
      </c>
      <c r="AN68">
        <f t="shared" si="24"/>
        <v>9.4789723276481511E-2</v>
      </c>
      <c r="AO68" s="22">
        <f t="shared" si="25"/>
        <v>8953.6200195897563</v>
      </c>
      <c r="AP68" s="22">
        <f>SUM(AO68:AO$124)</f>
        <v>135692.9817611399</v>
      </c>
      <c r="AQ68">
        <f t="shared" si="26"/>
        <v>15.155097208085136</v>
      </c>
      <c r="AR68">
        <f t="shared" si="27"/>
        <v>14.696763874751802</v>
      </c>
      <c r="AT68">
        <f t="shared" si="28"/>
        <v>0.24073970971638561</v>
      </c>
      <c r="AU68" s="22">
        <f t="shared" si="29"/>
        <v>22739.721247415651</v>
      </c>
      <c r="AV68" s="22">
        <f>SUM(AU68:AU$124)</f>
        <v>402731.98212590819</v>
      </c>
      <c r="AW68">
        <f t="shared" si="30"/>
        <v>17.710506551247999</v>
      </c>
      <c r="AX68">
        <f t="shared" si="31"/>
        <v>17.252173217914667</v>
      </c>
      <c r="AZ68">
        <f t="shared" si="32"/>
        <v>0.20590771298645544</v>
      </c>
      <c r="BA68" s="22">
        <f t="shared" si="33"/>
        <v>19449.570665018426</v>
      </c>
      <c r="BB68" s="22">
        <f>SUM(BA68:BA$124)</f>
        <v>335239.94916486857</v>
      </c>
      <c r="BC68">
        <f t="shared" si="34"/>
        <v>17.236367575343134</v>
      </c>
      <c r="BD68">
        <f t="shared" si="35"/>
        <v>16.778034242009802</v>
      </c>
    </row>
    <row r="69" spans="1:56" x14ac:dyDescent="0.2">
      <c r="A69">
        <v>65</v>
      </c>
      <c r="B69" s="12">
        <v>8.1510000000000211E-3</v>
      </c>
      <c r="C69" s="5">
        <f t="shared" si="36"/>
        <v>93778.273883772068</v>
      </c>
      <c r="D69">
        <f t="shared" ref="D69:D124" si="37">(1+D$1)^(-$A69)</f>
        <v>4.1946483690971779E-2</v>
      </c>
      <c r="E69" s="22">
        <f t="shared" ref="E69:E124" si="38">D69*$C69</f>
        <v>3933.66883603313</v>
      </c>
      <c r="F69" s="22">
        <f>SUM(E69:E$124)</f>
        <v>51881.237445523286</v>
      </c>
      <c r="G69">
        <f t="shared" ref="G69:G124" si="39">F69/E69</f>
        <v>13.189020125507671</v>
      </c>
      <c r="H69">
        <f t="shared" ref="H69:H124" si="40">G69-(12-1)/(2*12)</f>
        <v>12.730686792174337</v>
      </c>
      <c r="J69">
        <f t="shared" ref="J69:J124" si="41">(1+J$1)^(-$A69)</f>
        <v>0.20088557364532242</v>
      </c>
      <c r="K69" s="22">
        <f t="shared" ref="K69:K124" si="42">J69*$C69</f>
        <v>18838.702344609708</v>
      </c>
      <c r="L69" s="22">
        <f>SUM(K69:K$124)</f>
        <v>315790.37849985022</v>
      </c>
      <c r="M69">
        <f t="shared" ref="M69:M124" si="43">L69/K69</f>
        <v>16.762851958866843</v>
      </c>
      <c r="N69">
        <f t="shared" ref="N69:N124" si="44">M69-(12-1)/(2*12)</f>
        <v>16.304518625533511</v>
      </c>
      <c r="P69">
        <f t="shared" ref="P69:P124" si="45">(1+P$1)^(-$A69)</f>
        <v>0.14641325444882999</v>
      </c>
      <c r="Q69" s="22">
        <f t="shared" ref="Q69:Q124" si="46">P69*$C69</f>
        <v>13730.382275916789</v>
      </c>
      <c r="R69" s="22">
        <f>SUM(Q69:Q$124)</f>
        <v>218644.68474060937</v>
      </c>
      <c r="S69">
        <f t="shared" ref="S69:S124" si="47">R69/Q69</f>
        <v>15.924151297965977</v>
      </c>
      <c r="T69">
        <f t="shared" ref="T69:T124" si="48">S69-(12-1)/(2*12)</f>
        <v>15.465817964632643</v>
      </c>
      <c r="V69">
        <f t="shared" ref="V69:V124" si="49">(1+V$1)^(-$A69)</f>
        <v>4.8976522275940668E-2</v>
      </c>
      <c r="W69" s="22">
        <f t="shared" ref="W69:W124" si="50">V69*$C69</f>
        <v>4592.9337198678277</v>
      </c>
      <c r="X69" s="22">
        <f>SUM(W69:W$124)</f>
        <v>61934.007056416754</v>
      </c>
      <c r="Y69">
        <f t="shared" ref="Y69:Y124" si="51">X69/W69</f>
        <v>13.4846289613339</v>
      </c>
      <c r="Z69">
        <f t="shared" ref="Z69:Z124" si="52">Y69-(12-1)/(2*12)</f>
        <v>13.026295628000566</v>
      </c>
      <c r="AB69">
        <f t="shared" ref="AB69:AB124" si="53">(1+AB$1)^(-$A69)</f>
        <v>0.12506796362346415</v>
      </c>
      <c r="AC69" s="22">
        <f t="shared" ref="AC69:AC124" si="54">AB69*$C69</f>
        <v>11728.657746766863</v>
      </c>
      <c r="AD69" s="22">
        <f>SUM(AC69:AC$124)</f>
        <v>182156.99874311322</v>
      </c>
      <c r="AE69">
        <f t="shared" ref="AE69:AE124" si="55">AD69/AC69</f>
        <v>15.530933093629308</v>
      </c>
      <c r="AF69">
        <f t="shared" ref="AF69:AF124" si="56">AE69-(12-1)/(2*12)</f>
        <v>15.072599760295974</v>
      </c>
      <c r="AH69">
        <f t="shared" ref="AH69:AH124" si="57">(1+AH$1)^(-$A69)</f>
        <v>0.10687527948902965</v>
      </c>
      <c r="AI69" s="22">
        <f t="shared" ref="AI69:AI124" si="58">AH69*$C69</f>
        <v>10022.57923132691</v>
      </c>
      <c r="AJ69" s="22">
        <f>SUM(AI69:AI$124)</f>
        <v>151881.49017575724</v>
      </c>
      <c r="AK69">
        <f t="shared" ref="AK69:AK124" si="59">AJ69/AI69</f>
        <v>15.153932602601071</v>
      </c>
      <c r="AL69">
        <f t="shared" ref="AL69:AL124" si="60">AK69-(12-1)/(2*12)</f>
        <v>14.695599269267737</v>
      </c>
      <c r="AN69">
        <f t="shared" ref="AN69:AN124" si="61">(1+AN$1)^(-$A69)</f>
        <v>9.1363588700223139E-2</v>
      </c>
      <c r="AO69" s="22">
        <f t="shared" ref="AO69:AO124" si="62">AN69*$C69</f>
        <v>8567.9196441338281</v>
      </c>
      <c r="AP69" s="22">
        <f>SUM(AO69:AO$124)</f>
        <v>126739.36174155012</v>
      </c>
      <c r="AQ69">
        <f t="shared" ref="AQ69:AQ124" si="63">AP69/AO69</f>
        <v>14.792314471380971</v>
      </c>
      <c r="AR69">
        <f t="shared" ref="AR69:AR124" si="64">AQ69-(12-1)/(2*12)</f>
        <v>14.333981138047637</v>
      </c>
      <c r="AT69">
        <f t="shared" ref="AT69:AT124" si="65">(1+AT$1)^(-$A69)</f>
        <v>0.23544225889133066</v>
      </c>
      <c r="AU69" s="22">
        <f t="shared" ref="AU69:AU124" si="66">AT69*$C69</f>
        <v>22079.368638125175</v>
      </c>
      <c r="AV69" s="22">
        <f>SUM(AU69:AU$124)</f>
        <v>379992.26087849255</v>
      </c>
      <c r="AW69">
        <f t="shared" ref="AW69:AW124" si="67">AV69/AU69</f>
        <v>17.210286539731364</v>
      </c>
      <c r="AX69">
        <f t="shared" ref="AX69:AX124" si="68">AW69-(12-1)/(2*12)</f>
        <v>16.751953206398031</v>
      </c>
      <c r="AZ69">
        <f t="shared" ref="AZ69:AZ124" si="69">(1+AZ$1)^(-$A69)</f>
        <v>0.20088557364532242</v>
      </c>
      <c r="BA69" s="22">
        <f t="shared" ref="BA69:BA124" si="70">AZ69*$C69</f>
        <v>18838.702344609708</v>
      </c>
      <c r="BB69" s="22">
        <f>SUM(BA69:BA$124)</f>
        <v>315790.37849985022</v>
      </c>
      <c r="BC69">
        <f t="shared" ref="BC69:BC124" si="71">BB69/BA69</f>
        <v>16.762851958866843</v>
      </c>
      <c r="BD69">
        <f t="shared" ref="BD69:BD124" si="72">BC69-(12-1)/(2*12)</f>
        <v>16.304518625533511</v>
      </c>
    </row>
    <row r="70" spans="1:56" x14ac:dyDescent="0.2">
      <c r="A70">
        <v>66</v>
      </c>
      <c r="B70" s="12">
        <v>9.148999999999961E-3</v>
      </c>
      <c r="C70" s="5">
        <f t="shared" ref="C70:C124" si="73">C69*(1-B69)</f>
        <v>93013.887173345443</v>
      </c>
      <c r="D70">
        <f t="shared" si="37"/>
        <v>3.9949032086639788E-2</v>
      </c>
      <c r="E70" s="22">
        <f t="shared" si="38"/>
        <v>3715.8147631910701</v>
      </c>
      <c r="F70" s="22">
        <f>SUM(E70:E$124)</f>
        <v>47947.568609490147</v>
      </c>
      <c r="G70">
        <f t="shared" si="39"/>
        <v>12.903648772931215</v>
      </c>
      <c r="H70">
        <f t="shared" si="40"/>
        <v>12.445315439597881</v>
      </c>
      <c r="J70">
        <f t="shared" si="41"/>
        <v>0.19598592550763161</v>
      </c>
      <c r="K70" s="22">
        <f t="shared" si="42"/>
        <v>18229.412762730532</v>
      </c>
      <c r="L70" s="22">
        <f>SUM(K70:K$124)</f>
        <v>296951.67615524051</v>
      </c>
      <c r="M70">
        <f t="shared" si="43"/>
        <v>16.289700607490165</v>
      </c>
      <c r="N70">
        <f t="shared" si="44"/>
        <v>15.831367274156831</v>
      </c>
      <c r="P70">
        <f t="shared" si="45"/>
        <v>0.14214879072701941</v>
      </c>
      <c r="Q70" s="22">
        <f t="shared" si="46"/>
        <v>13221.811582510476</v>
      </c>
      <c r="R70" s="22">
        <f>SUM(Q70:Q$124)</f>
        <v>204914.30246469259</v>
      </c>
      <c r="S70">
        <f t="shared" si="47"/>
        <v>15.498201678788764</v>
      </c>
      <c r="T70">
        <f t="shared" si="48"/>
        <v>15.03986834545543</v>
      </c>
      <c r="V70">
        <f t="shared" si="49"/>
        <v>4.6755629857699904E-2</v>
      </c>
      <c r="W70" s="22">
        <f t="shared" si="50"/>
        <v>4348.9228803028</v>
      </c>
      <c r="X70" s="22">
        <f>SUM(W70:W$124)</f>
        <v>57341.073336548929</v>
      </c>
      <c r="Y70">
        <f t="shared" si="51"/>
        <v>13.185120756281719</v>
      </c>
      <c r="Z70">
        <f t="shared" si="52"/>
        <v>12.726787422948385</v>
      </c>
      <c r="AB70">
        <f t="shared" si="53"/>
        <v>0.12113119963531636</v>
      </c>
      <c r="AC70" s="22">
        <f t="shared" si="54"/>
        <v>11266.883736051299</v>
      </c>
      <c r="AD70" s="22">
        <f>SUM(AC70:AC$124)</f>
        <v>170428.34099634641</v>
      </c>
      <c r="AE70">
        <f t="shared" si="55"/>
        <v>15.126484393463384</v>
      </c>
      <c r="AF70">
        <f t="shared" si="56"/>
        <v>14.66815106013005</v>
      </c>
      <c r="AH70">
        <f t="shared" si="57"/>
        <v>0.10326113960292721</v>
      </c>
      <c r="AI70" s="22">
        <f t="shared" si="58"/>
        <v>9604.7199884177444</v>
      </c>
      <c r="AJ70" s="22">
        <f>SUM(AI70:AI$124)</f>
        <v>141858.9109444303</v>
      </c>
      <c r="AK70">
        <f t="shared" si="59"/>
        <v>14.769708134698027</v>
      </c>
      <c r="AL70">
        <f t="shared" si="60"/>
        <v>14.311374801364693</v>
      </c>
      <c r="AN70">
        <f t="shared" si="61"/>
        <v>8.8061290313468071E-2</v>
      </c>
      <c r="AO70" s="22">
        <f t="shared" si="62"/>
        <v>8190.9229215561372</v>
      </c>
      <c r="AP70" s="22">
        <f>SUM(AO70:AO$124)</f>
        <v>118171.44209741629</v>
      </c>
      <c r="AQ70">
        <f t="shared" si="63"/>
        <v>14.427121733305935</v>
      </c>
      <c r="AR70">
        <f t="shared" si="64"/>
        <v>13.968788399972601</v>
      </c>
      <c r="AT70">
        <f t="shared" si="65"/>
        <v>0.23026137788883197</v>
      </c>
      <c r="AU70" s="22">
        <f t="shared" si="66"/>
        <v>21417.505823330877</v>
      </c>
      <c r="AV70" s="22">
        <f>SUM(AU70:AU$124)</f>
        <v>357912.89224036731</v>
      </c>
      <c r="AW70">
        <f t="shared" si="67"/>
        <v>16.711231232652665</v>
      </c>
      <c r="AX70">
        <f t="shared" si="68"/>
        <v>16.252897899319333</v>
      </c>
      <c r="AZ70">
        <f t="shared" si="69"/>
        <v>0.19598592550763161</v>
      </c>
      <c r="BA70" s="22">
        <f t="shared" si="70"/>
        <v>18229.412762730532</v>
      </c>
      <c r="BB70" s="22">
        <f>SUM(BA70:BA$124)</f>
        <v>296951.67615524051</v>
      </c>
      <c r="BC70">
        <f t="shared" si="71"/>
        <v>16.289700607490165</v>
      </c>
      <c r="BD70">
        <f t="shared" si="72"/>
        <v>15.831367274156831</v>
      </c>
    </row>
    <row r="71" spans="1:56" x14ac:dyDescent="0.2">
      <c r="A71">
        <v>67</v>
      </c>
      <c r="B71" s="12">
        <v>1.01599999999999E-2</v>
      </c>
      <c r="C71" s="5">
        <f t="shared" si="73"/>
        <v>92162.903119596507</v>
      </c>
      <c r="D71">
        <f t="shared" si="37"/>
        <v>3.8046697225371226E-2</v>
      </c>
      <c r="E71" s="22">
        <f t="shared" si="38"/>
        <v>3506.4940704025094</v>
      </c>
      <c r="F71" s="22">
        <f>SUM(E71:E$124)</f>
        <v>44231.753846299085</v>
      </c>
      <c r="G71">
        <f t="shared" si="39"/>
        <v>12.614238883119439</v>
      </c>
      <c r="H71">
        <f t="shared" si="40"/>
        <v>12.155905549786105</v>
      </c>
      <c r="J71">
        <f t="shared" si="41"/>
        <v>0.19120578098305524</v>
      </c>
      <c r="K71" s="22">
        <f t="shared" si="42"/>
        <v>17622.079868648107</v>
      </c>
      <c r="L71" s="22">
        <f>SUM(K71:K$124)</f>
        <v>278722.26339250995</v>
      </c>
      <c r="M71">
        <f t="shared" si="43"/>
        <v>15.816649650328271</v>
      </c>
      <c r="N71">
        <f t="shared" si="44"/>
        <v>15.358316316994937</v>
      </c>
      <c r="P71">
        <f t="shared" si="45"/>
        <v>0.1380085346864266</v>
      </c>
      <c r="Q71" s="22">
        <f t="shared" si="46"/>
        <v>12719.267211982609</v>
      </c>
      <c r="R71" s="22">
        <f>SUM(Q71:Q$124)</f>
        <v>191692.49088218212</v>
      </c>
      <c r="S71">
        <f t="shared" si="47"/>
        <v>15.071032606469013</v>
      </c>
      <c r="T71">
        <f t="shared" si="48"/>
        <v>14.612699273135679</v>
      </c>
      <c r="V71">
        <f t="shared" si="49"/>
        <v>4.4635446164868642E-2</v>
      </c>
      <c r="W71" s="22">
        <f t="shared" si="50"/>
        <v>4113.7323005927537</v>
      </c>
      <c r="X71" s="22">
        <f>SUM(W71:W$124)</f>
        <v>52992.15045624612</v>
      </c>
      <c r="Y71">
        <f t="shared" si="51"/>
        <v>12.881769299526468</v>
      </c>
      <c r="Z71">
        <f t="shared" si="52"/>
        <v>12.423435966193134</v>
      </c>
      <c r="AB71">
        <f t="shared" si="53"/>
        <v>0.11731835315769142</v>
      </c>
      <c r="AC71" s="22">
        <f t="shared" si="54"/>
        <v>10812.400016222922</v>
      </c>
      <c r="AD71" s="22">
        <f>SUM(AC71:AC$124)</f>
        <v>159161.45726029508</v>
      </c>
      <c r="AE71">
        <f t="shared" si="55"/>
        <v>14.720270894666241</v>
      </c>
      <c r="AF71">
        <f t="shared" si="56"/>
        <v>14.261937561332907</v>
      </c>
      <c r="AH71">
        <f t="shared" si="57"/>
        <v>9.9769217007659144E-2</v>
      </c>
      <c r="AI71" s="22">
        <f t="shared" si="58"/>
        <v>9195.0206813948898</v>
      </c>
      <c r="AJ71" s="22">
        <f>SUM(AI71:AI$124)</f>
        <v>132254.19095601261</v>
      </c>
      <c r="AK71">
        <f t="shared" si="59"/>
        <v>14.383240183854548</v>
      </c>
      <c r="AL71">
        <f t="shared" si="60"/>
        <v>13.924906850521214</v>
      </c>
      <c r="AN71">
        <f t="shared" si="61"/>
        <v>8.4878352109366811E-2</v>
      </c>
      <c r="AO71" s="22">
        <f t="shared" si="62"/>
        <v>7822.6353424065737</v>
      </c>
      <c r="AP71" s="22">
        <f>SUM(AO71:AO$124)</f>
        <v>109980.51917586016</v>
      </c>
      <c r="AQ71">
        <f t="shared" si="63"/>
        <v>14.059267032384192</v>
      </c>
      <c r="AR71">
        <f t="shared" si="64"/>
        <v>13.600933699050858</v>
      </c>
      <c r="AT71">
        <f t="shared" si="65"/>
        <v>0.22519450160276969</v>
      </c>
      <c r="AU71" s="22">
        <f t="shared" si="66"/>
        <v>20754.579034281884</v>
      </c>
      <c r="AV71" s="22">
        <f>SUM(AU71:AU$124)</f>
        <v>336495.38641703647</v>
      </c>
      <c r="AW71">
        <f t="shared" si="67"/>
        <v>16.213067288005313</v>
      </c>
      <c r="AX71">
        <f t="shared" si="68"/>
        <v>15.754733954671979</v>
      </c>
      <c r="AZ71">
        <f t="shared" si="69"/>
        <v>0.19120578098305524</v>
      </c>
      <c r="BA71" s="22">
        <f t="shared" si="70"/>
        <v>17622.079868648107</v>
      </c>
      <c r="BB71" s="22">
        <f>SUM(BA71:BA$124)</f>
        <v>278722.26339250995</v>
      </c>
      <c r="BC71">
        <f t="shared" si="71"/>
        <v>15.816649650328271</v>
      </c>
      <c r="BD71">
        <f t="shared" si="72"/>
        <v>15.358316316994937</v>
      </c>
    </row>
    <row r="72" spans="1:56" x14ac:dyDescent="0.2">
      <c r="A72">
        <v>68</v>
      </c>
      <c r="B72" s="12">
        <v>1.1103E-2</v>
      </c>
      <c r="C72" s="5">
        <f t="shared" si="73"/>
        <v>91226.52802390141</v>
      </c>
      <c r="D72">
        <f t="shared" si="37"/>
        <v>3.6234949738448791E-2</v>
      </c>
      <c r="E72" s="22">
        <f t="shared" si="38"/>
        <v>3305.5886577592578</v>
      </c>
      <c r="F72" s="22">
        <f>SUM(E72:E$124)</f>
        <v>40725.259775896571</v>
      </c>
      <c r="G72">
        <f t="shared" si="39"/>
        <v>12.320123279798157</v>
      </c>
      <c r="H72">
        <f t="shared" si="40"/>
        <v>11.861789946464823</v>
      </c>
      <c r="J72">
        <f t="shared" si="41"/>
        <v>0.18654222534932219</v>
      </c>
      <c r="K72" s="22">
        <f t="shared" si="42"/>
        <v>17017.599548470873</v>
      </c>
      <c r="L72" s="22">
        <f>SUM(K72:K$124)</f>
        <v>261100.1835238621</v>
      </c>
      <c r="M72">
        <f t="shared" si="43"/>
        <v>15.342950266292018</v>
      </c>
      <c r="N72">
        <f t="shared" si="44"/>
        <v>14.884616932958684</v>
      </c>
      <c r="P72">
        <f t="shared" si="45"/>
        <v>0.13398886862759865</v>
      </c>
      <c r="Q72" s="22">
        <f t="shared" si="46"/>
        <v>12223.339278746473</v>
      </c>
      <c r="R72" s="22">
        <f>SUM(Q72:Q$124)</f>
        <v>178973.22367019951</v>
      </c>
      <c r="S72">
        <f t="shared" si="47"/>
        <v>14.641925548233131</v>
      </c>
      <c r="T72">
        <f t="shared" si="48"/>
        <v>14.183592214899797</v>
      </c>
      <c r="V72">
        <f t="shared" si="49"/>
        <v>4.2611404453335215E-2</v>
      </c>
      <c r="W72" s="22">
        <f t="shared" si="50"/>
        <v>3887.2904824999823</v>
      </c>
      <c r="X72" s="22">
        <f>SUM(W72:W$124)</f>
        <v>48878.418155653373</v>
      </c>
      <c r="Y72">
        <f t="shared" si="51"/>
        <v>12.573904208007331</v>
      </c>
      <c r="Z72">
        <f t="shared" si="52"/>
        <v>12.115570874673997</v>
      </c>
      <c r="AB72">
        <f t="shared" si="53"/>
        <v>0.11362552363941056</v>
      </c>
      <c r="AC72" s="22">
        <f t="shared" si="54"/>
        <v>10365.662016521159</v>
      </c>
      <c r="AD72" s="22">
        <f>SUM(AC72:AC$124)</f>
        <v>148349.0572440722</v>
      </c>
      <c r="AE72">
        <f t="shared" si="55"/>
        <v>14.311585406472663</v>
      </c>
      <c r="AF72">
        <f t="shared" si="56"/>
        <v>13.853252073139329</v>
      </c>
      <c r="AH72">
        <f t="shared" si="57"/>
        <v>9.6395378751361491E-2</v>
      </c>
      <c r="AI72" s="22">
        <f t="shared" si="58"/>
        <v>8793.8157210356694</v>
      </c>
      <c r="AJ72" s="22">
        <f>SUM(AI72:AI$124)</f>
        <v>123059.17027461772</v>
      </c>
      <c r="AK72">
        <f t="shared" si="59"/>
        <v>13.993830912359025</v>
      </c>
      <c r="AL72">
        <f t="shared" si="60"/>
        <v>13.535497579025691</v>
      </c>
      <c r="AN72">
        <f t="shared" si="61"/>
        <v>8.1810459864449916E-2</v>
      </c>
      <c r="AO72" s="22">
        <f t="shared" si="62"/>
        <v>7463.284209472502</v>
      </c>
      <c r="AP72" s="22">
        <f>SUM(AO72:AO$124)</f>
        <v>102157.88383345358</v>
      </c>
      <c r="AQ72">
        <f t="shared" si="63"/>
        <v>13.688060238117879</v>
      </c>
      <c r="AR72">
        <f t="shared" si="64"/>
        <v>13.229726904784545</v>
      </c>
      <c r="AT72">
        <f t="shared" si="65"/>
        <v>0.22023912137190188</v>
      </c>
      <c r="AU72" s="22">
        <f t="shared" si="66"/>
        <v>20091.65037779323</v>
      </c>
      <c r="AV72" s="22">
        <f>SUM(AU72:AU$124)</f>
        <v>315740.80738275469</v>
      </c>
      <c r="AW72">
        <f t="shared" si="67"/>
        <v>15.715025965797944</v>
      </c>
      <c r="AX72">
        <f t="shared" si="68"/>
        <v>15.25669263246461</v>
      </c>
      <c r="AZ72">
        <f t="shared" si="69"/>
        <v>0.18654222534932219</v>
      </c>
      <c r="BA72" s="22">
        <f t="shared" si="70"/>
        <v>17017.599548470873</v>
      </c>
      <c r="BB72" s="22">
        <f>SUM(BA72:BA$124)</f>
        <v>261100.1835238621</v>
      </c>
      <c r="BC72">
        <f t="shared" si="71"/>
        <v>15.342950266292018</v>
      </c>
      <c r="BD72">
        <f t="shared" si="72"/>
        <v>14.884616932958684</v>
      </c>
    </row>
    <row r="73" spans="1:56" x14ac:dyDescent="0.2">
      <c r="A73">
        <v>69</v>
      </c>
      <c r="B73" s="12">
        <v>1.1994999999999999E-2</v>
      </c>
      <c r="C73" s="5">
        <f t="shared" si="73"/>
        <v>90213.639883252035</v>
      </c>
      <c r="D73">
        <f t="shared" si="37"/>
        <v>3.4509475941379798E-2</v>
      </c>
      <c r="E73" s="22">
        <f t="shared" si="38"/>
        <v>3113.2254351353872</v>
      </c>
      <c r="F73" s="22">
        <f>SUM(E73:E$124)</f>
        <v>37419.67111813731</v>
      </c>
      <c r="G73">
        <f t="shared" si="39"/>
        <v>12.019582872420548</v>
      </c>
      <c r="H73">
        <f t="shared" si="40"/>
        <v>11.561249539087214</v>
      </c>
      <c r="J73">
        <f t="shared" si="41"/>
        <v>0.1819924149749485</v>
      </c>
      <c r="K73" s="22">
        <f t="shared" si="42"/>
        <v>16418.198186033369</v>
      </c>
      <c r="L73" s="22">
        <f>SUM(K73:K$124)</f>
        <v>244082.58397539117</v>
      </c>
      <c r="M73">
        <f t="shared" si="43"/>
        <v>14.866587746700933</v>
      </c>
      <c r="N73">
        <f t="shared" si="44"/>
        <v>14.408254413367599</v>
      </c>
      <c r="P73">
        <f t="shared" si="45"/>
        <v>0.13008628022096957</v>
      </c>
      <c r="Q73" s="22">
        <f t="shared" si="46"/>
        <v>11735.556837606362</v>
      </c>
      <c r="R73" s="22">
        <f>SUM(Q73:Q$124)</f>
        <v>166749.88439145303</v>
      </c>
      <c r="S73">
        <f t="shared" si="47"/>
        <v>14.208945233608882</v>
      </c>
      <c r="T73">
        <f t="shared" si="48"/>
        <v>13.750611900275548</v>
      </c>
      <c r="V73">
        <f t="shared" si="49"/>
        <v>4.0679145062849843E-2</v>
      </c>
      <c r="W73" s="22">
        <f t="shared" si="50"/>
        <v>3669.8137434585055</v>
      </c>
      <c r="X73" s="22">
        <f>SUM(W73:W$124)</f>
        <v>44991.127673153387</v>
      </c>
      <c r="Y73">
        <f t="shared" si="51"/>
        <v>12.2597850513124</v>
      </c>
      <c r="Z73">
        <f t="shared" si="52"/>
        <v>11.801451717979067</v>
      </c>
      <c r="AB73">
        <f t="shared" si="53"/>
        <v>0.11004893330693517</v>
      </c>
      <c r="AC73" s="22">
        <f t="shared" si="54"/>
        <v>9927.9148388878712</v>
      </c>
      <c r="AD73" s="22">
        <f>SUM(AC73:AC$124)</f>
        <v>137983.39522755105</v>
      </c>
      <c r="AE73">
        <f t="shared" si="55"/>
        <v>13.898527280579293</v>
      </c>
      <c r="AF73">
        <f t="shared" si="56"/>
        <v>13.440193947245959</v>
      </c>
      <c r="AH73">
        <f t="shared" si="57"/>
        <v>9.3135631643827543E-2</v>
      </c>
      <c r="AI73" s="22">
        <f t="shared" si="58"/>
        <v>8402.104333415471</v>
      </c>
      <c r="AJ73" s="22">
        <f>SUM(AI73:AI$124)</f>
        <v>114265.35455358207</v>
      </c>
      <c r="AK73">
        <f t="shared" si="59"/>
        <v>13.599611480560251</v>
      </c>
      <c r="AL73">
        <f t="shared" si="60"/>
        <v>13.141278147226917</v>
      </c>
      <c r="AN73">
        <f t="shared" si="61"/>
        <v>7.8853455291036059E-2</v>
      </c>
      <c r="AO73" s="22">
        <f t="shared" si="62"/>
        <v>7113.6572191756422</v>
      </c>
      <c r="AP73" s="22">
        <f>SUM(AO73:AO$124)</f>
        <v>94694.599623981092</v>
      </c>
      <c r="AQ73">
        <f t="shared" si="63"/>
        <v>13.311661878888602</v>
      </c>
      <c r="AR73">
        <f t="shared" si="64"/>
        <v>12.853328545555268</v>
      </c>
      <c r="AT73">
        <f t="shared" si="65"/>
        <v>0.21539278373780135</v>
      </c>
      <c r="AU73" s="22">
        <f t="shared" si="66"/>
        <v>19431.367025573196</v>
      </c>
      <c r="AV73" s="22">
        <f>SUM(AU73:AU$124)</f>
        <v>295649.15700496139</v>
      </c>
      <c r="AW73">
        <f t="shared" si="67"/>
        <v>15.2150467136905</v>
      </c>
      <c r="AX73">
        <f t="shared" si="68"/>
        <v>14.756713380357166</v>
      </c>
      <c r="AZ73">
        <f t="shared" si="69"/>
        <v>0.1819924149749485</v>
      </c>
      <c r="BA73" s="22">
        <f t="shared" si="70"/>
        <v>16418.198186033369</v>
      </c>
      <c r="BB73" s="22">
        <f>SUM(BA73:BA$124)</f>
        <v>244082.58397539117</v>
      </c>
      <c r="BC73">
        <f t="shared" si="71"/>
        <v>14.866587746700933</v>
      </c>
      <c r="BD73">
        <f t="shared" si="72"/>
        <v>14.408254413367599</v>
      </c>
    </row>
    <row r="74" spans="1:56" x14ac:dyDescent="0.2">
      <c r="A74">
        <v>70</v>
      </c>
      <c r="B74" s="12">
        <v>1.2959000000000099E-2</v>
      </c>
      <c r="C74" s="5">
        <f t="shared" si="73"/>
        <v>89131.527272852429</v>
      </c>
      <c r="D74">
        <f t="shared" si="37"/>
        <v>3.2866167563218862E-2</v>
      </c>
      <c r="E74" s="22">
        <f t="shared" si="38"/>
        <v>2929.4117105151799</v>
      </c>
      <c r="F74" s="22">
        <f>SUM(E74:E$124)</f>
        <v>34306.445683001926</v>
      </c>
      <c r="G74">
        <f t="shared" si="39"/>
        <v>11.711035891560847</v>
      </c>
      <c r="H74">
        <f t="shared" si="40"/>
        <v>11.252702558227513</v>
      </c>
      <c r="J74">
        <f t="shared" si="41"/>
        <v>0.17755357558531562</v>
      </c>
      <c r="K74" s="22">
        <f t="shared" si="42"/>
        <v>15825.621364675024</v>
      </c>
      <c r="L74" s="22">
        <f>SUM(K74:K$124)</f>
        <v>227664.38578935782</v>
      </c>
      <c r="M74">
        <f t="shared" si="43"/>
        <v>14.385810234126808</v>
      </c>
      <c r="N74">
        <f t="shared" si="44"/>
        <v>13.927476900793474</v>
      </c>
      <c r="P74">
        <f t="shared" si="45"/>
        <v>0.12629735943783454</v>
      </c>
      <c r="Q74" s="22">
        <f t="shared" si="46"/>
        <v>11257.076537222596</v>
      </c>
      <c r="R74" s="22">
        <f>SUM(Q74:Q$124)</f>
        <v>155014.32755384664</v>
      </c>
      <c r="S74">
        <f t="shared" si="47"/>
        <v>13.770389411609399</v>
      </c>
      <c r="T74">
        <f t="shared" si="48"/>
        <v>13.312056078276065</v>
      </c>
      <c r="V74">
        <f t="shared" si="49"/>
        <v>3.883450602658696E-2</v>
      </c>
      <c r="W74" s="22">
        <f t="shared" si="50"/>
        <v>3461.3788330364878</v>
      </c>
      <c r="X74" s="22">
        <f>SUM(W74:W$124)</f>
        <v>41321.313929694879</v>
      </c>
      <c r="Y74">
        <f t="shared" si="51"/>
        <v>11.937818979913805</v>
      </c>
      <c r="Z74">
        <f t="shared" si="52"/>
        <v>11.479485646580471</v>
      </c>
      <c r="AB74">
        <f t="shared" si="53"/>
        <v>0.10658492329969509</v>
      </c>
      <c r="AC74" s="22">
        <f t="shared" si="54"/>
        <v>9500.0769979616562</v>
      </c>
      <c r="AD74" s="22">
        <f>SUM(AC74:AC$124)</f>
        <v>128055.48038866316</v>
      </c>
      <c r="AE74">
        <f t="shared" si="55"/>
        <v>13.479415000124614</v>
      </c>
      <c r="AF74">
        <f t="shared" si="56"/>
        <v>13.021081666791281</v>
      </c>
      <c r="AH74">
        <f t="shared" si="57"/>
        <v>8.9986117530268139E-2</v>
      </c>
      <c r="AI74" s="22">
        <f t="shared" si="58"/>
        <v>8020.6000888271983</v>
      </c>
      <c r="AJ74" s="22">
        <f>SUM(AI74:AI$124)</f>
        <v>105863.25022016659</v>
      </c>
      <c r="AK74">
        <f t="shared" si="59"/>
        <v>13.198918914762437</v>
      </c>
      <c r="AL74">
        <f t="shared" si="60"/>
        <v>12.740585581429103</v>
      </c>
      <c r="AN74">
        <f t="shared" si="61"/>
        <v>7.6003330400998603E-2</v>
      </c>
      <c r="AO74" s="22">
        <f t="shared" si="62"/>
        <v>6774.292916464221</v>
      </c>
      <c r="AP74" s="22">
        <f>SUM(AO74:AO$124)</f>
        <v>87580.94240480545</v>
      </c>
      <c r="AQ74">
        <f t="shared" si="63"/>
        <v>12.928425665201011</v>
      </c>
      <c r="AR74">
        <f t="shared" si="64"/>
        <v>12.470092331867678</v>
      </c>
      <c r="AT74">
        <f t="shared" si="65"/>
        <v>0.21065308923012357</v>
      </c>
      <c r="AU74" s="22">
        <f t="shared" si="66"/>
        <v>18775.831567825375</v>
      </c>
      <c r="AV74" s="22">
        <f>SUM(AU74:AU$124)</f>
        <v>276217.78997938818</v>
      </c>
      <c r="AW74">
        <f t="shared" si="67"/>
        <v>14.711347882600325</v>
      </c>
      <c r="AX74">
        <f t="shared" si="68"/>
        <v>14.253014549266991</v>
      </c>
      <c r="AZ74">
        <f t="shared" si="69"/>
        <v>0.17755357558531562</v>
      </c>
      <c r="BA74" s="22">
        <f t="shared" si="70"/>
        <v>15825.621364675024</v>
      </c>
      <c r="BB74" s="22">
        <f>SUM(BA74:BA$124)</f>
        <v>227664.38578935782</v>
      </c>
      <c r="BC74">
        <f t="shared" si="71"/>
        <v>14.385810234126808</v>
      </c>
      <c r="BD74">
        <f t="shared" si="72"/>
        <v>13.927476900793474</v>
      </c>
    </row>
    <row r="75" spans="1:56" x14ac:dyDescent="0.2">
      <c r="A75">
        <v>71</v>
      </c>
      <c r="B75" s="12">
        <v>1.3750000000000002E-2</v>
      </c>
      <c r="C75" s="5">
        <f t="shared" si="73"/>
        <v>87976.471810923525</v>
      </c>
      <c r="D75">
        <f t="shared" si="37"/>
        <v>3.1301111964970339E-2</v>
      </c>
      <c r="E75" s="22">
        <f t="shared" si="38"/>
        <v>2753.761394436774</v>
      </c>
      <c r="F75" s="22">
        <f>SUM(E75:E$124)</f>
        <v>31377.033972486734</v>
      </c>
      <c r="G75">
        <f t="shared" si="39"/>
        <v>11.394245716377423</v>
      </c>
      <c r="H75">
        <f t="shared" si="40"/>
        <v>10.935912383044089</v>
      </c>
      <c r="J75">
        <f t="shared" si="41"/>
        <v>0.17322300057103962</v>
      </c>
      <c r="K75" s="22">
        <f t="shared" si="42"/>
        <v>15239.548426741658</v>
      </c>
      <c r="L75" s="22">
        <f>SUM(K75:K$124)</f>
        <v>211838.76442468283</v>
      </c>
      <c r="M75">
        <f t="shared" si="43"/>
        <v>13.900593278273123</v>
      </c>
      <c r="N75">
        <f t="shared" si="44"/>
        <v>13.442259944939789</v>
      </c>
      <c r="P75">
        <f t="shared" si="45"/>
        <v>0.12261879557071313</v>
      </c>
      <c r="Q75" s="22">
        <f t="shared" si="46"/>
        <v>10787.569012016238</v>
      </c>
      <c r="R75" s="22">
        <f>SUM(Q75:Q$124)</f>
        <v>143757.2510166241</v>
      </c>
      <c r="S75">
        <f t="shared" si="47"/>
        <v>13.326195258310131</v>
      </c>
      <c r="T75">
        <f t="shared" si="48"/>
        <v>12.867861924976797</v>
      </c>
      <c r="V75">
        <f t="shared" si="49"/>
        <v>3.7073514106526928E-2</v>
      </c>
      <c r="W75" s="22">
        <f t="shared" si="50"/>
        <v>3261.5969687247421</v>
      </c>
      <c r="X75" s="22">
        <f>SUM(W75:W$124)</f>
        <v>37859.935096658402</v>
      </c>
      <c r="Y75">
        <f t="shared" si="51"/>
        <v>11.607790741681162</v>
      </c>
      <c r="Z75">
        <f t="shared" si="52"/>
        <v>11.149457408347828</v>
      </c>
      <c r="AB75">
        <f t="shared" si="53"/>
        <v>0.10322994992706545</v>
      </c>
      <c r="AC75" s="22">
        <f t="shared" si="54"/>
        <v>9081.8067798015218</v>
      </c>
      <c r="AD75" s="22">
        <f>SUM(AC75:AC$124)</f>
        <v>118555.40339070151</v>
      </c>
      <c r="AE75">
        <f t="shared" si="55"/>
        <v>13.054164910706509</v>
      </c>
      <c r="AF75">
        <f t="shared" si="56"/>
        <v>12.595831577373175</v>
      </c>
      <c r="AH75">
        <f t="shared" si="57"/>
        <v>8.6943108724896773E-2</v>
      </c>
      <c r="AI75" s="22">
        <f t="shared" si="58"/>
        <v>7648.9479538899404</v>
      </c>
      <c r="AJ75" s="22">
        <f>SUM(AI75:AI$124)</f>
        <v>97842.650131339396</v>
      </c>
      <c r="AK75">
        <f t="shared" si="59"/>
        <v>12.791648043778444</v>
      </c>
      <c r="AL75">
        <f t="shared" si="60"/>
        <v>12.33331471044511</v>
      </c>
      <c r="AN75">
        <f t="shared" si="61"/>
        <v>7.3256222073251664E-2</v>
      </c>
      <c r="AO75" s="22">
        <f t="shared" si="62"/>
        <v>6444.823956202179</v>
      </c>
      <c r="AP75" s="22">
        <f>SUM(AO75:AO$124)</f>
        <v>80806.649488341238</v>
      </c>
      <c r="AQ75">
        <f t="shared" si="63"/>
        <v>12.538224478665073</v>
      </c>
      <c r="AR75">
        <f t="shared" si="64"/>
        <v>12.079891145331739</v>
      </c>
      <c r="AT75">
        <f t="shared" si="65"/>
        <v>0.20601769117860499</v>
      </c>
      <c r="AU75" s="22">
        <f t="shared" si="66"/>
        <v>18124.70960052609</v>
      </c>
      <c r="AV75" s="22">
        <f>SUM(AU75:AU$124)</f>
        <v>257441.95841156258</v>
      </c>
      <c r="AW75">
        <f t="shared" si="67"/>
        <v>14.20392183299257</v>
      </c>
      <c r="AX75">
        <f t="shared" si="68"/>
        <v>13.745588499659236</v>
      </c>
      <c r="AZ75">
        <f t="shared" si="69"/>
        <v>0.17322300057103962</v>
      </c>
      <c r="BA75" s="22">
        <f t="shared" si="70"/>
        <v>15239.548426741658</v>
      </c>
      <c r="BB75" s="22">
        <f>SUM(BA75:BA$124)</f>
        <v>211838.76442468283</v>
      </c>
      <c r="BC75">
        <f t="shared" si="71"/>
        <v>13.900593278273123</v>
      </c>
      <c r="BD75">
        <f t="shared" si="72"/>
        <v>13.442259944939789</v>
      </c>
    </row>
    <row r="76" spans="1:56" x14ac:dyDescent="0.2">
      <c r="A76">
        <v>72</v>
      </c>
      <c r="B76" s="12">
        <v>1.5177E-2</v>
      </c>
      <c r="C76" s="5">
        <f t="shared" si="73"/>
        <v>86766.795323523329</v>
      </c>
      <c r="D76">
        <f t="shared" si="37"/>
        <v>2.9810582823781274E-2</v>
      </c>
      <c r="E76" s="22">
        <f t="shared" si="38"/>
        <v>2586.5687383459699</v>
      </c>
      <c r="F76" s="22">
        <f>SUM(E76:E$124)</f>
        <v>28623.272578049957</v>
      </c>
      <c r="G76">
        <f t="shared" si="39"/>
        <v>11.066117112493073</v>
      </c>
      <c r="H76">
        <f t="shared" si="40"/>
        <v>10.607783779159739</v>
      </c>
      <c r="J76">
        <f t="shared" si="41"/>
        <v>0.16899804933759965</v>
      </c>
      <c r="K76" s="22">
        <f t="shared" si="42"/>
        <v>14663.419156950207</v>
      </c>
      <c r="L76" s="22">
        <f>SUM(K76:K$124)</f>
        <v>196599.21599794109</v>
      </c>
      <c r="M76">
        <f t="shared" si="43"/>
        <v>13.407460694783213</v>
      </c>
      <c r="N76">
        <f t="shared" si="44"/>
        <v>12.949127361449879</v>
      </c>
      <c r="P76">
        <f t="shared" si="45"/>
        <v>0.1190473743404982</v>
      </c>
      <c r="Q76" s="22">
        <f t="shared" si="46"/>
        <v>10329.35916320487</v>
      </c>
      <c r="R76" s="22">
        <f>SUM(Q76:Q$124)</f>
        <v>132969.68200460786</v>
      </c>
      <c r="S76">
        <f t="shared" si="47"/>
        <v>12.872984655066599</v>
      </c>
      <c r="T76">
        <f t="shared" si="48"/>
        <v>12.414651321733265</v>
      </c>
      <c r="V76">
        <f t="shared" si="49"/>
        <v>3.5392376235347897E-2</v>
      </c>
      <c r="W76" s="22">
        <f t="shared" si="50"/>
        <v>3070.8830648255621</v>
      </c>
      <c r="X76" s="22">
        <f>SUM(W76:W$124)</f>
        <v>34598.338127933654</v>
      </c>
      <c r="Y76">
        <f t="shared" si="51"/>
        <v>11.266576225004833</v>
      </c>
      <c r="Z76">
        <f t="shared" si="52"/>
        <v>10.808242891671499</v>
      </c>
      <c r="AB76">
        <f t="shared" si="53"/>
        <v>9.9980581043162653E-2</v>
      </c>
      <c r="AC76" s="22">
        <f t="shared" si="54"/>
        <v>8674.9946116990304</v>
      </c>
      <c r="AD76" s="22">
        <f>SUM(AC76:AC$124)</f>
        <v>109473.59661089999</v>
      </c>
      <c r="AE76">
        <f t="shared" si="55"/>
        <v>12.619442606138884</v>
      </c>
      <c r="AF76">
        <f t="shared" si="56"/>
        <v>12.16110927280555</v>
      </c>
      <c r="AH76">
        <f t="shared" si="57"/>
        <v>8.400300359893409E-2</v>
      </c>
      <c r="AI76" s="22">
        <f t="shared" si="58"/>
        <v>7288.6714198299078</v>
      </c>
      <c r="AJ76" s="22">
        <f>SUM(AI76:AI$124)</f>
        <v>90193.702177449464</v>
      </c>
      <c r="AK76">
        <f t="shared" si="59"/>
        <v>12.374505171417683</v>
      </c>
      <c r="AL76">
        <f t="shared" si="60"/>
        <v>11.916171838084349</v>
      </c>
      <c r="AN76">
        <f t="shared" si="61"/>
        <v>7.0608406817591951E-2</v>
      </c>
      <c r="AO76" s="22">
        <f t="shared" si="62"/>
        <v>6126.4651824620696</v>
      </c>
      <c r="AP76" s="22">
        <f>SUM(AO76:AO$124)</f>
        <v>74361.825532139046</v>
      </c>
      <c r="AQ76">
        <f t="shared" si="63"/>
        <v>12.137802683513323</v>
      </c>
      <c r="AR76">
        <f t="shared" si="64"/>
        <v>11.679469350179989</v>
      </c>
      <c r="AT76">
        <f t="shared" si="65"/>
        <v>0.20148429455120295</v>
      </c>
      <c r="AU76" s="22">
        <f t="shared" si="66"/>
        <v>17482.146546228712</v>
      </c>
      <c r="AV76" s="22">
        <f>SUM(AU76:AU$124)</f>
        <v>239317.24881103649</v>
      </c>
      <c r="AW76">
        <f t="shared" si="67"/>
        <v>13.689237084141853</v>
      </c>
      <c r="AX76">
        <f t="shared" si="68"/>
        <v>13.230903750808519</v>
      </c>
      <c r="AZ76">
        <f t="shared" si="69"/>
        <v>0.16899804933759965</v>
      </c>
      <c r="BA76" s="22">
        <f t="shared" si="70"/>
        <v>14663.419156950207</v>
      </c>
      <c r="BB76" s="22">
        <f>SUM(BA76:BA$124)</f>
        <v>196599.21599794109</v>
      </c>
      <c r="BC76">
        <f t="shared" si="71"/>
        <v>13.407460694783213</v>
      </c>
      <c r="BD76">
        <f t="shared" si="72"/>
        <v>12.949127361449879</v>
      </c>
    </row>
    <row r="77" spans="1:56" x14ac:dyDescent="0.2">
      <c r="A77">
        <v>73</v>
      </c>
      <c r="B77" s="12">
        <v>1.6430999999999998E-2</v>
      </c>
      <c r="C77" s="5">
        <f t="shared" si="73"/>
        <v>85449.935670898209</v>
      </c>
      <c r="D77">
        <f t="shared" si="37"/>
        <v>2.8391031260744073E-2</v>
      </c>
      <c r="E77" s="22">
        <f t="shared" si="38"/>
        <v>2426.0117948610409</v>
      </c>
      <c r="F77" s="22">
        <f>SUM(E77:E$124)</f>
        <v>26036.703839703991</v>
      </c>
      <c r="G77">
        <f t="shared" si="39"/>
        <v>10.732307194407248</v>
      </c>
      <c r="H77">
        <f t="shared" si="40"/>
        <v>10.273973861073914</v>
      </c>
      <c r="J77">
        <f t="shared" si="41"/>
        <v>0.16487614569521922</v>
      </c>
      <c r="K77" s="22">
        <f t="shared" si="42"/>
        <v>14088.656043322122</v>
      </c>
      <c r="L77" s="22">
        <f>SUM(K77:K$124)</f>
        <v>181935.79684099095</v>
      </c>
      <c r="M77">
        <f t="shared" si="43"/>
        <v>12.913637488312922</v>
      </c>
      <c r="N77">
        <f t="shared" si="44"/>
        <v>12.455304154979588</v>
      </c>
      <c r="P77">
        <f t="shared" si="45"/>
        <v>0.11557997508786232</v>
      </c>
      <c r="Q77" s="22">
        <f t="shared" si="46"/>
        <v>9876.3014361018522</v>
      </c>
      <c r="R77" s="22">
        <f>SUM(Q77:Q$124)</f>
        <v>122640.32284140312</v>
      </c>
      <c r="S77">
        <f t="shared" si="47"/>
        <v>12.417636666404636</v>
      </c>
      <c r="T77">
        <f t="shared" si="48"/>
        <v>11.959303333071302</v>
      </c>
      <c r="V77">
        <f t="shared" si="49"/>
        <v>3.3787471346394177E-2</v>
      </c>
      <c r="W77" s="22">
        <f t="shared" si="50"/>
        <v>2887.1372530316989</v>
      </c>
      <c r="X77" s="22">
        <f>SUM(W77:W$124)</f>
        <v>31527.455063108075</v>
      </c>
      <c r="Y77">
        <f t="shared" si="51"/>
        <v>10.919970995491125</v>
      </c>
      <c r="Z77">
        <f t="shared" si="52"/>
        <v>10.461637662157791</v>
      </c>
      <c r="AB77">
        <f t="shared" si="53"/>
        <v>9.6833492535750756E-2</v>
      </c>
      <c r="AC77" s="22">
        <f t="shared" si="54"/>
        <v>8274.4157079683046</v>
      </c>
      <c r="AD77" s="22">
        <f>SUM(AC77:AC$124)</f>
        <v>100798.60199920097</v>
      </c>
      <c r="AE77">
        <f t="shared" si="55"/>
        <v>12.181960099264943</v>
      </c>
      <c r="AF77">
        <f t="shared" si="56"/>
        <v>11.723626765931609</v>
      </c>
      <c r="AH77">
        <f t="shared" si="57"/>
        <v>8.1162322317810731E-2</v>
      </c>
      <c r="AI77" s="22">
        <f t="shared" si="58"/>
        <v>6935.3152209576328</v>
      </c>
      <c r="AJ77" s="22">
        <f>SUM(AI77:AI$124)</f>
        <v>82905.030757619548</v>
      </c>
      <c r="AK77">
        <f t="shared" si="59"/>
        <v>11.954039306979325</v>
      </c>
      <c r="AL77">
        <f t="shared" si="60"/>
        <v>11.495705973645991</v>
      </c>
      <c r="AN77">
        <f t="shared" si="61"/>
        <v>6.8056295727799462E-2</v>
      </c>
      <c r="AO77" s="22">
        <f t="shared" si="62"/>
        <v>5815.406091940089</v>
      </c>
      <c r="AP77" s="22">
        <f>SUM(AO77:AO$124)</f>
        <v>68235.360349676965</v>
      </c>
      <c r="AQ77">
        <f t="shared" si="63"/>
        <v>11.733550378235552</v>
      </c>
      <c r="AR77">
        <f t="shared" si="64"/>
        <v>11.275217044902218</v>
      </c>
      <c r="AT77">
        <f t="shared" si="65"/>
        <v>0.19705065481780243</v>
      </c>
      <c r="AU77" s="22">
        <f t="shared" si="66"/>
        <v>16837.965778089587</v>
      </c>
      <c r="AV77" s="22">
        <f>SUM(AU77:AU$124)</f>
        <v>221835.10226480776</v>
      </c>
      <c r="AW77">
        <f t="shared" si="67"/>
        <v>13.174697299448775</v>
      </c>
      <c r="AX77">
        <f t="shared" si="68"/>
        <v>12.716363966115441</v>
      </c>
      <c r="AZ77">
        <f t="shared" si="69"/>
        <v>0.16487614569521922</v>
      </c>
      <c r="BA77" s="22">
        <f t="shared" si="70"/>
        <v>14088.656043322122</v>
      </c>
      <c r="BB77" s="22">
        <f>SUM(BA77:BA$124)</f>
        <v>181935.79684099095</v>
      </c>
      <c r="BC77">
        <f t="shared" si="71"/>
        <v>12.913637488312922</v>
      </c>
      <c r="BD77">
        <f t="shared" si="72"/>
        <v>12.455304154979588</v>
      </c>
    </row>
    <row r="78" spans="1:56" x14ac:dyDescent="0.2">
      <c r="A78">
        <v>74</v>
      </c>
      <c r="B78" s="12">
        <v>1.8256999999999999E-2</v>
      </c>
      <c r="C78" s="5">
        <f t="shared" si="73"/>
        <v>84045.907777889675</v>
      </c>
      <c r="D78">
        <f t="shared" si="37"/>
        <v>2.7039077391184833E-2</v>
      </c>
      <c r="E78" s="22">
        <f t="shared" si="38"/>
        <v>2272.5238048187421</v>
      </c>
      <c r="F78" s="22">
        <f>SUM(E78:E$124)</f>
        <v>23610.692044842952</v>
      </c>
      <c r="G78">
        <f t="shared" si="39"/>
        <v>10.389634640912444</v>
      </c>
      <c r="H78">
        <f t="shared" si="40"/>
        <v>9.9313013075791101</v>
      </c>
      <c r="J78">
        <f t="shared" si="41"/>
        <v>0.16085477628801872</v>
      </c>
      <c r="K78" s="22">
        <f t="shared" si="42"/>
        <v>13519.185693535897</v>
      </c>
      <c r="L78" s="22">
        <f>SUM(K78:K$124)</f>
        <v>167847.14079766878</v>
      </c>
      <c r="M78">
        <f t="shared" si="43"/>
        <v>12.415477130247844</v>
      </c>
      <c r="N78">
        <f t="shared" si="44"/>
        <v>11.95714379691451</v>
      </c>
      <c r="P78">
        <f t="shared" si="45"/>
        <v>0.11221356804646829</v>
      </c>
      <c r="Q78" s="22">
        <f t="shared" si="46"/>
        <v>9431.0911914614207</v>
      </c>
      <c r="R78" s="22">
        <f>SUM(Q78:Q$124)</f>
        <v>112764.02140530126</v>
      </c>
      <c r="S78">
        <f t="shared" si="47"/>
        <v>11.956625072970755</v>
      </c>
      <c r="T78">
        <f t="shared" si="48"/>
        <v>11.498291739637422</v>
      </c>
      <c r="V78">
        <f t="shared" si="49"/>
        <v>3.2255342574123311E-2</v>
      </c>
      <c r="W78" s="22">
        <f t="shared" si="50"/>
        <v>2710.9295473290063</v>
      </c>
      <c r="X78" s="22">
        <f>SUM(W78:W$124)</f>
        <v>28640.317810076373</v>
      </c>
      <c r="Y78">
        <f t="shared" si="51"/>
        <v>10.564759175794435</v>
      </c>
      <c r="Z78">
        <f t="shared" si="52"/>
        <v>10.106425842461102</v>
      </c>
      <c r="AB78">
        <f t="shared" si="53"/>
        <v>9.3785464925666598E-2</v>
      </c>
      <c r="AC78" s="22">
        <f t="shared" si="54"/>
        <v>7882.2845360490819</v>
      </c>
      <c r="AD78" s="22">
        <f>SUM(AC78:AC$124)</f>
        <v>92524.186291232661</v>
      </c>
      <c r="AE78">
        <f t="shared" si="55"/>
        <v>11.738244904517176</v>
      </c>
      <c r="AF78">
        <f t="shared" si="56"/>
        <v>11.279911571183842</v>
      </c>
      <c r="AH78">
        <f t="shared" si="57"/>
        <v>7.841770272252245E-2</v>
      </c>
      <c r="AI78" s="22">
        <f t="shared" si="58"/>
        <v>6590.6870111710896</v>
      </c>
      <c r="AJ78" s="22">
        <f>SUM(AI78:AI$124)</f>
        <v>75969.715536661926</v>
      </c>
      <c r="AK78">
        <f t="shared" si="59"/>
        <v>11.526827993484549</v>
      </c>
      <c r="AL78">
        <f t="shared" si="60"/>
        <v>11.068494660151215</v>
      </c>
      <c r="AN78">
        <f t="shared" si="61"/>
        <v>6.5596429617156088E-2</v>
      </c>
      <c r="AO78" s="22">
        <f t="shared" si="62"/>
        <v>5513.1114741623314</v>
      </c>
      <c r="AP78" s="22">
        <f>SUM(AO78:AO$124)</f>
        <v>62419.954257736907</v>
      </c>
      <c r="AQ78">
        <f t="shared" si="63"/>
        <v>11.322091807915251</v>
      </c>
      <c r="AR78">
        <f t="shared" si="64"/>
        <v>10.863758474581918</v>
      </c>
      <c r="AT78">
        <f t="shared" si="65"/>
        <v>0.19271457683892659</v>
      </c>
      <c r="AU78" s="22">
        <f t="shared" si="66"/>
        <v>16196.871552459457</v>
      </c>
      <c r="AV78" s="22">
        <f>SUM(AU78:AU$124)</f>
        <v>204997.1364867182</v>
      </c>
      <c r="AW78">
        <f t="shared" si="67"/>
        <v>12.656588392564604</v>
      </c>
      <c r="AX78">
        <f t="shared" si="68"/>
        <v>12.19825505923127</v>
      </c>
      <c r="AZ78">
        <f t="shared" si="69"/>
        <v>0.16085477628801872</v>
      </c>
      <c r="BA78" s="22">
        <f t="shared" si="70"/>
        <v>13519.185693535897</v>
      </c>
      <c r="BB78" s="22">
        <f>SUM(BA78:BA$124)</f>
        <v>167847.14079766878</v>
      </c>
      <c r="BC78">
        <f t="shared" si="71"/>
        <v>12.415477130247844</v>
      </c>
      <c r="BD78">
        <f t="shared" si="72"/>
        <v>11.95714379691451</v>
      </c>
    </row>
    <row r="79" spans="1:56" x14ac:dyDescent="0.2">
      <c r="A79">
        <v>75</v>
      </c>
      <c r="B79" s="12">
        <v>1.9795999999999998E-2</v>
      </c>
      <c r="C79" s="5">
        <f t="shared" si="73"/>
        <v>82511.481639588746</v>
      </c>
      <c r="D79">
        <f t="shared" si="37"/>
        <v>2.5751502277318886E-2</v>
      </c>
      <c r="E79" s="22">
        <f t="shared" si="38"/>
        <v>2124.7946073468252</v>
      </c>
      <c r="F79" s="22">
        <f>SUM(E79:E$124)</f>
        <v>21338.16824002421</v>
      </c>
      <c r="G79">
        <f t="shared" si="39"/>
        <v>10.042461594284925</v>
      </c>
      <c r="H79">
        <f t="shared" si="40"/>
        <v>9.5841282609515908</v>
      </c>
      <c r="J79">
        <f t="shared" si="41"/>
        <v>0.15693148906148169</v>
      </c>
      <c r="K79" s="22">
        <f t="shared" si="42"/>
        <v>12948.649678369769</v>
      </c>
      <c r="L79" s="22">
        <f>SUM(K79:K$124)</f>
        <v>154327.95510413288</v>
      </c>
      <c r="M79">
        <f t="shared" si="43"/>
        <v>11.918459371244857</v>
      </c>
      <c r="N79">
        <f t="shared" si="44"/>
        <v>11.460126037911524</v>
      </c>
      <c r="P79">
        <f t="shared" si="45"/>
        <v>0.10894521169560026</v>
      </c>
      <c r="Q79" s="22">
        <f t="shared" si="46"/>
        <v>8989.23083454263</v>
      </c>
      <c r="R79" s="22">
        <f>SUM(Q79:Q$124)</f>
        <v>103332.93021383983</v>
      </c>
      <c r="S79">
        <f t="shared" si="47"/>
        <v>11.495191537051834</v>
      </c>
      <c r="T79">
        <f t="shared" si="48"/>
        <v>11.0368582037185</v>
      </c>
      <c r="V79">
        <f t="shared" si="49"/>
        <v>3.0792689808232271E-2</v>
      </c>
      <c r="W79" s="22">
        <f t="shared" si="50"/>
        <v>2540.7504597455086</v>
      </c>
      <c r="X79" s="22">
        <f>SUM(W79:W$124)</f>
        <v>25929.388262747369</v>
      </c>
      <c r="Y79">
        <f t="shared" si="51"/>
        <v>10.205405321601145</v>
      </c>
      <c r="Z79">
        <f t="shared" si="52"/>
        <v>9.7470719882678107</v>
      </c>
      <c r="AB79">
        <f t="shared" si="53"/>
        <v>9.0833380073284842E-2</v>
      </c>
      <c r="AC79" s="22">
        <f t="shared" si="54"/>
        <v>7494.7967721786281</v>
      </c>
      <c r="AD79" s="22">
        <f>SUM(AC79:AC$124)</f>
        <v>84641.901755183557</v>
      </c>
      <c r="AE79">
        <f t="shared" si="55"/>
        <v>11.293421866938679</v>
      </c>
      <c r="AF79">
        <f t="shared" si="56"/>
        <v>10.835088533605346</v>
      </c>
      <c r="AH79">
        <f t="shared" si="57"/>
        <v>7.5765896350263234E-2</v>
      </c>
      <c r="AI79" s="22">
        <f t="shared" si="58"/>
        <v>6251.5563656117292</v>
      </c>
      <c r="AJ79" s="22">
        <f>SUM(AI79:AI$124)</f>
        <v>69379.028525490852</v>
      </c>
      <c r="AK79">
        <f t="shared" si="59"/>
        <v>11.097880986425682</v>
      </c>
      <c r="AL79">
        <f t="shared" si="60"/>
        <v>10.639547653092349</v>
      </c>
      <c r="AN79">
        <f t="shared" si="61"/>
        <v>6.3225474329789005E-2</v>
      </c>
      <c r="AO79" s="22">
        <f t="shared" si="62"/>
        <v>5216.8275643166753</v>
      </c>
      <c r="AP79" s="22">
        <f>SUM(AO79:AO$124)</f>
        <v>56906.842783574575</v>
      </c>
      <c r="AQ79">
        <f t="shared" si="63"/>
        <v>10.908323513090565</v>
      </c>
      <c r="AR79">
        <f t="shared" si="64"/>
        <v>10.449990179757231</v>
      </c>
      <c r="AT79">
        <f t="shared" si="65"/>
        <v>0.18847391377890133</v>
      </c>
      <c r="AU79" s="22">
        <f t="shared" si="66"/>
        <v>15551.261876309249</v>
      </c>
      <c r="AV79" s="22">
        <f>SUM(AU79:AU$124)</f>
        <v>188800.26493425871</v>
      </c>
      <c r="AW79">
        <f t="shared" si="67"/>
        <v>12.140510939621983</v>
      </c>
      <c r="AX79">
        <f t="shared" si="68"/>
        <v>11.682177606288649</v>
      </c>
      <c r="AZ79">
        <f t="shared" si="69"/>
        <v>0.15693148906148169</v>
      </c>
      <c r="BA79" s="22">
        <f t="shared" si="70"/>
        <v>12948.649678369769</v>
      </c>
      <c r="BB79" s="22">
        <f>SUM(BA79:BA$124)</f>
        <v>154327.95510413288</v>
      </c>
      <c r="BC79">
        <f t="shared" si="71"/>
        <v>11.918459371244857</v>
      </c>
      <c r="BD79">
        <f t="shared" si="72"/>
        <v>11.460126037911524</v>
      </c>
    </row>
    <row r="80" spans="1:56" x14ac:dyDescent="0.2">
      <c r="A80">
        <v>76</v>
      </c>
      <c r="B80" s="12">
        <v>2.2099000000000001E-2</v>
      </c>
      <c r="C80" s="5">
        <f t="shared" si="73"/>
        <v>80878.084349051438</v>
      </c>
      <c r="D80">
        <f t="shared" si="37"/>
        <v>2.4525240264113228E-2</v>
      </c>
      <c r="E80" s="22">
        <f t="shared" si="38"/>
        <v>1983.5544507617021</v>
      </c>
      <c r="F80" s="22">
        <f>SUM(E80:E$124)</f>
        <v>19213.373632677383</v>
      </c>
      <c r="G80">
        <f t="shared" si="39"/>
        <v>9.6863353689631673</v>
      </c>
      <c r="H80">
        <f t="shared" si="40"/>
        <v>9.2280020356298333</v>
      </c>
      <c r="J80">
        <f t="shared" si="41"/>
        <v>0.15310389176729922</v>
      </c>
      <c r="K80" s="22">
        <f t="shared" si="42"/>
        <v>12382.749472523668</v>
      </c>
      <c r="L80" s="22">
        <f>SUM(K80:K$124)</f>
        <v>141379.30542576307</v>
      </c>
      <c r="M80">
        <f t="shared" si="43"/>
        <v>11.417440507818757</v>
      </c>
      <c r="N80">
        <f t="shared" si="44"/>
        <v>10.959107174485423</v>
      </c>
      <c r="P80">
        <f t="shared" si="45"/>
        <v>0.10577205018990318</v>
      </c>
      <c r="Q80" s="22">
        <f t="shared" si="46"/>
        <v>8554.640797031092</v>
      </c>
      <c r="R80" s="22">
        <f>SUM(Q80:Q$124)</f>
        <v>94343.699379297206</v>
      </c>
      <c r="S80">
        <f t="shared" si="47"/>
        <v>11.028364792597651</v>
      </c>
      <c r="T80">
        <f t="shared" si="48"/>
        <v>10.570031459264317</v>
      </c>
      <c r="V80">
        <f t="shared" si="49"/>
        <v>2.9396362585424603E-2</v>
      </c>
      <c r="W80" s="22">
        <f t="shared" si="50"/>
        <v>2377.5214927392708</v>
      </c>
      <c r="X80" s="22">
        <f>SUM(W80:W$124)</f>
        <v>23388.63780300186</v>
      </c>
      <c r="Y80">
        <f t="shared" si="51"/>
        <v>9.8374033103080585</v>
      </c>
      <c r="Z80">
        <f t="shared" si="52"/>
        <v>9.3790699769747246</v>
      </c>
      <c r="AB80">
        <f t="shared" si="53"/>
        <v>8.7974217988653611E-2</v>
      </c>
      <c r="AC80" s="22">
        <f t="shared" si="54"/>
        <v>7115.1862230281649</v>
      </c>
      <c r="AD80" s="22">
        <f>SUM(AC80:AC$124)</f>
        <v>77147.104983004916</v>
      </c>
      <c r="AE80">
        <f t="shared" si="55"/>
        <v>10.842598150603532</v>
      </c>
      <c r="AF80">
        <f t="shared" si="56"/>
        <v>10.384264817270198</v>
      </c>
      <c r="AH80">
        <f t="shared" si="57"/>
        <v>7.3203764589626324E-2</v>
      </c>
      <c r="AI80" s="22">
        <f t="shared" si="58"/>
        <v>5920.5802471479028</v>
      </c>
      <c r="AJ80" s="22">
        <f>SUM(AI80:AI$124)</f>
        <v>63127.472159879107</v>
      </c>
      <c r="AK80">
        <f t="shared" si="59"/>
        <v>10.662379281201238</v>
      </c>
      <c r="AL80">
        <f t="shared" si="60"/>
        <v>10.204045947867904</v>
      </c>
      <c r="AN80">
        <f t="shared" si="61"/>
        <v>6.0940216221483365E-2</v>
      </c>
      <c r="AO80" s="22">
        <f t="shared" si="62"/>
        <v>4928.7279478105647</v>
      </c>
      <c r="AP80" s="22">
        <f>SUM(AO80:AO$124)</f>
        <v>51690.015219257897</v>
      </c>
      <c r="AQ80">
        <f t="shared" si="63"/>
        <v>10.487496117983056</v>
      </c>
      <c r="AR80">
        <f t="shared" si="64"/>
        <v>10.029162784649722</v>
      </c>
      <c r="AT80">
        <f t="shared" si="65"/>
        <v>0.18432656604293529</v>
      </c>
      <c r="AU80" s="22">
        <f t="shared" si="66"/>
        <v>14907.979556191522</v>
      </c>
      <c r="AV80" s="22">
        <f>SUM(AU80:AU$124)</f>
        <v>173249.00305794948</v>
      </c>
      <c r="AW80">
        <f t="shared" si="67"/>
        <v>11.62122623021685</v>
      </c>
      <c r="AX80">
        <f t="shared" si="68"/>
        <v>11.162892896883516</v>
      </c>
      <c r="AZ80">
        <f t="shared" si="69"/>
        <v>0.15310389176729922</v>
      </c>
      <c r="BA80" s="22">
        <f t="shared" si="70"/>
        <v>12382.749472523668</v>
      </c>
      <c r="BB80" s="22">
        <f>SUM(BA80:BA$124)</f>
        <v>141379.30542576307</v>
      </c>
      <c r="BC80">
        <f t="shared" si="71"/>
        <v>11.417440507818757</v>
      </c>
      <c r="BD80">
        <f t="shared" si="72"/>
        <v>10.959107174485423</v>
      </c>
    </row>
    <row r="81" spans="1:56" x14ac:dyDescent="0.2">
      <c r="A81">
        <v>77</v>
      </c>
      <c r="B81" s="12">
        <v>2.5408999999999998E-2</v>
      </c>
      <c r="C81" s="5">
        <f t="shared" si="73"/>
        <v>79090.759563021755</v>
      </c>
      <c r="D81">
        <f t="shared" si="37"/>
        <v>2.3357371680107829E-2</v>
      </c>
      <c r="E81" s="22">
        <f t="shared" si="38"/>
        <v>1847.3522675755419</v>
      </c>
      <c r="F81" s="22">
        <f>SUM(E81:E$124)</f>
        <v>17229.819181915685</v>
      </c>
      <c r="G81">
        <f t="shared" si="39"/>
        <v>9.3267643017149275</v>
      </c>
      <c r="H81">
        <f t="shared" si="40"/>
        <v>8.8684309683815936</v>
      </c>
      <c r="J81">
        <f t="shared" si="41"/>
        <v>0.14936965050468218</v>
      </c>
      <c r="K81" s="22">
        <f t="shared" si="42"/>
        <v>11813.75911407841</v>
      </c>
      <c r="L81" s="22">
        <f>SUM(K81:K$124)</f>
        <v>128996.55595323929</v>
      </c>
      <c r="M81">
        <f t="shared" si="43"/>
        <v>10.919179467568</v>
      </c>
      <c r="N81">
        <f t="shared" si="44"/>
        <v>10.460846134234666</v>
      </c>
      <c r="P81">
        <f t="shared" si="45"/>
        <v>0.10269131086398368</v>
      </c>
      <c r="Q81" s="22">
        <f t="shared" si="46"/>
        <v>8121.9337767548577</v>
      </c>
      <c r="R81" s="22">
        <f>SUM(Q81:Q$124)</f>
        <v>85789.058582266138</v>
      </c>
      <c r="S81">
        <f t="shared" si="47"/>
        <v>10.562639506837177</v>
      </c>
      <c r="T81">
        <f t="shared" si="48"/>
        <v>10.104306173503844</v>
      </c>
      <c r="V81">
        <f t="shared" si="49"/>
        <v>2.8063353303507971E-2</v>
      </c>
      <c r="W81" s="22">
        <f t="shared" si="50"/>
        <v>2219.5519286598815</v>
      </c>
      <c r="X81" s="22">
        <f>SUM(W81:W$124)</f>
        <v>21011.116310262587</v>
      </c>
      <c r="Y81">
        <f t="shared" si="51"/>
        <v>9.4663774426528757</v>
      </c>
      <c r="Z81">
        <f t="shared" si="52"/>
        <v>9.0080441093195418</v>
      </c>
      <c r="AB81">
        <f t="shared" si="53"/>
        <v>8.5205053742037407E-2</v>
      </c>
      <c r="AC81" s="22">
        <f t="shared" si="54"/>
        <v>6738.9324190658272</v>
      </c>
      <c r="AD81" s="22">
        <f>SUM(AC81:AC$124)</f>
        <v>70031.918759976747</v>
      </c>
      <c r="AE81">
        <f t="shared" si="55"/>
        <v>10.392138458287848</v>
      </c>
      <c r="AF81">
        <f t="shared" si="56"/>
        <v>9.9338051249545138</v>
      </c>
      <c r="AH81">
        <f t="shared" si="57"/>
        <v>7.0728274965822541E-2</v>
      </c>
      <c r="AI81" s="22">
        <f t="shared" si="58"/>
        <v>5593.9529896291615</v>
      </c>
      <c r="AJ81" s="22">
        <f>SUM(AI81:AI$124)</f>
        <v>57206.891912731196</v>
      </c>
      <c r="AK81">
        <f t="shared" si="59"/>
        <v>10.226559289788311</v>
      </c>
      <c r="AL81">
        <f t="shared" si="60"/>
        <v>9.7682259564549767</v>
      </c>
      <c r="AN81">
        <f t="shared" si="61"/>
        <v>5.8737557803839387E-2</v>
      </c>
      <c r="AO81" s="22">
        <f t="shared" si="62"/>
        <v>4645.5980615825529</v>
      </c>
      <c r="AP81" s="22">
        <f>SUM(AO81:AO$124)</f>
        <v>46761.287271447327</v>
      </c>
      <c r="AQ81">
        <f t="shared" si="63"/>
        <v>10.065719558940446</v>
      </c>
      <c r="AR81">
        <f t="shared" si="64"/>
        <v>9.6073862256071116</v>
      </c>
      <c r="AT81">
        <f t="shared" si="65"/>
        <v>0.18027048023758951</v>
      </c>
      <c r="AU81" s="22">
        <f t="shared" si="66"/>
        <v>14257.729208781657</v>
      </c>
      <c r="AV81" s="22">
        <f>SUM(AU81:AU$124)</f>
        <v>158341.02350175794</v>
      </c>
      <c r="AW81">
        <f t="shared" si="67"/>
        <v>11.105627073084831</v>
      </c>
      <c r="AX81">
        <f t="shared" si="68"/>
        <v>10.647293739751497</v>
      </c>
      <c r="AZ81">
        <f t="shared" si="69"/>
        <v>0.14936965050468218</v>
      </c>
      <c r="BA81" s="22">
        <f t="shared" si="70"/>
        <v>11813.75911407841</v>
      </c>
      <c r="BB81" s="22">
        <f>SUM(BA81:BA$124)</f>
        <v>128996.55595323929</v>
      </c>
      <c r="BC81">
        <f t="shared" si="71"/>
        <v>10.919179467568</v>
      </c>
      <c r="BD81">
        <f t="shared" si="72"/>
        <v>10.460846134234666</v>
      </c>
    </row>
    <row r="82" spans="1:56" x14ac:dyDescent="0.2">
      <c r="A82">
        <v>78</v>
      </c>
      <c r="B82" s="12">
        <v>2.8420000000000001E-2</v>
      </c>
      <c r="C82" s="5">
        <f t="shared" si="73"/>
        <v>77081.142453284934</v>
      </c>
      <c r="D82">
        <f t="shared" si="37"/>
        <v>2.2245115885816989E-2</v>
      </c>
      <c r="E82" s="22">
        <f t="shared" si="38"/>
        <v>1714.678946484491</v>
      </c>
      <c r="F82" s="22">
        <f>SUM(E82:E$124)</f>
        <v>15382.466914340152</v>
      </c>
      <c r="G82">
        <f t="shared" si="39"/>
        <v>8.9710478721850233</v>
      </c>
      <c r="H82">
        <f t="shared" si="40"/>
        <v>8.5127145388516894</v>
      </c>
      <c r="J82">
        <f t="shared" si="41"/>
        <v>0.14572648829725093</v>
      </c>
      <c r="K82" s="22">
        <f t="shared" si="42"/>
        <v>11232.76420365736</v>
      </c>
      <c r="L82" s="22">
        <f>SUM(K82:K$124)</f>
        <v>117182.79683916089</v>
      </c>
      <c r="M82">
        <f t="shared" si="43"/>
        <v>10.432231525077903</v>
      </c>
      <c r="N82">
        <f t="shared" si="44"/>
        <v>9.9738981917445688</v>
      </c>
      <c r="P82">
        <f t="shared" si="45"/>
        <v>9.9700301809692873E-2</v>
      </c>
      <c r="Q82" s="22">
        <f t="shared" si="46"/>
        <v>7685.0131664284381</v>
      </c>
      <c r="R82" s="22">
        <f>SUM(Q82:Q$124)</f>
        <v>77667.124805511281</v>
      </c>
      <c r="S82">
        <f t="shared" si="47"/>
        <v>10.10630992082042</v>
      </c>
      <c r="T82">
        <f t="shared" si="48"/>
        <v>9.6479765874870864</v>
      </c>
      <c r="V82">
        <f t="shared" si="49"/>
        <v>2.6790790743205697E-2</v>
      </c>
      <c r="W82" s="22">
        <f t="shared" si="50"/>
        <v>2065.0647577131858</v>
      </c>
      <c r="X82" s="22">
        <f>SUM(W82:W$124)</f>
        <v>18791.564381602708</v>
      </c>
      <c r="Y82">
        <f t="shared" si="51"/>
        <v>9.0997458125294504</v>
      </c>
      <c r="Z82">
        <f t="shared" si="52"/>
        <v>8.6414124791961164</v>
      </c>
      <c r="AB82">
        <f t="shared" si="53"/>
        <v>8.2523054471706936E-2</v>
      </c>
      <c r="AC82" s="22">
        <f t="shared" si="54"/>
        <v>6360.9713174138342</v>
      </c>
      <c r="AD82" s="22">
        <f>SUM(AC82:AC$124)</f>
        <v>63292.986340910917</v>
      </c>
      <c r="AE82">
        <f t="shared" si="55"/>
        <v>9.9502077878640396</v>
      </c>
      <c r="AF82">
        <f t="shared" si="56"/>
        <v>9.4918744545307057</v>
      </c>
      <c r="AH82">
        <f t="shared" si="57"/>
        <v>6.8336497551519354E-2</v>
      </c>
      <c r="AI82" s="22">
        <f t="shared" si="58"/>
        <v>5267.4553025272207</v>
      </c>
      <c r="AJ82" s="22">
        <f>SUM(AI82:AI$124)</f>
        <v>51612.93892310204</v>
      </c>
      <c r="AK82">
        <f t="shared" si="59"/>
        <v>9.7984578812352101</v>
      </c>
      <c r="AL82">
        <f t="shared" si="60"/>
        <v>9.3401245479018762</v>
      </c>
      <c r="AN82">
        <f t="shared" si="61"/>
        <v>5.6614513545869272E-2</v>
      </c>
      <c r="AO82" s="22">
        <f t="shared" si="62"/>
        <v>4363.9113835525786</v>
      </c>
      <c r="AP82" s="22">
        <f>SUM(AO82:AO$124)</f>
        <v>42115.689209864773</v>
      </c>
      <c r="AQ82">
        <f t="shared" si="63"/>
        <v>9.6509038585424207</v>
      </c>
      <c r="AR82">
        <f t="shared" si="64"/>
        <v>9.1925705252090868</v>
      </c>
      <c r="AT82">
        <f t="shared" si="65"/>
        <v>0.17630364815412175</v>
      </c>
      <c r="AU82" s="22">
        <f t="shared" si="66"/>
        <v>13589.686618401684</v>
      </c>
      <c r="AV82" s="22">
        <f>SUM(AU82:AU$124)</f>
        <v>144083.29429297629</v>
      </c>
      <c r="AW82">
        <f t="shared" si="67"/>
        <v>10.602400065493363</v>
      </c>
      <c r="AX82">
        <f t="shared" si="68"/>
        <v>10.144066732160029</v>
      </c>
      <c r="AZ82">
        <f t="shared" si="69"/>
        <v>0.14572648829725093</v>
      </c>
      <c r="BA82" s="22">
        <f t="shared" si="70"/>
        <v>11232.76420365736</v>
      </c>
      <c r="BB82" s="22">
        <f>SUM(BA82:BA$124)</f>
        <v>117182.79683916089</v>
      </c>
      <c r="BC82">
        <f t="shared" si="71"/>
        <v>10.432231525077903</v>
      </c>
      <c r="BD82">
        <f t="shared" si="72"/>
        <v>9.9738981917445688</v>
      </c>
    </row>
    <row r="83" spans="1:56" x14ac:dyDescent="0.2">
      <c r="A83">
        <v>79</v>
      </c>
      <c r="B83" s="12">
        <v>3.1676999999999997E-2</v>
      </c>
      <c r="C83" s="5">
        <f t="shared" si="73"/>
        <v>74890.496384762577</v>
      </c>
      <c r="D83">
        <f t="shared" si="37"/>
        <v>2.1185824653159029E-2</v>
      </c>
      <c r="E83" s="22">
        <f t="shared" si="38"/>
        <v>1586.61692459562</v>
      </c>
      <c r="F83" s="22">
        <f>SUM(E83:E$124)</f>
        <v>13667.78796785566</v>
      </c>
      <c r="G83">
        <f t="shared" si="39"/>
        <v>8.6144221431012156</v>
      </c>
      <c r="H83">
        <f t="shared" si="40"/>
        <v>8.1560888097678816</v>
      </c>
      <c r="J83">
        <f t="shared" si="41"/>
        <v>0.14217218370463502</v>
      </c>
      <c r="K83" s="22">
        <f t="shared" si="42"/>
        <v>10647.345409745771</v>
      </c>
      <c r="L83" s="22">
        <f>SUM(K83:K$124)</f>
        <v>105950.03263550354</v>
      </c>
      <c r="M83">
        <f t="shared" si="43"/>
        <v>9.9508401914457405</v>
      </c>
      <c r="N83">
        <f t="shared" si="44"/>
        <v>9.4925068581124066</v>
      </c>
      <c r="P83">
        <f t="shared" si="45"/>
        <v>9.679640952397367E-2</v>
      </c>
      <c r="Q83" s="22">
        <f t="shared" si="46"/>
        <v>7249.1311575131476</v>
      </c>
      <c r="R83" s="22">
        <f>SUM(Q83:Q$124)</f>
        <v>69982.111639082825</v>
      </c>
      <c r="S83">
        <f t="shared" si="47"/>
        <v>9.6538619757971862</v>
      </c>
      <c r="T83">
        <f t="shared" si="48"/>
        <v>9.1955286424638523</v>
      </c>
      <c r="V83">
        <f t="shared" si="49"/>
        <v>2.5575933883728585E-2</v>
      </c>
      <c r="W83" s="22">
        <f t="shared" si="50"/>
        <v>1915.3943840563022</v>
      </c>
      <c r="X83" s="22">
        <f>SUM(W83:W$124)</f>
        <v>16726.499623889522</v>
      </c>
      <c r="Y83">
        <f t="shared" si="51"/>
        <v>8.7326661094553231</v>
      </c>
      <c r="Z83">
        <f t="shared" si="52"/>
        <v>8.2743327761219891</v>
      </c>
      <c r="AB83">
        <f t="shared" si="53"/>
        <v>7.9925476485914693E-2</v>
      </c>
      <c r="AC83" s="22">
        <f t="shared" si="54"/>
        <v>5985.6586078188202</v>
      </c>
      <c r="AD83" s="22">
        <f>SUM(AC83:AC$124)</f>
        <v>56932.015023497093</v>
      </c>
      <c r="AE83">
        <f t="shared" si="55"/>
        <v>9.5114036321966537</v>
      </c>
      <c r="AF83">
        <f t="shared" si="56"/>
        <v>9.0530702988633198</v>
      </c>
      <c r="AH83">
        <f t="shared" si="57"/>
        <v>6.6025601499052525E-2</v>
      </c>
      <c r="AI83" s="22">
        <f t="shared" si="58"/>
        <v>4944.6900703665679</v>
      </c>
      <c r="AJ83" s="22">
        <f>SUM(AI83:AI$124)</f>
        <v>46345.483620574814</v>
      </c>
      <c r="AK83">
        <f t="shared" si="59"/>
        <v>9.3727782653805551</v>
      </c>
      <c r="AL83">
        <f t="shared" si="60"/>
        <v>8.9144449320472212</v>
      </c>
      <c r="AN83">
        <f t="shared" si="61"/>
        <v>5.4568205827343889E-2</v>
      </c>
      <c r="AO83" s="22">
        <f t="shared" si="62"/>
        <v>4086.6400212356775</v>
      </c>
      <c r="AP83" s="22">
        <f>SUM(AO83:AO$124)</f>
        <v>37751.777826312195</v>
      </c>
      <c r="AQ83">
        <f t="shared" si="63"/>
        <v>9.2378525219104546</v>
      </c>
      <c r="AR83">
        <f t="shared" si="64"/>
        <v>8.7795191885771207</v>
      </c>
      <c r="AT83">
        <f t="shared" si="65"/>
        <v>0.17242410577420222</v>
      </c>
      <c r="AU83" s="22">
        <f t="shared" si="66"/>
        <v>12912.926870128811</v>
      </c>
      <c r="AV83" s="22">
        <f>SUM(AU83:AU$124)</f>
        <v>130493.60767457464</v>
      </c>
      <c r="AW83">
        <f t="shared" si="67"/>
        <v>10.105656834194781</v>
      </c>
      <c r="AX83">
        <f t="shared" si="68"/>
        <v>9.6473235008614466</v>
      </c>
      <c r="AZ83">
        <f t="shared" si="69"/>
        <v>0.14217218370463502</v>
      </c>
      <c r="BA83" s="22">
        <f t="shared" si="70"/>
        <v>10647.345409745771</v>
      </c>
      <c r="BB83" s="22">
        <f>SUM(BA83:BA$124)</f>
        <v>105950.03263550354</v>
      </c>
      <c r="BC83">
        <f t="shared" si="71"/>
        <v>9.9508401914457405</v>
      </c>
      <c r="BD83">
        <f t="shared" si="72"/>
        <v>9.4925068581124066</v>
      </c>
    </row>
    <row r="84" spans="1:56" x14ac:dyDescent="0.2">
      <c r="A84">
        <v>80</v>
      </c>
      <c r="B84" s="12">
        <v>3.5290000000000002E-2</v>
      </c>
      <c r="C84" s="5">
        <f t="shared" si="73"/>
        <v>72518.190130782459</v>
      </c>
      <c r="D84">
        <f t="shared" si="37"/>
        <v>2.0176975860151457E-2</v>
      </c>
      <c r="E84" s="22">
        <f t="shared" si="38"/>
        <v>1463.1977716906713</v>
      </c>
      <c r="F84" s="22">
        <f>SUM(E84:E$124)</f>
        <v>12081.171043260039</v>
      </c>
      <c r="G84">
        <f t="shared" si="39"/>
        <v>8.2566904331057653</v>
      </c>
      <c r="H84">
        <f t="shared" si="40"/>
        <v>7.7983570997724323</v>
      </c>
      <c r="J84">
        <f t="shared" si="41"/>
        <v>0.13870456946793663</v>
      </c>
      <c r="K84" s="22">
        <f t="shared" si="42"/>
        <v>10058.604340684153</v>
      </c>
      <c r="L84" s="22">
        <f>SUM(K84:K$124)</f>
        <v>95302.687225757763</v>
      </c>
      <c r="M84">
        <f t="shared" si="43"/>
        <v>9.4747426181469212</v>
      </c>
      <c r="N84">
        <f t="shared" si="44"/>
        <v>9.0164092848135873</v>
      </c>
      <c r="P84">
        <f t="shared" si="45"/>
        <v>9.3977096625217166E-2</v>
      </c>
      <c r="Q84" s="22">
        <f t="shared" si="46"/>
        <v>6815.0489610064133</v>
      </c>
      <c r="R84" s="22">
        <f>SUM(Q84:Q$124)</f>
        <v>62732.980481569655</v>
      </c>
      <c r="S84">
        <f t="shared" si="47"/>
        <v>9.2050667340041468</v>
      </c>
      <c r="T84">
        <f t="shared" si="48"/>
        <v>8.7467334006708128</v>
      </c>
      <c r="V84">
        <f t="shared" si="49"/>
        <v>2.4416165998786234E-2</v>
      </c>
      <c r="W84" s="22">
        <f t="shared" si="50"/>
        <v>1770.6161681647261</v>
      </c>
      <c r="X84" s="22">
        <f>SUM(W84:W$124)</f>
        <v>14811.105239833218</v>
      </c>
      <c r="Y84">
        <f t="shared" si="51"/>
        <v>8.3649440833837989</v>
      </c>
      <c r="Z84">
        <f t="shared" si="52"/>
        <v>7.9066107500504659</v>
      </c>
      <c r="AB84">
        <f t="shared" si="53"/>
        <v>7.740966245609171E-2</v>
      </c>
      <c r="AC84" s="22">
        <f t="shared" si="54"/>
        <v>5613.6086199505517</v>
      </c>
      <c r="AD84" s="22">
        <f>SUM(AC84:AC$124)</f>
        <v>50946.356415678274</v>
      </c>
      <c r="AE84">
        <f t="shared" si="55"/>
        <v>9.0755091537049548</v>
      </c>
      <c r="AF84">
        <f t="shared" si="56"/>
        <v>8.6171758203716209</v>
      </c>
      <c r="AH84">
        <f t="shared" si="57"/>
        <v>6.3792851689905838E-2</v>
      </c>
      <c r="AI84" s="22">
        <f t="shared" si="58"/>
        <v>4626.1421478333987</v>
      </c>
      <c r="AJ84" s="22">
        <f>SUM(AI84:AI$124)</f>
        <v>41400.793550208247</v>
      </c>
      <c r="AK84">
        <f t="shared" si="59"/>
        <v>8.9493128890554825</v>
      </c>
      <c r="AL84">
        <f t="shared" si="60"/>
        <v>8.4909795557221486</v>
      </c>
      <c r="AN84">
        <f t="shared" si="61"/>
        <v>5.2595861038403732E-2</v>
      </c>
      <c r="AO84" s="22">
        <f t="shared" si="62"/>
        <v>3814.1566508751753</v>
      </c>
      <c r="AP84" s="22">
        <f>SUM(AO84:AO$124)</f>
        <v>33665.13780507652</v>
      </c>
      <c r="AQ84">
        <f t="shared" si="63"/>
        <v>8.8263647475915565</v>
      </c>
      <c r="AR84">
        <f t="shared" si="64"/>
        <v>8.3680314142582226</v>
      </c>
      <c r="AT84">
        <f t="shared" si="65"/>
        <v>0.16862993229750833</v>
      </c>
      <c r="AU84" s="22">
        <f t="shared" si="66"/>
        <v>12228.737492091683</v>
      </c>
      <c r="AV84" s="22">
        <f>SUM(AU84:AU$124)</f>
        <v>117580.68080444583</v>
      </c>
      <c r="AW84">
        <f t="shared" si="67"/>
        <v>9.6151120163046429</v>
      </c>
      <c r="AX84">
        <f t="shared" si="68"/>
        <v>9.1567786829713089</v>
      </c>
      <c r="AZ84">
        <f t="shared" si="69"/>
        <v>0.13870456946793663</v>
      </c>
      <c r="BA84" s="22">
        <f t="shared" si="70"/>
        <v>10058.604340684153</v>
      </c>
      <c r="BB84" s="22">
        <f>SUM(BA84:BA$124)</f>
        <v>95302.687225757763</v>
      </c>
      <c r="BC84">
        <f t="shared" si="71"/>
        <v>9.4747426181469212</v>
      </c>
      <c r="BD84">
        <f t="shared" si="72"/>
        <v>9.0164092848135873</v>
      </c>
    </row>
    <row r="85" spans="1:56" x14ac:dyDescent="0.2">
      <c r="A85">
        <v>81</v>
      </c>
      <c r="B85" s="12">
        <v>3.9370999999999996E-2</v>
      </c>
      <c r="C85" s="5">
        <f t="shared" si="73"/>
        <v>69959.023201067146</v>
      </c>
      <c r="D85">
        <f t="shared" si="37"/>
        <v>1.9216167485858526E-2</v>
      </c>
      <c r="E85" s="22">
        <f t="shared" si="38"/>
        <v>1344.3443069787688</v>
      </c>
      <c r="F85" s="22">
        <f>SUM(E85:E$124)</f>
        <v>10617.973271569366</v>
      </c>
      <c r="G85">
        <f t="shared" si="39"/>
        <v>7.8982543508008138</v>
      </c>
      <c r="H85">
        <f t="shared" si="40"/>
        <v>7.4399210174674808</v>
      </c>
      <c r="J85">
        <f t="shared" si="41"/>
        <v>0.13532153118823087</v>
      </c>
      <c r="K85" s="22">
        <f t="shared" si="42"/>
        <v>9466.9621400013748</v>
      </c>
      <c r="L85" s="22">
        <f>SUM(K85:K$124)</f>
        <v>85244.082885073614</v>
      </c>
      <c r="M85">
        <f t="shared" si="43"/>
        <v>9.0043755984706237</v>
      </c>
      <c r="N85">
        <f t="shared" si="44"/>
        <v>8.5460422651372898</v>
      </c>
      <c r="P85">
        <f t="shared" si="45"/>
        <v>9.1239899636133173E-2</v>
      </c>
      <c r="Q85" s="22">
        <f t="shared" si="46"/>
        <v>6383.0542555072789</v>
      </c>
      <c r="R85" s="22">
        <f>SUM(Q85:Q$124)</f>
        <v>55917.931520563245</v>
      </c>
      <c r="S85">
        <f t="shared" si="47"/>
        <v>8.7603722735581382</v>
      </c>
      <c r="T85">
        <f t="shared" si="48"/>
        <v>8.3020389402248043</v>
      </c>
      <c r="V85">
        <f t="shared" si="49"/>
        <v>2.3308989020320987E-2</v>
      </c>
      <c r="W85" s="22">
        <f t="shared" si="50"/>
        <v>1630.6741036660553</v>
      </c>
      <c r="X85" s="22">
        <f>SUM(W85:W$124)</f>
        <v>13040.489071668493</v>
      </c>
      <c r="Y85">
        <f t="shared" si="51"/>
        <v>7.9969928033756563</v>
      </c>
      <c r="Z85">
        <f t="shared" si="52"/>
        <v>7.5386594700423233</v>
      </c>
      <c r="AB85">
        <f t="shared" si="53"/>
        <v>7.4973038698393918E-2</v>
      </c>
      <c r="AC85" s="22">
        <f t="shared" si="54"/>
        <v>5245.0405537554452</v>
      </c>
      <c r="AD85" s="22">
        <f>SUM(AC85:AC$124)</f>
        <v>45332.74779572773</v>
      </c>
      <c r="AE85">
        <f t="shared" si="55"/>
        <v>8.6429737446490318</v>
      </c>
      <c r="AF85">
        <f t="shared" si="56"/>
        <v>8.1846404113156979</v>
      </c>
      <c r="AH85">
        <f t="shared" si="57"/>
        <v>6.1635605497493563E-2</v>
      </c>
      <c r="AI85" s="22">
        <f t="shared" si="58"/>
        <v>4311.9667550109743</v>
      </c>
      <c r="AJ85" s="22">
        <f>SUM(AI85:AI$124)</f>
        <v>36774.651402374839</v>
      </c>
      <c r="AK85">
        <f t="shared" si="59"/>
        <v>8.5285099565386702</v>
      </c>
      <c r="AL85">
        <f t="shared" si="60"/>
        <v>8.0701766232053362</v>
      </c>
      <c r="AN85">
        <f t="shared" si="61"/>
        <v>5.0694805820148167E-2</v>
      </c>
      <c r="AO85" s="22">
        <f t="shared" si="62"/>
        <v>3546.5590965453393</v>
      </c>
      <c r="AP85" s="22">
        <f>SUM(AO85:AO$124)</f>
        <v>29850.981154201334</v>
      </c>
      <c r="AQ85">
        <f t="shared" si="63"/>
        <v>8.4168853081508832</v>
      </c>
      <c r="AR85">
        <f t="shared" si="64"/>
        <v>7.9585519748175502</v>
      </c>
      <c r="AT85">
        <f t="shared" si="65"/>
        <v>0.16491924919071718</v>
      </c>
      <c r="AU85" s="22">
        <f t="shared" si="66"/>
        <v>11537.589580435957</v>
      </c>
      <c r="AV85" s="22">
        <f>SUM(AU85:AU$124)</f>
        <v>105351.94331235417</v>
      </c>
      <c r="AW85">
        <f t="shared" si="67"/>
        <v>9.1311917951213299</v>
      </c>
      <c r="AX85">
        <f t="shared" si="68"/>
        <v>8.672858461787996</v>
      </c>
      <c r="AZ85">
        <f t="shared" si="69"/>
        <v>0.13532153118823087</v>
      </c>
      <c r="BA85" s="22">
        <f t="shared" si="70"/>
        <v>9466.9621400013748</v>
      </c>
      <c r="BB85" s="22">
        <f>SUM(BA85:BA$124)</f>
        <v>85244.082885073614</v>
      </c>
      <c r="BC85">
        <f t="shared" si="71"/>
        <v>9.0043755984706237</v>
      </c>
      <c r="BD85">
        <f t="shared" si="72"/>
        <v>8.5460422651372898</v>
      </c>
    </row>
    <row r="86" spans="1:56" x14ac:dyDescent="0.2">
      <c r="A86">
        <v>82</v>
      </c>
      <c r="B86" s="12">
        <v>4.4030000000000007E-2</v>
      </c>
      <c r="C86" s="5">
        <f t="shared" si="73"/>
        <v>67204.666498617924</v>
      </c>
      <c r="D86">
        <f t="shared" si="37"/>
        <v>1.8301111891293836E-2</v>
      </c>
      <c r="E86" s="22">
        <f t="shared" si="38"/>
        <v>1229.920121208293</v>
      </c>
      <c r="F86" s="22">
        <f>SUM(E86:E$124)</f>
        <v>9273.6289645905999</v>
      </c>
      <c r="G86">
        <f t="shared" si="39"/>
        <v>7.5400254087070628</v>
      </c>
      <c r="H86">
        <f t="shared" si="40"/>
        <v>7.0816920753737298</v>
      </c>
      <c r="J86">
        <f t="shared" si="41"/>
        <v>0.13202100603729841</v>
      </c>
      <c r="K86" s="22">
        <f t="shared" si="42"/>
        <v>8872.4276815486628</v>
      </c>
      <c r="L86" s="22">
        <f>SUM(K86:K$124)</f>
        <v>75777.120745072229</v>
      </c>
      <c r="M86">
        <f t="shared" si="43"/>
        <v>8.5407425639163392</v>
      </c>
      <c r="N86">
        <f t="shared" si="44"/>
        <v>8.0824092305830053</v>
      </c>
      <c r="P86">
        <f t="shared" si="45"/>
        <v>8.8582426831197242E-2</v>
      </c>
      <c r="Q86" s="22">
        <f t="shared" si="46"/>
        <v>5953.1524528288346</v>
      </c>
      <c r="R86" s="22">
        <f>SUM(Q86:Q$124)</f>
        <v>49534.877265055969</v>
      </c>
      <c r="S86">
        <f t="shared" si="47"/>
        <v>8.3207809068484142</v>
      </c>
      <c r="T86">
        <f t="shared" si="48"/>
        <v>7.8624475735150812</v>
      </c>
      <c r="V86">
        <f t="shared" si="49"/>
        <v>2.2252018157824328E-2</v>
      </c>
      <c r="W86" s="22">
        <f t="shared" si="50"/>
        <v>1495.4394592177744</v>
      </c>
      <c r="X86" s="22">
        <f>SUM(W86:W$124)</f>
        <v>11409.814968002436</v>
      </c>
      <c r="Y86">
        <f t="shared" si="51"/>
        <v>7.6297404737271108</v>
      </c>
      <c r="Z86">
        <f t="shared" si="52"/>
        <v>7.1714071403937778</v>
      </c>
      <c r="AB86">
        <f t="shared" si="53"/>
        <v>7.2613112540817357E-2</v>
      </c>
      <c r="AC86" s="22">
        <f t="shared" si="54"/>
        <v>4879.9400117322411</v>
      </c>
      <c r="AD86" s="22">
        <f>SUM(AC86:AC$124)</f>
        <v>40087.707241972283</v>
      </c>
      <c r="AE86">
        <f t="shared" si="55"/>
        <v>8.2147950887909129</v>
      </c>
      <c r="AF86">
        <f t="shared" si="56"/>
        <v>7.7564617554575799</v>
      </c>
      <c r="AH86">
        <f t="shared" si="57"/>
        <v>5.9551309659414069E-2</v>
      </c>
      <c r="AI86" s="22">
        <f t="shared" si="58"/>
        <v>4002.1259052168466</v>
      </c>
      <c r="AJ86" s="22">
        <f>SUM(AI86:AI$124)</f>
        <v>32462.68464736388</v>
      </c>
      <c r="AK86">
        <f t="shared" si="59"/>
        <v>8.1113601661177519</v>
      </c>
      <c r="AL86">
        <f t="shared" si="60"/>
        <v>7.6530268327844189</v>
      </c>
      <c r="AN86">
        <f t="shared" si="61"/>
        <v>4.8862463441106667E-2</v>
      </c>
      <c r="AO86" s="22">
        <f t="shared" si="62"/>
        <v>3283.7855598604842</v>
      </c>
      <c r="AP86" s="22">
        <f>SUM(AO86:AO$124)</f>
        <v>26304.422057656</v>
      </c>
      <c r="AQ86">
        <f t="shared" si="63"/>
        <v>8.0103958002585216</v>
      </c>
      <c r="AR86">
        <f t="shared" si="64"/>
        <v>7.5520624669251886</v>
      </c>
      <c r="AT86">
        <f t="shared" si="65"/>
        <v>0.16129021925742518</v>
      </c>
      <c r="AU86" s="22">
        <f t="shared" si="66"/>
        <v>10839.455394684221</v>
      </c>
      <c r="AV86" s="22">
        <f>SUM(AU86:AU$124)</f>
        <v>93814.353731918192</v>
      </c>
      <c r="AW86">
        <f t="shared" si="67"/>
        <v>8.6548955012929625</v>
      </c>
      <c r="AX86">
        <f t="shared" si="68"/>
        <v>8.1965621679596286</v>
      </c>
      <c r="AZ86">
        <f t="shared" si="69"/>
        <v>0.13202100603729841</v>
      </c>
      <c r="BA86" s="22">
        <f t="shared" si="70"/>
        <v>8872.4276815486628</v>
      </c>
      <c r="BB86" s="22">
        <f>SUM(BA86:BA$124)</f>
        <v>75777.120745072229</v>
      </c>
      <c r="BC86">
        <f t="shared" si="71"/>
        <v>8.5407425639163392</v>
      </c>
      <c r="BD86">
        <f t="shared" si="72"/>
        <v>8.0824092305830053</v>
      </c>
    </row>
    <row r="87" spans="1:56" x14ac:dyDescent="0.2">
      <c r="A87">
        <v>83</v>
      </c>
      <c r="B87" s="12">
        <v>4.9138999999999995E-2</v>
      </c>
      <c r="C87" s="5">
        <f t="shared" si="73"/>
        <v>64245.645032683773</v>
      </c>
      <c r="D87">
        <f t="shared" si="37"/>
        <v>1.7429630372660796E-2</v>
      </c>
      <c r="E87" s="22">
        <f t="shared" si="38"/>
        <v>1119.7778459728493</v>
      </c>
      <c r="F87" s="22">
        <f>SUM(E87:E$124)</f>
        <v>8043.7088433823037</v>
      </c>
      <c r="G87">
        <f t="shared" si="39"/>
        <v>7.1833077179643858</v>
      </c>
      <c r="H87">
        <f t="shared" si="40"/>
        <v>6.7249743846310528</v>
      </c>
      <c r="J87">
        <f t="shared" si="41"/>
        <v>0.12880098149980332</v>
      </c>
      <c r="K87" s="22">
        <f t="shared" si="42"/>
        <v>8274.9021372976331</v>
      </c>
      <c r="L87" s="22">
        <f>SUM(K87:K$124)</f>
        <v>66904.693063523591</v>
      </c>
      <c r="M87">
        <f t="shared" si="43"/>
        <v>8.0852549013193418</v>
      </c>
      <c r="N87">
        <f t="shared" si="44"/>
        <v>7.6269215679860087</v>
      </c>
      <c r="P87">
        <f t="shared" si="45"/>
        <v>8.6002356146793454E-2</v>
      </c>
      <c r="Q87" s="22">
        <f t="shared" si="46"/>
        <v>5525.276844981342</v>
      </c>
      <c r="R87" s="22">
        <f>SUM(Q87:Q$124)</f>
        <v>43581.724812227134</v>
      </c>
      <c r="S87">
        <f t="shared" si="47"/>
        <v>7.8876997542327318</v>
      </c>
      <c r="T87">
        <f t="shared" si="48"/>
        <v>7.4293664208993988</v>
      </c>
      <c r="V87">
        <f t="shared" si="49"/>
        <v>2.1242976761646135E-2</v>
      </c>
      <c r="W87" s="22">
        <f t="shared" si="50"/>
        <v>1364.7687444662679</v>
      </c>
      <c r="X87" s="22">
        <f>SUM(W87:W$124)</f>
        <v>9914.3755087846621</v>
      </c>
      <c r="Y87">
        <f t="shared" si="51"/>
        <v>7.2645094994917718</v>
      </c>
      <c r="Z87">
        <f t="shared" si="52"/>
        <v>6.8061761661584388</v>
      </c>
      <c r="AB87">
        <f t="shared" si="53"/>
        <v>7.0327469773188711E-2</v>
      </c>
      <c r="AC87" s="22">
        <f t="shared" si="54"/>
        <v>4518.2336590950799</v>
      </c>
      <c r="AD87" s="22">
        <f>SUM(AC87:AC$124)</f>
        <v>35207.767230240031</v>
      </c>
      <c r="AE87">
        <f t="shared" si="55"/>
        <v>7.7923741635999209</v>
      </c>
      <c r="AF87">
        <f t="shared" si="56"/>
        <v>7.3340408302665878</v>
      </c>
      <c r="AH87">
        <f t="shared" si="57"/>
        <v>5.7537497255472546E-2</v>
      </c>
      <c r="AI87" s="22">
        <f t="shared" si="58"/>
        <v>3696.533624744106</v>
      </c>
      <c r="AJ87" s="22">
        <f>SUM(AI87:AI$124)</f>
        <v>28460.558742147034</v>
      </c>
      <c r="AK87">
        <f t="shared" si="59"/>
        <v>7.6992560142388067</v>
      </c>
      <c r="AL87">
        <f t="shared" si="60"/>
        <v>7.2409226809054736</v>
      </c>
      <c r="AN87">
        <f t="shared" si="61"/>
        <v>4.7096350304681116E-2</v>
      </c>
      <c r="AO87" s="22">
        <f t="shared" si="62"/>
        <v>3025.735404009471</v>
      </c>
      <c r="AP87" s="22">
        <f>SUM(AO87:AO$124)</f>
        <v>23020.636497795516</v>
      </c>
      <c r="AQ87">
        <f t="shared" si="63"/>
        <v>7.6082781287783279</v>
      </c>
      <c r="AR87">
        <f t="shared" si="64"/>
        <v>7.1499447954449948</v>
      </c>
      <c r="AT87">
        <f t="shared" si="65"/>
        <v>0.15774104572853317</v>
      </c>
      <c r="AU87" s="22">
        <f t="shared" si="66"/>
        <v>10134.175230959681</v>
      </c>
      <c r="AV87" s="22">
        <f>SUM(AU87:AU$124)</f>
        <v>82974.898337233972</v>
      </c>
      <c r="AW87">
        <f t="shared" si="67"/>
        <v>8.1876320910405695</v>
      </c>
      <c r="AX87">
        <f t="shared" si="68"/>
        <v>7.7292987577072365</v>
      </c>
      <c r="AZ87">
        <f t="shared" si="69"/>
        <v>0.12880098149980332</v>
      </c>
      <c r="BA87" s="22">
        <f t="shared" si="70"/>
        <v>8274.9021372976331</v>
      </c>
      <c r="BB87" s="22">
        <f>SUM(BA87:BA$124)</f>
        <v>66904.693063523591</v>
      </c>
      <c r="BC87">
        <f t="shared" si="71"/>
        <v>8.0852549013193418</v>
      </c>
      <c r="BD87">
        <f t="shared" si="72"/>
        <v>7.6269215679860087</v>
      </c>
    </row>
    <row r="88" spans="1:56" x14ac:dyDescent="0.2">
      <c r="A88">
        <v>84</v>
      </c>
      <c r="B88" s="12">
        <v>5.4622999999999998E-2</v>
      </c>
      <c r="C88" s="5">
        <f t="shared" si="73"/>
        <v>61088.678281422719</v>
      </c>
      <c r="D88">
        <f t="shared" si="37"/>
        <v>1.6599647973962663E-2</v>
      </c>
      <c r="E88" s="22">
        <f t="shared" si="38"/>
        <v>1014.0505546662755</v>
      </c>
      <c r="F88" s="22">
        <f>SUM(E88:E$124)</f>
        <v>6923.930997409454</v>
      </c>
      <c r="G88">
        <f t="shared" si="39"/>
        <v>6.8279938959139201</v>
      </c>
      <c r="H88">
        <f t="shared" si="40"/>
        <v>6.3696605625805871</v>
      </c>
      <c r="J88">
        <f t="shared" si="41"/>
        <v>0.1256594941461496</v>
      </c>
      <c r="K88" s="22">
        <f t="shared" si="42"/>
        <v>7676.3724109004543</v>
      </c>
      <c r="L88" s="22">
        <f>SUM(K88:K$124)</f>
        <v>58629.790926225993</v>
      </c>
      <c r="M88">
        <f t="shared" si="43"/>
        <v>7.6376949668272536</v>
      </c>
      <c r="N88">
        <f t="shared" si="44"/>
        <v>7.1793616334939205</v>
      </c>
      <c r="P88">
        <f t="shared" si="45"/>
        <v>8.3497433152226644E-2</v>
      </c>
      <c r="Q88" s="22">
        <f t="shared" si="46"/>
        <v>5100.747831160973</v>
      </c>
      <c r="R88" s="22">
        <f>SUM(Q88:Q$124)</f>
        <v>38056.447967245789</v>
      </c>
      <c r="S88">
        <f t="shared" si="47"/>
        <v>7.4609545946880935</v>
      </c>
      <c r="T88">
        <f t="shared" si="48"/>
        <v>7.0026212613547605</v>
      </c>
      <c r="V88">
        <f t="shared" si="49"/>
        <v>2.0279691419232585E-2</v>
      </c>
      <c r="W88" s="22">
        <f t="shared" si="50"/>
        <v>1238.8595447560283</v>
      </c>
      <c r="X88" s="22">
        <f>SUM(W88:W$124)</f>
        <v>8549.606764318396</v>
      </c>
      <c r="Y88">
        <f t="shared" si="51"/>
        <v>6.9011913420759017</v>
      </c>
      <c r="Z88">
        <f t="shared" si="52"/>
        <v>6.4428580087425686</v>
      </c>
      <c r="AB88">
        <f t="shared" si="53"/>
        <v>6.8113772177422482E-2</v>
      </c>
      <c r="AC88" s="22">
        <f t="shared" si="54"/>
        <v>4160.9803150806838</v>
      </c>
      <c r="AD88" s="22">
        <f>SUM(AC88:AC$124)</f>
        <v>30689.533571144962</v>
      </c>
      <c r="AE88">
        <f t="shared" si="55"/>
        <v>7.3755536549684146</v>
      </c>
      <c r="AF88">
        <f t="shared" si="56"/>
        <v>6.9172203216350816</v>
      </c>
      <c r="AH88">
        <f t="shared" si="57"/>
        <v>5.5591784787896191E-2</v>
      </c>
      <c r="AI88" s="22">
        <f t="shared" si="58"/>
        <v>3396.0286559978799</v>
      </c>
      <c r="AJ88" s="22">
        <f>SUM(AI88:AI$124)</f>
        <v>24764.025117402929</v>
      </c>
      <c r="AK88">
        <f t="shared" si="59"/>
        <v>7.2920542274182711</v>
      </c>
      <c r="AL88">
        <f t="shared" si="60"/>
        <v>6.8337208940849381</v>
      </c>
      <c r="AN88">
        <f t="shared" si="61"/>
        <v>4.5394072582825164E-2</v>
      </c>
      <c r="AO88" s="22">
        <f t="shared" si="62"/>
        <v>2773.0638958957579</v>
      </c>
      <c r="AP88" s="22">
        <f>SUM(AO88:AO$124)</f>
        <v>19994.901093786044</v>
      </c>
      <c r="AQ88">
        <f t="shared" si="63"/>
        <v>7.2104004250963252</v>
      </c>
      <c r="AR88">
        <f t="shared" si="64"/>
        <v>6.7520670917629921</v>
      </c>
      <c r="AT88">
        <f t="shared" si="65"/>
        <v>0.15426997137264856</v>
      </c>
      <c r="AU88" s="22">
        <f t="shared" si="66"/>
        <v>9424.1486496680209</v>
      </c>
      <c r="AV88" s="22">
        <f>SUM(AU88:AU$124)</f>
        <v>72840.723106274309</v>
      </c>
      <c r="AW88">
        <f t="shared" si="67"/>
        <v>7.7291568516207807</v>
      </c>
      <c r="AX88">
        <f t="shared" si="68"/>
        <v>7.2708235182874477</v>
      </c>
      <c r="AZ88">
        <f t="shared" si="69"/>
        <v>0.1256594941461496</v>
      </c>
      <c r="BA88" s="22">
        <f t="shared" si="70"/>
        <v>7676.3724109004543</v>
      </c>
      <c r="BB88" s="22">
        <f>SUM(BA88:BA$124)</f>
        <v>58629.790926225993</v>
      </c>
      <c r="BC88">
        <f t="shared" si="71"/>
        <v>7.6376949668272536</v>
      </c>
      <c r="BD88">
        <f t="shared" si="72"/>
        <v>7.1793616334939205</v>
      </c>
    </row>
    <row r="89" spans="1:56" x14ac:dyDescent="0.2">
      <c r="A89">
        <v>85</v>
      </c>
      <c r="B89" s="12">
        <v>6.2285999999999994E-2</v>
      </c>
      <c r="C89" s="5">
        <f t="shared" si="73"/>
        <v>57751.831407656566</v>
      </c>
      <c r="D89">
        <f t="shared" si="37"/>
        <v>1.580918854663111E-2</v>
      </c>
      <c r="E89" s="22">
        <f t="shared" si="38"/>
        <v>913.00959163689504</v>
      </c>
      <c r="F89" s="22">
        <f>SUM(E89:E$124)</f>
        <v>5909.8804427431787</v>
      </c>
      <c r="G89">
        <f t="shared" si="39"/>
        <v>6.472966436363075</v>
      </c>
      <c r="H89">
        <f t="shared" si="40"/>
        <v>6.014633103029742</v>
      </c>
      <c r="J89">
        <f t="shared" si="41"/>
        <v>0.1225946284352679</v>
      </c>
      <c r="K89" s="22">
        <f t="shared" si="42"/>
        <v>7080.0643128778911</v>
      </c>
      <c r="L89" s="22">
        <f>SUM(K89:K$124)</f>
        <v>50953.418515325538</v>
      </c>
      <c r="M89">
        <f t="shared" si="43"/>
        <v>7.1967451514030234</v>
      </c>
      <c r="N89">
        <f t="shared" si="44"/>
        <v>6.7384118180696904</v>
      </c>
      <c r="P89">
        <f t="shared" si="45"/>
        <v>8.1065469079831712E-2</v>
      </c>
      <c r="Q89" s="22">
        <f t="shared" si="46"/>
        <v>4681.6793032810374</v>
      </c>
      <c r="R89" s="22">
        <f>SUM(Q89:Q$124)</f>
        <v>32955.700136084801</v>
      </c>
      <c r="S89">
        <f t="shared" si="47"/>
        <v>7.0392903915884686</v>
      </c>
      <c r="T89">
        <f t="shared" si="48"/>
        <v>6.5809570582551355</v>
      </c>
      <c r="V89">
        <f t="shared" si="49"/>
        <v>1.9360087273730391E-2</v>
      </c>
      <c r="W89" s="22">
        <f t="shared" si="50"/>
        <v>1118.0804962699949</v>
      </c>
      <c r="X89" s="22">
        <f>SUM(W89:W$124)</f>
        <v>7310.7472195623714</v>
      </c>
      <c r="Y89">
        <f t="shared" si="51"/>
        <v>6.5386591072392397</v>
      </c>
      <c r="Z89">
        <f t="shared" si="52"/>
        <v>6.0803257739059067</v>
      </c>
      <c r="AB89">
        <f t="shared" si="53"/>
        <v>6.5969755135518143E-2</v>
      </c>
      <c r="AC89" s="22">
        <f t="shared" si="54"/>
        <v>3809.8741765908298</v>
      </c>
      <c r="AD89" s="22">
        <f>SUM(AC89:AC$124)</f>
        <v>26528.553256064279</v>
      </c>
      <c r="AE89">
        <f t="shared" si="55"/>
        <v>6.9631048235305997</v>
      </c>
      <c r="AF89">
        <f t="shared" si="56"/>
        <v>6.5047714901972666</v>
      </c>
      <c r="AH89">
        <f t="shared" si="57"/>
        <v>5.3711869360286178E-2</v>
      </c>
      <c r="AI89" s="22">
        <f t="shared" si="58"/>
        <v>3101.9588238853216</v>
      </c>
      <c r="AJ89" s="22">
        <f>SUM(AI89:AI$124)</f>
        <v>21367.996461405051</v>
      </c>
      <c r="AK89">
        <f t="shared" si="59"/>
        <v>6.8885493568998513</v>
      </c>
      <c r="AL89">
        <f t="shared" si="60"/>
        <v>6.4302160235665182</v>
      </c>
      <c r="AN89">
        <f t="shared" si="61"/>
        <v>4.3753322971397744E-2</v>
      </c>
      <c r="AO89" s="22">
        <f t="shared" si="62"/>
        <v>2526.8345317689095</v>
      </c>
      <c r="AP89" s="22">
        <f>SUM(AO89:AO$124)</f>
        <v>17221.837197890283</v>
      </c>
      <c r="AQ89">
        <f t="shared" si="63"/>
        <v>6.8155777441564975</v>
      </c>
      <c r="AR89">
        <f t="shared" si="64"/>
        <v>6.3572444108231645</v>
      </c>
      <c r="AT89">
        <f t="shared" si="65"/>
        <v>0.15087527762606218</v>
      </c>
      <c r="AU89" s="22">
        <f t="shared" si="66"/>
        <v>8713.3235970437217</v>
      </c>
      <c r="AV89" s="22">
        <f>SUM(AU89:AU$124)</f>
        <v>63416.574456606279</v>
      </c>
      <c r="AW89">
        <f t="shared" si="67"/>
        <v>7.2781153770212796</v>
      </c>
      <c r="AX89">
        <f t="shared" si="68"/>
        <v>6.8197820436879466</v>
      </c>
      <c r="AZ89">
        <f t="shared" si="69"/>
        <v>0.1225946284352679</v>
      </c>
      <c r="BA89" s="22">
        <f t="shared" si="70"/>
        <v>7080.0643128778911</v>
      </c>
      <c r="BB89" s="22">
        <f>SUM(BA89:BA$124)</f>
        <v>50953.418515325538</v>
      </c>
      <c r="BC89">
        <f t="shared" si="71"/>
        <v>7.1967451514030234</v>
      </c>
      <c r="BD89">
        <f t="shared" si="72"/>
        <v>6.7384118180696904</v>
      </c>
    </row>
    <row r="90" spans="1:56" x14ac:dyDescent="0.2">
      <c r="A90">
        <v>86</v>
      </c>
      <c r="B90" s="12">
        <v>7.1118000000000001E-2</v>
      </c>
      <c r="C90" s="5">
        <f t="shared" si="73"/>
        <v>54154.700836599273</v>
      </c>
      <c r="D90">
        <f t="shared" si="37"/>
        <v>1.5056370044410581E-2</v>
      </c>
      <c r="E90" s="22">
        <f t="shared" si="38"/>
        <v>815.37321544018994</v>
      </c>
      <c r="F90" s="22">
        <f>SUM(E90:E$124)</f>
        <v>4996.8708511062841</v>
      </c>
      <c r="G90">
        <f t="shared" si="39"/>
        <v>6.1283235167452217</v>
      </c>
      <c r="H90">
        <f t="shared" si="40"/>
        <v>5.6699901834118887</v>
      </c>
      <c r="J90">
        <f t="shared" si="41"/>
        <v>0.11960451554660284</v>
      </c>
      <c r="K90" s="22">
        <f t="shared" si="42"/>
        <v>6477.1467581326633</v>
      </c>
      <c r="L90" s="22">
        <f>SUM(K90:K$124)</f>
        <v>43873.354202447648</v>
      </c>
      <c r="M90">
        <f t="shared" si="43"/>
        <v>6.7735618538148064</v>
      </c>
      <c r="N90">
        <f t="shared" si="44"/>
        <v>6.3152285204814733</v>
      </c>
      <c r="P90">
        <f t="shared" si="45"/>
        <v>7.8704338912457969E-2</v>
      </c>
      <c r="Q90" s="22">
        <f t="shared" si="46"/>
        <v>4262.2099283464804</v>
      </c>
      <c r="R90" s="22">
        <f>SUM(Q90:Q$124)</f>
        <v>28274.020832803759</v>
      </c>
      <c r="S90">
        <f t="shared" si="47"/>
        <v>6.6336528017456509</v>
      </c>
      <c r="T90">
        <f t="shared" si="48"/>
        <v>6.1753194684123178</v>
      </c>
      <c r="V90">
        <f t="shared" si="49"/>
        <v>1.8482183554873879E-2</v>
      </c>
      <c r="W90" s="22">
        <f t="shared" si="50"/>
        <v>1000.8971212213098</v>
      </c>
      <c r="X90" s="22">
        <f>SUM(W90:W$124)</f>
        <v>6192.6667232923764</v>
      </c>
      <c r="Y90">
        <f t="shared" si="51"/>
        <v>6.1871161301133437</v>
      </c>
      <c r="Z90">
        <f t="shared" si="52"/>
        <v>5.7287827967800107</v>
      </c>
      <c r="AB90">
        <f t="shared" si="53"/>
        <v>6.3893225312850507E-2</v>
      </c>
      <c r="AC90" s="22">
        <f t="shared" si="54"/>
        <v>3460.1185023028511</v>
      </c>
      <c r="AD90" s="22">
        <f>SUM(AC90:AC$124)</f>
        <v>22718.679079473452</v>
      </c>
      <c r="AE90">
        <f t="shared" si="55"/>
        <v>6.5658673436627204</v>
      </c>
      <c r="AF90">
        <f t="shared" si="56"/>
        <v>6.1075340103293874</v>
      </c>
      <c r="AH90">
        <f t="shared" si="57"/>
        <v>5.1895525951967315E-2</v>
      </c>
      <c r="AI90" s="22">
        <f t="shared" si="58"/>
        <v>2810.3866826867638</v>
      </c>
      <c r="AJ90" s="22">
        <f>SUM(AI90:AI$124)</f>
        <v>18266.037637519727</v>
      </c>
      <c r="AK90">
        <f t="shared" si="59"/>
        <v>6.4994748765522798</v>
      </c>
      <c r="AL90">
        <f t="shared" si="60"/>
        <v>6.0411415432189468</v>
      </c>
      <c r="AN90">
        <f t="shared" si="61"/>
        <v>4.217187756279301E-2</v>
      </c>
      <c r="AO90" s="22">
        <f t="shared" si="62"/>
        <v>2283.8054131307485</v>
      </c>
      <c r="AP90" s="22">
        <f>SUM(AO90:AO$124)</f>
        <v>14695.002666121381</v>
      </c>
      <c r="AQ90">
        <f t="shared" si="63"/>
        <v>6.4344372693191829</v>
      </c>
      <c r="AR90">
        <f t="shared" si="64"/>
        <v>5.9761039359858499</v>
      </c>
      <c r="AT90">
        <f t="shared" si="65"/>
        <v>0.1475552837418701</v>
      </c>
      <c r="AU90" s="22">
        <f t="shared" si="66"/>
        <v>7990.812247900496</v>
      </c>
      <c r="AV90" s="22">
        <f>SUM(AU90:AU$124)</f>
        <v>54703.250859562562</v>
      </c>
      <c r="AW90">
        <f t="shared" si="67"/>
        <v>6.8457685104458914</v>
      </c>
      <c r="AX90">
        <f t="shared" si="68"/>
        <v>6.3874351771125584</v>
      </c>
      <c r="AZ90">
        <f t="shared" si="69"/>
        <v>0.11960451554660284</v>
      </c>
      <c r="BA90" s="22">
        <f t="shared" si="70"/>
        <v>6477.1467581326633</v>
      </c>
      <c r="BB90" s="22">
        <f>SUM(BA90:BA$124)</f>
        <v>43873.354202447648</v>
      </c>
      <c r="BC90">
        <f t="shared" si="71"/>
        <v>6.7735618538148064</v>
      </c>
      <c r="BD90">
        <f t="shared" si="72"/>
        <v>6.3152285204814733</v>
      </c>
    </row>
    <row r="91" spans="1:56" x14ac:dyDescent="0.2">
      <c r="A91">
        <v>87</v>
      </c>
      <c r="B91" s="12">
        <v>8.1406999999999993E-2</v>
      </c>
      <c r="C91" s="5">
        <f t="shared" si="73"/>
        <v>50303.326822502007</v>
      </c>
      <c r="D91">
        <f t="shared" si="37"/>
        <v>1.4339400042295789E-2</v>
      </c>
      <c r="E91" s="22">
        <f t="shared" si="38"/>
        <v>721.31952676620415</v>
      </c>
      <c r="F91" s="22">
        <f>SUM(E91:E$124)</f>
        <v>4181.4976356660927</v>
      </c>
      <c r="G91">
        <f t="shared" si="39"/>
        <v>5.7970115607606587</v>
      </c>
      <c r="H91">
        <f t="shared" si="40"/>
        <v>5.3386782274273257</v>
      </c>
      <c r="J91">
        <f t="shared" si="41"/>
        <v>0.11668733224058814</v>
      </c>
      <c r="K91" s="22">
        <f t="shared" si="42"/>
        <v>5869.7610097441802</v>
      </c>
      <c r="L91" s="22">
        <f>SUM(K91:K$124)</f>
        <v>37396.207444314976</v>
      </c>
      <c r="M91">
        <f t="shared" si="43"/>
        <v>6.3709931941411018</v>
      </c>
      <c r="N91">
        <f t="shared" si="44"/>
        <v>5.9126598608077687</v>
      </c>
      <c r="P91">
        <f t="shared" si="45"/>
        <v>7.6411979526658208E-2</v>
      </c>
      <c r="Q91" s="22">
        <f t="shared" si="46"/>
        <v>3843.7767792838199</v>
      </c>
      <c r="R91" s="22">
        <f>SUM(Q91:Q$124)</f>
        <v>24011.810904457281</v>
      </c>
      <c r="S91">
        <f t="shared" si="47"/>
        <v>6.2469316724815664</v>
      </c>
      <c r="T91">
        <f t="shared" si="48"/>
        <v>5.7885983391482334</v>
      </c>
      <c r="V91">
        <f t="shared" si="49"/>
        <v>1.7644089312528762E-2</v>
      </c>
      <c r="W91" s="22">
        <f t="shared" si="50"/>
        <v>887.55639117354906</v>
      </c>
      <c r="X91" s="22">
        <f>SUM(W91:W$124)</f>
        <v>5191.7696020710664</v>
      </c>
      <c r="Y91">
        <f t="shared" si="51"/>
        <v>5.8495095677316682</v>
      </c>
      <c r="Z91">
        <f t="shared" si="52"/>
        <v>5.3911762343983352</v>
      </c>
      <c r="AB91">
        <f t="shared" si="53"/>
        <v>6.1882058414383059E-2</v>
      </c>
      <c r="AC91" s="22">
        <f t="shared" si="54"/>
        <v>3112.8734088678716</v>
      </c>
      <c r="AD91" s="22">
        <f>SUM(AC91:AC$124)</f>
        <v>19258.560577170603</v>
      </c>
      <c r="AE91">
        <f t="shared" si="55"/>
        <v>6.1867471135534533</v>
      </c>
      <c r="AF91">
        <f t="shared" si="56"/>
        <v>5.7284137802201203</v>
      </c>
      <c r="AH91">
        <f t="shared" si="57"/>
        <v>5.014060478450949E-2</v>
      </c>
      <c r="AI91" s="22">
        <f t="shared" si="58"/>
        <v>2522.2392295530885</v>
      </c>
      <c r="AJ91" s="22">
        <f>SUM(AI91:AI$124)</f>
        <v>15455.650954832963</v>
      </c>
      <c r="AK91">
        <f t="shared" si="59"/>
        <v>6.1277498080828456</v>
      </c>
      <c r="AL91">
        <f t="shared" si="60"/>
        <v>5.6694164747495126</v>
      </c>
      <c r="AN91">
        <f t="shared" si="61"/>
        <v>4.0647592831607716E-2</v>
      </c>
      <c r="AO91" s="22">
        <f t="shared" si="62"/>
        <v>2044.7091467563528</v>
      </c>
      <c r="AP91" s="22">
        <f>SUM(AO91:AO$124)</f>
        <v>12411.197252990634</v>
      </c>
      <c r="AQ91">
        <f t="shared" si="63"/>
        <v>6.0699084134676449</v>
      </c>
      <c r="AR91">
        <f t="shared" si="64"/>
        <v>5.6115750801343118</v>
      </c>
      <c r="AT91">
        <f t="shared" si="65"/>
        <v>0.14430834595781919</v>
      </c>
      <c r="AU91" s="22">
        <f t="shared" si="66"/>
        <v>7259.1898899308653</v>
      </c>
      <c r="AV91" s="22">
        <f>SUM(AU91:AU$124)</f>
        <v>46712.438611662066</v>
      </c>
      <c r="AW91">
        <f t="shared" si="67"/>
        <v>6.4349382396589911</v>
      </c>
      <c r="AX91">
        <f t="shared" si="68"/>
        <v>5.9766049063256581</v>
      </c>
      <c r="AZ91">
        <f t="shared" si="69"/>
        <v>0.11668733224058814</v>
      </c>
      <c r="BA91" s="22">
        <f t="shared" si="70"/>
        <v>5869.7610097441802</v>
      </c>
      <c r="BB91" s="22">
        <f>SUM(BA91:BA$124)</f>
        <v>37396.207444314976</v>
      </c>
      <c r="BC91">
        <f t="shared" si="71"/>
        <v>6.3709931941411018</v>
      </c>
      <c r="BD91">
        <f t="shared" si="72"/>
        <v>5.9126598608077687</v>
      </c>
    </row>
    <row r="92" spans="1:56" x14ac:dyDescent="0.2">
      <c r="A92">
        <v>88</v>
      </c>
      <c r="B92" s="12">
        <v>9.0897999999999993E-2</v>
      </c>
      <c r="C92" s="5">
        <f t="shared" si="73"/>
        <v>46208.283895862587</v>
      </c>
      <c r="D92">
        <f t="shared" si="37"/>
        <v>1.3656571468853134E-2</v>
      </c>
      <c r="E92" s="22">
        <f t="shared" si="38"/>
        <v>631.04673147690278</v>
      </c>
      <c r="F92" s="22">
        <f>SUM(E92:E$124)</f>
        <v>3460.1781088998896</v>
      </c>
      <c r="G92">
        <f t="shared" si="39"/>
        <v>5.4832359258112042</v>
      </c>
      <c r="H92">
        <f t="shared" si="40"/>
        <v>5.0249025924778712</v>
      </c>
      <c r="J92">
        <f t="shared" si="41"/>
        <v>0.11384129974691526</v>
      </c>
      <c r="K92" s="22">
        <f t="shared" si="42"/>
        <v>5260.4110977794498</v>
      </c>
      <c r="L92" s="22">
        <f>SUM(K92:K$124)</f>
        <v>31526.446434570764</v>
      </c>
      <c r="M92">
        <f t="shared" si="43"/>
        <v>5.993152597499245</v>
      </c>
      <c r="N92">
        <f t="shared" si="44"/>
        <v>5.534819264165912</v>
      </c>
      <c r="P92">
        <f t="shared" si="45"/>
        <v>7.4186387889959446E-2</v>
      </c>
      <c r="Q92" s="22">
        <f t="shared" si="46"/>
        <v>3428.0256728278282</v>
      </c>
      <c r="R92" s="22">
        <f>SUM(Q92:Q$124)</f>
        <v>20168.034125173461</v>
      </c>
      <c r="S92">
        <f t="shared" si="47"/>
        <v>5.8832797796804588</v>
      </c>
      <c r="T92">
        <f t="shared" si="48"/>
        <v>5.4249464463471258</v>
      </c>
      <c r="V92">
        <f t="shared" si="49"/>
        <v>1.684399934370287E-2</v>
      </c>
      <c r="W92" s="22">
        <f t="shared" si="50"/>
        <v>778.33230361554536</v>
      </c>
      <c r="X92" s="22">
        <f>SUM(W92:W$124)</f>
        <v>4304.2132108975165</v>
      </c>
      <c r="Y92">
        <f t="shared" si="51"/>
        <v>5.5300457027202716</v>
      </c>
      <c r="Z92">
        <f t="shared" si="52"/>
        <v>5.0717123693869386</v>
      </c>
      <c r="AB92">
        <f t="shared" si="53"/>
        <v>5.9934197011509004E-2</v>
      </c>
      <c r="AC92" s="22">
        <f t="shared" si="54"/>
        <v>2769.4563905783671</v>
      </c>
      <c r="AD92" s="22">
        <f>SUM(AC92:AC$124)</f>
        <v>16145.68716830272</v>
      </c>
      <c r="AE92">
        <f t="shared" si="55"/>
        <v>5.8299120445550292</v>
      </c>
      <c r="AF92">
        <f t="shared" si="56"/>
        <v>5.3715787112216962</v>
      </c>
      <c r="AH92">
        <f t="shared" si="57"/>
        <v>4.8445028777303868E-2</v>
      </c>
      <c r="AI92" s="22">
        <f t="shared" si="58"/>
        <v>2238.56164308489</v>
      </c>
      <c r="AJ92" s="22">
        <f>SUM(AI92:AI$124)</f>
        <v>12933.411725279875</v>
      </c>
      <c r="AK92">
        <f t="shared" si="59"/>
        <v>5.7775544243922425</v>
      </c>
      <c r="AL92">
        <f t="shared" si="60"/>
        <v>5.3192210910589095</v>
      </c>
      <c r="AN92">
        <f t="shared" si="61"/>
        <v>3.9178402729260438E-2</v>
      </c>
      <c r="AO92" s="22">
        <f t="shared" si="62"/>
        <v>1810.366755900104</v>
      </c>
      <c r="AP92" s="22">
        <f>SUM(AO92:AO$124)</f>
        <v>10366.488106234279</v>
      </c>
      <c r="AQ92">
        <f t="shared" si="63"/>
        <v>5.7261812129775445</v>
      </c>
      <c r="AR92">
        <f t="shared" si="64"/>
        <v>5.2678478796442114</v>
      </c>
      <c r="AT92">
        <f t="shared" si="65"/>
        <v>0.14113285668246378</v>
      </c>
      <c r="AU92" s="22">
        <f t="shared" si="66"/>
        <v>6521.5071086173739</v>
      </c>
      <c r="AV92" s="22">
        <f>SUM(AU92:AU$124)</f>
        <v>39453.248721731201</v>
      </c>
      <c r="AW92">
        <f t="shared" si="67"/>
        <v>6.0497133660405824</v>
      </c>
      <c r="AX92">
        <f t="shared" si="68"/>
        <v>5.5913800327072494</v>
      </c>
      <c r="AZ92">
        <f t="shared" si="69"/>
        <v>0.11384129974691526</v>
      </c>
      <c r="BA92" s="22">
        <f t="shared" si="70"/>
        <v>5260.4110977794498</v>
      </c>
      <c r="BB92" s="22">
        <f>SUM(BA92:BA$124)</f>
        <v>31526.446434570764</v>
      </c>
      <c r="BC92">
        <f t="shared" si="71"/>
        <v>5.993152597499245</v>
      </c>
      <c r="BD92">
        <f t="shared" si="72"/>
        <v>5.534819264165912</v>
      </c>
    </row>
    <row r="93" spans="1:56" x14ac:dyDescent="0.2">
      <c r="A93">
        <v>89</v>
      </c>
      <c r="B93" s="12">
        <v>0.104016</v>
      </c>
      <c r="C93" s="5">
        <f t="shared" si="73"/>
        <v>42008.043306296466</v>
      </c>
      <c r="D93">
        <f t="shared" si="37"/>
        <v>1.3006258541764888E-2</v>
      </c>
      <c r="E93" s="22">
        <f t="shared" si="38"/>
        <v>546.36747207534768</v>
      </c>
      <c r="F93" s="22">
        <f>SUM(E93:E$124)</f>
        <v>2829.1313774229866</v>
      </c>
      <c r="G93">
        <f t="shared" si="39"/>
        <v>5.1780743218052168</v>
      </c>
      <c r="H93">
        <f t="shared" si="40"/>
        <v>4.7197409884718837</v>
      </c>
      <c r="J93">
        <f t="shared" si="41"/>
        <v>0.11106468267991736</v>
      </c>
      <c r="K93" s="22">
        <f t="shared" si="42"/>
        <v>4665.6099998180434</v>
      </c>
      <c r="L93" s="22">
        <f>SUM(K93:K$124)</f>
        <v>26266.035336791316</v>
      </c>
      <c r="M93">
        <f t="shared" si="43"/>
        <v>5.6297108712077693</v>
      </c>
      <c r="N93">
        <f t="shared" si="44"/>
        <v>5.1713775378744362</v>
      </c>
      <c r="P93">
        <f t="shared" si="45"/>
        <v>7.2025619310640235E-2</v>
      </c>
      <c r="Q93" s="22">
        <f t="shared" si="46"/>
        <v>3025.6553351641978</v>
      </c>
      <c r="R93" s="22">
        <f>SUM(Q93:Q$124)</f>
        <v>16740.008452345632</v>
      </c>
      <c r="S93">
        <f t="shared" si="47"/>
        <v>5.5326884915783632</v>
      </c>
      <c r="T93">
        <f t="shared" si="48"/>
        <v>5.0743551582450301</v>
      </c>
      <c r="V93">
        <f t="shared" si="49"/>
        <v>1.6080190304250952E-2</v>
      </c>
      <c r="W93" s="22">
        <f t="shared" si="50"/>
        <v>675.49733067446255</v>
      </c>
      <c r="X93" s="22">
        <f>SUM(W93:W$124)</f>
        <v>3525.8809072819681</v>
      </c>
      <c r="Y93">
        <f t="shared" si="51"/>
        <v>5.2196814808453622</v>
      </c>
      <c r="Z93">
        <f t="shared" si="52"/>
        <v>4.7613481475120292</v>
      </c>
      <c r="AB93">
        <f t="shared" si="53"/>
        <v>5.8047648437296859E-2</v>
      </c>
      <c r="AC93" s="22">
        <f t="shared" si="54"/>
        <v>2438.4681293826388</v>
      </c>
      <c r="AD93" s="22">
        <f>SUM(AC93:AC$124)</f>
        <v>13376.230777724355</v>
      </c>
      <c r="AE93">
        <f t="shared" si="55"/>
        <v>5.4855056814340619</v>
      </c>
      <c r="AF93">
        <f t="shared" si="56"/>
        <v>5.0271723481007289</v>
      </c>
      <c r="AH93">
        <f t="shared" si="57"/>
        <v>4.6806791089182481E-2</v>
      </c>
      <c r="AI93" s="22">
        <f t="shared" si="58"/>
        <v>1966.2617071031491</v>
      </c>
      <c r="AJ93" s="22">
        <f>SUM(AI93:AI$124)</f>
        <v>10694.850082194986</v>
      </c>
      <c r="AK93">
        <f t="shared" si="59"/>
        <v>5.4391793541824489</v>
      </c>
      <c r="AL93">
        <f t="shared" si="60"/>
        <v>4.9808460208491159</v>
      </c>
      <c r="AN93">
        <f t="shared" si="61"/>
        <v>3.7762315883624512E-2</v>
      </c>
      <c r="AO93" s="22">
        <f t="shared" si="62"/>
        <v>1586.3210009853453</v>
      </c>
      <c r="AP93" s="22">
        <f>SUM(AO93:AO$124)</f>
        <v>8556.1213503341769</v>
      </c>
      <c r="AQ93">
        <f t="shared" si="63"/>
        <v>5.3936885063108484</v>
      </c>
      <c r="AR93">
        <f t="shared" si="64"/>
        <v>4.9353551729775154</v>
      </c>
      <c r="AT93">
        <f t="shared" si="65"/>
        <v>0.13802724369923108</v>
      </c>
      <c r="AU93" s="22">
        <f t="shared" si="66"/>
        <v>5798.2544307660355</v>
      </c>
      <c r="AV93" s="22">
        <f>SUM(AU93:AU$124)</f>
        <v>32931.741613113838</v>
      </c>
      <c r="AW93">
        <f t="shared" si="67"/>
        <v>5.6795958173851755</v>
      </c>
      <c r="AX93">
        <f t="shared" si="68"/>
        <v>5.2212624840518425</v>
      </c>
      <c r="AZ93">
        <f t="shared" si="69"/>
        <v>0.11106468267991736</v>
      </c>
      <c r="BA93" s="22">
        <f t="shared" si="70"/>
        <v>4665.6099998180434</v>
      </c>
      <c r="BB93" s="22">
        <f>SUM(BA93:BA$124)</f>
        <v>26266.035336791316</v>
      </c>
      <c r="BC93">
        <f t="shared" si="71"/>
        <v>5.6297108712077693</v>
      </c>
      <c r="BD93">
        <f t="shared" si="72"/>
        <v>5.1713775378744362</v>
      </c>
    </row>
    <row r="94" spans="1:56" x14ac:dyDescent="0.2">
      <c r="A94">
        <v>90</v>
      </c>
      <c r="B94" s="12">
        <v>0.11562199999999999</v>
      </c>
      <c r="C94" s="5">
        <f t="shared" si="73"/>
        <v>37638.534673748734</v>
      </c>
      <c r="D94">
        <f t="shared" si="37"/>
        <v>1.2386912896918942E-2</v>
      </c>
      <c r="E94" s="22">
        <f t="shared" si="38"/>
        <v>466.22525057138898</v>
      </c>
      <c r="F94" s="22">
        <f>SUM(E94:E$124)</f>
        <v>2282.7639053476391</v>
      </c>
      <c r="G94">
        <f t="shared" si="39"/>
        <v>4.8962682792276171</v>
      </c>
      <c r="H94">
        <f t="shared" si="40"/>
        <v>4.4379349458942841</v>
      </c>
      <c r="J94">
        <f t="shared" si="41"/>
        <v>0.10835578798040717</v>
      </c>
      <c r="K94" s="22">
        <f t="shared" si="42"/>
        <v>4078.3530830019217</v>
      </c>
      <c r="L94" s="22">
        <f>SUM(K94:K$124)</f>
        <v>21600.425336973276</v>
      </c>
      <c r="M94">
        <f t="shared" si="43"/>
        <v>5.2963598044027167</v>
      </c>
      <c r="N94">
        <f t="shared" si="44"/>
        <v>4.8380264710693837</v>
      </c>
      <c r="P94">
        <f t="shared" si="45"/>
        <v>6.9927785738485654E-2</v>
      </c>
      <c r="Q94" s="22">
        <f t="shared" si="46"/>
        <v>2631.9793881764645</v>
      </c>
      <c r="R94" s="22">
        <f>SUM(Q94:Q$124)</f>
        <v>13714.353117181437</v>
      </c>
      <c r="S94">
        <f t="shared" si="47"/>
        <v>5.2106612911901502</v>
      </c>
      <c r="T94">
        <f t="shared" si="48"/>
        <v>4.7523279578568172</v>
      </c>
      <c r="V94">
        <f t="shared" si="49"/>
        <v>1.5351016996898281E-2</v>
      </c>
      <c r="W94" s="22">
        <f t="shared" si="50"/>
        <v>577.78978551506214</v>
      </c>
      <c r="X94" s="22">
        <f>SUM(W94:W$124)</f>
        <v>2850.3835766075058</v>
      </c>
      <c r="Y94">
        <f t="shared" si="51"/>
        <v>4.9332536643349858</v>
      </c>
      <c r="Z94">
        <f t="shared" si="52"/>
        <v>4.4749203310016528</v>
      </c>
      <c r="AB94">
        <f t="shared" si="53"/>
        <v>5.6220482747987278E-2</v>
      </c>
      <c r="AC94" s="22">
        <f t="shared" si="54"/>
        <v>2116.0565892850118</v>
      </c>
      <c r="AD94" s="22">
        <f>SUM(AC94:AC$124)</f>
        <v>10937.762648341715</v>
      </c>
      <c r="AE94">
        <f t="shared" si="55"/>
        <v>5.1689367400318176</v>
      </c>
      <c r="AF94">
        <f t="shared" si="56"/>
        <v>4.7106034066984845</v>
      </c>
      <c r="AH94">
        <f t="shared" si="57"/>
        <v>4.5223952743171487E-2</v>
      </c>
      <c r="AI94" s="22">
        <f t="shared" si="58"/>
        <v>1702.1633134078343</v>
      </c>
      <c r="AJ94" s="22">
        <f>SUM(AI94:AI$124)</f>
        <v>8728.5883750918383</v>
      </c>
      <c r="AK94">
        <f t="shared" si="59"/>
        <v>5.1279382573559724</v>
      </c>
      <c r="AL94">
        <f t="shared" si="60"/>
        <v>4.6696049240226394</v>
      </c>
      <c r="AN94">
        <f t="shared" si="61"/>
        <v>3.6397412899879036E-2</v>
      </c>
      <c r="AO94" s="22">
        <f t="shared" si="62"/>
        <v>1369.9452874668466</v>
      </c>
      <c r="AP94" s="22">
        <f>SUM(AO94:AO$124)</f>
        <v>6969.8003493488322</v>
      </c>
      <c r="AQ94">
        <f t="shared" si="63"/>
        <v>5.0876486916033175</v>
      </c>
      <c r="AR94">
        <f t="shared" si="64"/>
        <v>4.6293153582699844</v>
      </c>
      <c r="AT94">
        <f t="shared" si="65"/>
        <v>0.13498996938800106</v>
      </c>
      <c r="AU94" s="22">
        <f t="shared" si="66"/>
        <v>5080.8246434185585</v>
      </c>
      <c r="AV94" s="22">
        <f>SUM(AU94:AU$124)</f>
        <v>27133.487182347799</v>
      </c>
      <c r="AW94">
        <f t="shared" si="67"/>
        <v>5.3403707245624261</v>
      </c>
      <c r="AX94">
        <f t="shared" si="68"/>
        <v>4.8820373912290931</v>
      </c>
      <c r="AZ94">
        <f t="shared" si="69"/>
        <v>0.10835578798040717</v>
      </c>
      <c r="BA94" s="22">
        <f t="shared" si="70"/>
        <v>4078.3530830019217</v>
      </c>
      <c r="BB94" s="22">
        <f>SUM(BA94:BA$124)</f>
        <v>21600.425336973276</v>
      </c>
      <c r="BC94">
        <f t="shared" si="71"/>
        <v>5.2963598044027167</v>
      </c>
      <c r="BD94">
        <f t="shared" si="72"/>
        <v>4.8380264710693837</v>
      </c>
    </row>
    <row r="95" spans="1:56" x14ac:dyDescent="0.2">
      <c r="A95">
        <v>91</v>
      </c>
      <c r="B95" s="12">
        <v>0.12803899999999999</v>
      </c>
      <c r="C95" s="5">
        <f t="shared" si="73"/>
        <v>33286.69201770056</v>
      </c>
      <c r="D95">
        <f t="shared" si="37"/>
        <v>1.1797059901827561E-2</v>
      </c>
      <c r="E95" s="22">
        <f t="shared" si="38"/>
        <v>392.68509966649884</v>
      </c>
      <c r="F95" s="22">
        <f>SUM(E95:E$124)</f>
        <v>1816.538654776251</v>
      </c>
      <c r="G95">
        <f t="shared" si="39"/>
        <v>4.6259424060627916</v>
      </c>
      <c r="H95">
        <f t="shared" si="40"/>
        <v>4.1676090727294586</v>
      </c>
      <c r="J95">
        <f t="shared" si="41"/>
        <v>0.10571296388332406</v>
      </c>
      <c r="K95" s="22">
        <f t="shared" si="42"/>
        <v>3518.8348710625105</v>
      </c>
      <c r="L95" s="22">
        <f>SUM(K95:K$124)</f>
        <v>17522.072253971353</v>
      </c>
      <c r="M95">
        <f t="shared" si="43"/>
        <v>4.9795096661300766</v>
      </c>
      <c r="N95">
        <f t="shared" si="44"/>
        <v>4.5211763327967436</v>
      </c>
      <c r="P95">
        <f t="shared" si="45"/>
        <v>6.7891054115034627E-2</v>
      </c>
      <c r="Q95" s="22">
        <f t="shared" si="46"/>
        <v>2259.8686090841998</v>
      </c>
      <c r="R95" s="22">
        <f>SUM(Q95:Q$124)</f>
        <v>11082.373729004974</v>
      </c>
      <c r="S95">
        <f t="shared" si="47"/>
        <v>4.9039902959208099</v>
      </c>
      <c r="T95">
        <f t="shared" si="48"/>
        <v>4.4456569625874769</v>
      </c>
      <c r="V95">
        <f t="shared" si="49"/>
        <v>1.4654908827587857E-2</v>
      </c>
      <c r="W95" s="22">
        <f t="shared" si="50"/>
        <v>487.81343669139818</v>
      </c>
      <c r="X95" s="22">
        <f>SUM(W95:W$124)</f>
        <v>2272.5937910924436</v>
      </c>
      <c r="Y95">
        <f t="shared" si="51"/>
        <v>4.6587355332119271</v>
      </c>
      <c r="Z95">
        <f t="shared" si="52"/>
        <v>4.2004021998785941</v>
      </c>
      <c r="AB95">
        <f t="shared" si="53"/>
        <v>5.4450830748655962E-2</v>
      </c>
      <c r="AC95" s="22">
        <f t="shared" si="54"/>
        <v>1812.4880332384505</v>
      </c>
      <c r="AD95" s="22">
        <f>SUM(AC95:AC$124)</f>
        <v>8821.7060590567053</v>
      </c>
      <c r="AE95">
        <f t="shared" si="55"/>
        <v>4.8671803053477722</v>
      </c>
      <c r="AF95">
        <f t="shared" si="56"/>
        <v>4.4088469720144392</v>
      </c>
      <c r="AH95">
        <f t="shared" si="57"/>
        <v>4.3694640331566649E-2</v>
      </c>
      <c r="AI95" s="22">
        <f t="shared" si="58"/>
        <v>1454.4500355410564</v>
      </c>
      <c r="AJ95" s="22">
        <f>SUM(AI95:AI$124)</f>
        <v>7026.4250616840027</v>
      </c>
      <c r="AK95">
        <f t="shared" si="59"/>
        <v>4.8309841451997126</v>
      </c>
      <c r="AL95">
        <f t="shared" si="60"/>
        <v>4.3726508118663796</v>
      </c>
      <c r="AN95">
        <f t="shared" si="61"/>
        <v>3.5081843758919561E-2</v>
      </c>
      <c r="AO95" s="22">
        <f t="shared" si="62"/>
        <v>1167.7585286162459</v>
      </c>
      <c r="AP95" s="22">
        <f>SUM(AO95:AO$124)</f>
        <v>5599.8550618819845</v>
      </c>
      <c r="AQ95">
        <f t="shared" si="63"/>
        <v>4.7953878517313182</v>
      </c>
      <c r="AR95">
        <f t="shared" si="64"/>
        <v>4.3370545183979852</v>
      </c>
      <c r="AT95">
        <f t="shared" si="65"/>
        <v>0.13201952996381525</v>
      </c>
      <c r="AU95" s="22">
        <f t="shared" si="66"/>
        <v>4394.493434227109</v>
      </c>
      <c r="AV95" s="22">
        <f>SUM(AU95:AU$124)</f>
        <v>22052.662538929239</v>
      </c>
      <c r="AW95">
        <f t="shared" si="67"/>
        <v>5.0182490585078776</v>
      </c>
      <c r="AX95">
        <f t="shared" si="68"/>
        <v>4.5599157251745446</v>
      </c>
      <c r="AZ95">
        <f t="shared" si="69"/>
        <v>0.10571296388332406</v>
      </c>
      <c r="BA95" s="22">
        <f t="shared" si="70"/>
        <v>3518.8348710625105</v>
      </c>
      <c r="BB95" s="22">
        <f>SUM(BA95:BA$124)</f>
        <v>17522.072253971353</v>
      </c>
      <c r="BC95">
        <f t="shared" si="71"/>
        <v>4.9795096661300766</v>
      </c>
      <c r="BD95">
        <f t="shared" si="72"/>
        <v>4.5211763327967436</v>
      </c>
    </row>
    <row r="96" spans="1:56" x14ac:dyDescent="0.2">
      <c r="A96">
        <v>92</v>
      </c>
      <c r="B96" s="12">
        <v>0.14118899999999998</v>
      </c>
      <c r="C96" s="5">
        <f t="shared" si="73"/>
        <v>29024.697258446198</v>
      </c>
      <c r="D96">
        <f t="shared" si="37"/>
        <v>1.123529514459768E-2</v>
      </c>
      <c r="E96" s="22">
        <f t="shared" si="38"/>
        <v>326.10104018123815</v>
      </c>
      <c r="F96" s="22">
        <f>SUM(E96:E$124)</f>
        <v>1423.8535551097521</v>
      </c>
      <c r="G96">
        <f t="shared" si="39"/>
        <v>4.3662956558446204</v>
      </c>
      <c r="H96">
        <f t="shared" si="40"/>
        <v>3.9079623225112869</v>
      </c>
      <c r="J96">
        <f t="shared" si="41"/>
        <v>0.10313459891056008</v>
      </c>
      <c r="K96" s="22">
        <f t="shared" si="42"/>
        <v>2993.4505102502812</v>
      </c>
      <c r="L96" s="22">
        <f>SUM(K96:K$124)</f>
        <v>14003.237382908845</v>
      </c>
      <c r="M96">
        <f t="shared" si="43"/>
        <v>4.6779585414752818</v>
      </c>
      <c r="N96">
        <f t="shared" si="44"/>
        <v>4.2196252081419487</v>
      </c>
      <c r="P96">
        <f t="shared" si="45"/>
        <v>6.5913644771878277E-2</v>
      </c>
      <c r="Q96" s="22">
        <f t="shared" si="46"/>
        <v>1913.123584704532</v>
      </c>
      <c r="R96" s="22">
        <f>SUM(Q96:Q$124)</f>
        <v>8822.5051199207737</v>
      </c>
      <c r="S96">
        <f t="shared" si="47"/>
        <v>4.6115709358542798</v>
      </c>
      <c r="T96">
        <f t="shared" si="48"/>
        <v>4.1532376025209468</v>
      </c>
      <c r="V96">
        <f t="shared" si="49"/>
        <v>1.3990366422518236E-2</v>
      </c>
      <c r="W96" s="22">
        <f t="shared" si="50"/>
        <v>406.06614994832279</v>
      </c>
      <c r="X96" s="22">
        <f>SUM(W96:W$124)</f>
        <v>1784.7803544010462</v>
      </c>
      <c r="Y96">
        <f t="shared" si="51"/>
        <v>4.3952945957898306</v>
      </c>
      <c r="Z96">
        <f t="shared" si="52"/>
        <v>3.9369612624564971</v>
      </c>
      <c r="AB96">
        <f t="shared" si="53"/>
        <v>5.2736882081022722E-2</v>
      </c>
      <c r="AC96" s="22">
        <f t="shared" si="54"/>
        <v>1530.6720367560606</v>
      </c>
      <c r="AD96" s="22">
        <f>SUM(AC96:AC$124)</f>
        <v>7009.2180258182525</v>
      </c>
      <c r="AE96">
        <f t="shared" si="55"/>
        <v>4.5791768958377421</v>
      </c>
      <c r="AF96">
        <f t="shared" si="56"/>
        <v>4.1208435625044091</v>
      </c>
      <c r="AH96">
        <f t="shared" si="57"/>
        <v>4.2217043798615121E-2</v>
      </c>
      <c r="AI96" s="22">
        <f t="shared" si="58"/>
        <v>1225.3369154013674</v>
      </c>
      <c r="AJ96" s="22">
        <f>SUM(AI96:AI$124)</f>
        <v>5571.9750261429463</v>
      </c>
      <c r="AK96">
        <f t="shared" si="59"/>
        <v>4.5473003841705104</v>
      </c>
      <c r="AL96">
        <f t="shared" si="60"/>
        <v>4.0889670508371774</v>
      </c>
      <c r="AN96">
        <f t="shared" si="61"/>
        <v>3.3813825309801974E-2</v>
      </c>
      <c r="AO96" s="22">
        <f t="shared" si="62"/>
        <v>981.43604276698807</v>
      </c>
      <c r="AP96" s="22">
        <f>SUM(AO96:AO$124)</f>
        <v>4432.0965332657379</v>
      </c>
      <c r="AQ96">
        <f t="shared" si="63"/>
        <v>4.5159300658759314</v>
      </c>
      <c r="AR96">
        <f t="shared" si="64"/>
        <v>4.0575967325425983</v>
      </c>
      <c r="AT96">
        <f t="shared" si="65"/>
        <v>0.12911445473233762</v>
      </c>
      <c r="AU96" s="22">
        <f t="shared" si="66"/>
        <v>3747.5079602954556</v>
      </c>
      <c r="AV96" s="22">
        <f>SUM(AU96:AU$124)</f>
        <v>17658.16910470213</v>
      </c>
      <c r="AW96">
        <f t="shared" si="67"/>
        <v>4.7119764098673054</v>
      </c>
      <c r="AX96">
        <f t="shared" si="68"/>
        <v>4.2536430765339723</v>
      </c>
      <c r="AZ96">
        <f t="shared" si="69"/>
        <v>0.10313459891056008</v>
      </c>
      <c r="BA96" s="22">
        <f t="shared" si="70"/>
        <v>2993.4505102502812</v>
      </c>
      <c r="BB96" s="22">
        <f>SUM(BA96:BA$124)</f>
        <v>14003.237382908845</v>
      </c>
      <c r="BC96">
        <f t="shared" si="71"/>
        <v>4.6779585414752818</v>
      </c>
      <c r="BD96">
        <f t="shared" si="72"/>
        <v>4.2196252081419487</v>
      </c>
    </row>
    <row r="97" spans="1:56" x14ac:dyDescent="0.2">
      <c r="A97">
        <v>93</v>
      </c>
      <c r="B97" s="12">
        <v>0.159164</v>
      </c>
      <c r="C97" s="5">
        <f t="shared" si="73"/>
        <v>24926.729277223436</v>
      </c>
      <c r="D97">
        <f t="shared" si="37"/>
        <v>1.0700281090093026E-2</v>
      </c>
      <c r="E97" s="22">
        <f t="shared" si="38"/>
        <v>266.72300992294214</v>
      </c>
      <c r="F97" s="22">
        <f>SUM(E97:E$124)</f>
        <v>1097.7525149285136</v>
      </c>
      <c r="G97">
        <f t="shared" si="39"/>
        <v>4.115702335713971</v>
      </c>
      <c r="H97">
        <f t="shared" si="40"/>
        <v>3.6573690023806376</v>
      </c>
      <c r="J97">
        <f t="shared" si="41"/>
        <v>0.10061912088835129</v>
      </c>
      <c r="K97" s="22">
        <f t="shared" si="42"/>
        <v>2508.1055864961504</v>
      </c>
      <c r="L97" s="22">
        <f>SUM(K97:K$124)</f>
        <v>11009.786872658564</v>
      </c>
      <c r="M97">
        <f t="shared" si="43"/>
        <v>4.3896823690103695</v>
      </c>
      <c r="N97">
        <f t="shared" si="44"/>
        <v>3.931349035677036</v>
      </c>
      <c r="P97">
        <f t="shared" si="45"/>
        <v>6.3993829875609989E-2</v>
      </c>
      <c r="Q97" s="22">
        <f t="shared" si="46"/>
        <v>1595.1568727220233</v>
      </c>
      <c r="R97" s="22">
        <f>SUM(Q97:Q$124)</f>
        <v>6909.3815352162419</v>
      </c>
      <c r="S97">
        <f t="shared" si="47"/>
        <v>4.3314746363634233</v>
      </c>
      <c r="T97">
        <f t="shared" si="48"/>
        <v>3.8731413030300899</v>
      </c>
      <c r="V97">
        <f t="shared" si="49"/>
        <v>1.335595839858543E-2</v>
      </c>
      <c r="W97" s="22">
        <f t="shared" si="50"/>
        <v>332.92035923939767</v>
      </c>
      <c r="X97" s="22">
        <f>SUM(W97:W$124)</f>
        <v>1378.7142044527236</v>
      </c>
      <c r="Y97">
        <f t="shared" si="51"/>
        <v>4.1412733291607209</v>
      </c>
      <c r="Z97">
        <f t="shared" si="52"/>
        <v>3.6829399958273874</v>
      </c>
      <c r="AB97">
        <f t="shared" si="53"/>
        <v>5.1076883371450582E-2</v>
      </c>
      <c r="AC97" s="22">
        <f t="shared" si="54"/>
        <v>1273.1796441244642</v>
      </c>
      <c r="AD97" s="22">
        <f>SUM(AC97:AC$124)</f>
        <v>5478.5459890621914</v>
      </c>
      <c r="AE97">
        <f t="shared" si="55"/>
        <v>4.3030423980974497</v>
      </c>
      <c r="AF97">
        <f t="shared" si="56"/>
        <v>3.8447090647641162</v>
      </c>
      <c r="AH97">
        <f t="shared" si="57"/>
        <v>4.0789414298178867E-2</v>
      </c>
      <c r="AI97" s="22">
        <f t="shared" si="58"/>
        <v>1016.7466875872113</v>
      </c>
      <c r="AJ97" s="22">
        <f>SUM(AI97:AI$124)</f>
        <v>4346.6381107415782</v>
      </c>
      <c r="AK97">
        <f t="shared" si="59"/>
        <v>4.275045263295973</v>
      </c>
      <c r="AL97">
        <f t="shared" si="60"/>
        <v>3.8167119299626395</v>
      </c>
      <c r="AN97">
        <f t="shared" si="61"/>
        <v>3.2591638852821181E-2</v>
      </c>
      <c r="AO97" s="22">
        <f t="shared" si="62"/>
        <v>812.40295838531051</v>
      </c>
      <c r="AP97" s="22">
        <f>SUM(AO97:AO$124)</f>
        <v>3450.6604904987512</v>
      </c>
      <c r="AQ97">
        <f t="shared" si="63"/>
        <v>4.247474058141175</v>
      </c>
      <c r="AR97">
        <f t="shared" si="64"/>
        <v>3.7891407248078415</v>
      </c>
      <c r="AT97">
        <f t="shared" si="65"/>
        <v>0.1262733053616994</v>
      </c>
      <c r="AU97" s="22">
        <f t="shared" si="66"/>
        <v>3147.5804976912473</v>
      </c>
      <c r="AV97" s="22">
        <f>SUM(AU97:AU$124)</f>
        <v>13910.661144406675</v>
      </c>
      <c r="AW97">
        <f t="shared" si="67"/>
        <v>4.419477485837187</v>
      </c>
      <c r="AX97">
        <f t="shared" si="68"/>
        <v>3.9611441525038535</v>
      </c>
      <c r="AZ97">
        <f t="shared" si="69"/>
        <v>0.10061912088835129</v>
      </c>
      <c r="BA97" s="22">
        <f t="shared" si="70"/>
        <v>2508.1055864961504</v>
      </c>
      <c r="BB97" s="22">
        <f>SUM(BA97:BA$124)</f>
        <v>11009.786872658564</v>
      </c>
      <c r="BC97">
        <f t="shared" si="71"/>
        <v>4.3896823690103695</v>
      </c>
      <c r="BD97">
        <f t="shared" si="72"/>
        <v>3.931349035677036</v>
      </c>
    </row>
    <row r="98" spans="1:56" x14ac:dyDescent="0.2">
      <c r="A98">
        <v>94</v>
      </c>
      <c r="B98" s="12">
        <v>0.17421599999999998</v>
      </c>
      <c r="C98" s="5">
        <f t="shared" si="73"/>
        <v>20959.291338543444</v>
      </c>
      <c r="D98">
        <f t="shared" si="37"/>
        <v>1.0190743895326695E-2</v>
      </c>
      <c r="E98" s="22">
        <f t="shared" si="38"/>
        <v>213.59077025863527</v>
      </c>
      <c r="F98" s="22">
        <f>SUM(E98:E$124)</f>
        <v>831.02950500557142</v>
      </c>
      <c r="G98">
        <f t="shared" si="39"/>
        <v>3.8907556913591574</v>
      </c>
      <c r="H98">
        <f t="shared" si="40"/>
        <v>3.432422358025824</v>
      </c>
      <c r="J98">
        <f t="shared" si="41"/>
        <v>9.8164995988635415E-2</v>
      </c>
      <c r="K98" s="22">
        <f t="shared" si="42"/>
        <v>2057.4687501727581</v>
      </c>
      <c r="L98" s="22">
        <f>SUM(K98:K$124)</f>
        <v>8501.681286162413</v>
      </c>
      <c r="M98">
        <f t="shared" si="43"/>
        <v>4.1321071269969751</v>
      </c>
      <c r="N98">
        <f t="shared" si="44"/>
        <v>3.6737737936636417</v>
      </c>
      <c r="P98">
        <f t="shared" si="45"/>
        <v>6.212993191806794E-2</v>
      </c>
      <c r="Q98" s="22">
        <f t="shared" si="46"/>
        <v>1302.1993439146552</v>
      </c>
      <c r="R98" s="22">
        <f>SUM(Q98:Q$124)</f>
        <v>5314.224662494219</v>
      </c>
      <c r="S98">
        <f t="shared" si="47"/>
        <v>4.0809609429833253</v>
      </c>
      <c r="T98">
        <f t="shared" si="48"/>
        <v>3.6226276096499919</v>
      </c>
      <c r="V98">
        <f t="shared" si="49"/>
        <v>1.2750318280272484E-2</v>
      </c>
      <c r="W98" s="22">
        <f t="shared" si="50"/>
        <v>267.23763549538722</v>
      </c>
      <c r="X98" s="22">
        <f>SUM(W98:W$124)</f>
        <v>1045.7938452133262</v>
      </c>
      <c r="Y98">
        <f t="shared" si="51"/>
        <v>3.9133479207548878</v>
      </c>
      <c r="Z98">
        <f t="shared" si="52"/>
        <v>3.4550145874215543</v>
      </c>
      <c r="AB98">
        <f t="shared" si="53"/>
        <v>4.9469136437240283E-2</v>
      </c>
      <c r="AC98" s="22">
        <f t="shared" si="54"/>
        <v>1036.8380428542741</v>
      </c>
      <c r="AD98" s="22">
        <f>SUM(AC98:AC$124)</f>
        <v>4205.3663449377273</v>
      </c>
      <c r="AE98">
        <f t="shared" si="55"/>
        <v>4.0559529754144874</v>
      </c>
      <c r="AF98">
        <f t="shared" si="56"/>
        <v>3.5976196420811539</v>
      </c>
      <c r="AH98">
        <f t="shared" si="57"/>
        <v>3.9410062123844319E-2</v>
      </c>
      <c r="AI98" s="22">
        <f t="shared" si="58"/>
        <v>826.0069737237493</v>
      </c>
      <c r="AJ98" s="22">
        <f>SUM(AI98:AI$124)</f>
        <v>3329.8914231543667</v>
      </c>
      <c r="AK98">
        <f t="shared" si="59"/>
        <v>4.0313115131979735</v>
      </c>
      <c r="AL98">
        <f t="shared" si="60"/>
        <v>3.5729781798646401</v>
      </c>
      <c r="AN98">
        <f t="shared" si="61"/>
        <v>3.1413627809948122E-2</v>
      </c>
      <c r="AO98" s="22">
        <f t="shared" si="62"/>
        <v>658.40737726927318</v>
      </c>
      <c r="AP98" s="22">
        <f>SUM(AO98:AO$124)</f>
        <v>2638.2575321134404</v>
      </c>
      <c r="AQ98">
        <f t="shared" si="63"/>
        <v>4.0070291178320971</v>
      </c>
      <c r="AR98">
        <f t="shared" si="64"/>
        <v>3.5486957844987637</v>
      </c>
      <c r="AT98">
        <f t="shared" si="65"/>
        <v>0.12349467517036616</v>
      </c>
      <c r="AU98" s="22">
        <f t="shared" si="66"/>
        <v>2588.3608756544918</v>
      </c>
      <c r="AV98" s="22">
        <f>SUM(AU98:AU$124)</f>
        <v>10763.080646715427</v>
      </c>
      <c r="AW98">
        <f t="shared" si="67"/>
        <v>4.1582612177267899</v>
      </c>
      <c r="AX98">
        <f t="shared" si="68"/>
        <v>3.6999278843934564</v>
      </c>
      <c r="AZ98">
        <f t="shared" si="69"/>
        <v>9.8164995988635415E-2</v>
      </c>
      <c r="BA98" s="22">
        <f t="shared" si="70"/>
        <v>2057.4687501727581</v>
      </c>
      <c r="BB98" s="22">
        <f>SUM(BA98:BA$124)</f>
        <v>8501.681286162413</v>
      </c>
      <c r="BC98">
        <f t="shared" si="71"/>
        <v>4.1321071269969751</v>
      </c>
      <c r="BD98">
        <f t="shared" si="72"/>
        <v>3.6737737936636417</v>
      </c>
    </row>
    <row r="99" spans="1:56" x14ac:dyDescent="0.2">
      <c r="A99">
        <v>95</v>
      </c>
      <c r="B99" s="12">
        <v>0.19007299999999999</v>
      </c>
      <c r="C99" s="5">
        <f t="shared" si="73"/>
        <v>17307.847438707762</v>
      </c>
      <c r="D99">
        <f t="shared" si="37"/>
        <v>9.7054703765016102E-3</v>
      </c>
      <c r="E99" s="22">
        <f t="shared" si="38"/>
        <v>167.98080059738746</v>
      </c>
      <c r="F99" s="22">
        <f>SUM(E99:E$124)</f>
        <v>617.43873474693612</v>
      </c>
      <c r="G99">
        <f t="shared" si="39"/>
        <v>3.6756506252568659</v>
      </c>
      <c r="H99">
        <f t="shared" si="40"/>
        <v>3.2173172919235324</v>
      </c>
      <c r="J99">
        <f t="shared" si="41"/>
        <v>9.577072779379063E-2</v>
      </c>
      <c r="K99" s="22">
        <f t="shared" si="42"/>
        <v>1657.5851457489375</v>
      </c>
      <c r="L99" s="22">
        <f>SUM(K99:K$124)</f>
        <v>6444.212535989659</v>
      </c>
      <c r="M99">
        <f t="shared" si="43"/>
        <v>3.8877113206018783</v>
      </c>
      <c r="N99">
        <f t="shared" si="44"/>
        <v>3.4293779872685448</v>
      </c>
      <c r="P99">
        <f t="shared" si="45"/>
        <v>6.0320322250551395E-2</v>
      </c>
      <c r="Q99" s="22">
        <f t="shared" si="46"/>
        <v>1044.0149349662329</v>
      </c>
      <c r="R99" s="22">
        <f>SUM(Q99:Q$124)</f>
        <v>4012.0253185795636</v>
      </c>
      <c r="S99">
        <f t="shared" si="47"/>
        <v>3.8428811544820731</v>
      </c>
      <c r="T99">
        <f t="shared" si="48"/>
        <v>3.3845478211487396</v>
      </c>
      <c r="V99">
        <f t="shared" si="49"/>
        <v>1.2172141556346047E-2</v>
      </c>
      <c r="W99" s="22">
        <f t="shared" si="50"/>
        <v>210.67356905959224</v>
      </c>
      <c r="X99" s="22">
        <f>SUM(W99:W$124)</f>
        <v>778.55620971793883</v>
      </c>
      <c r="Y99">
        <f t="shared" si="51"/>
        <v>3.6955571275185086</v>
      </c>
      <c r="Z99">
        <f t="shared" si="52"/>
        <v>3.2372237941851751</v>
      </c>
      <c r="AB99">
        <f t="shared" si="53"/>
        <v>4.7911996549385258E-2</v>
      </c>
      <c r="AC99" s="22">
        <f t="shared" si="54"/>
        <v>829.25352676065279</v>
      </c>
      <c r="AD99" s="22">
        <f>SUM(AC99:AC$124)</f>
        <v>3168.5283020834554</v>
      </c>
      <c r="AE99">
        <f t="shared" si="55"/>
        <v>3.8209403998084976</v>
      </c>
      <c r="AF99">
        <f t="shared" si="56"/>
        <v>3.3626070664751642</v>
      </c>
      <c r="AH99">
        <f t="shared" si="57"/>
        <v>3.807735470902833E-2</v>
      </c>
      <c r="AI99" s="22">
        <f t="shared" si="58"/>
        <v>659.03704617342294</v>
      </c>
      <c r="AJ99" s="22">
        <f>SUM(AI99:AI$124)</f>
        <v>2503.8844494306172</v>
      </c>
      <c r="AK99">
        <f t="shared" si="59"/>
        <v>3.7993075866811439</v>
      </c>
      <c r="AL99">
        <f t="shared" si="60"/>
        <v>3.3409742533478104</v>
      </c>
      <c r="AN99">
        <f t="shared" si="61"/>
        <v>3.0278195479468063E-2</v>
      </c>
      <c r="AO99" s="22">
        <f t="shared" si="62"/>
        <v>524.05038807800429</v>
      </c>
      <c r="AP99" s="22">
        <f>SUM(AO99:AO$124)</f>
        <v>1979.8501548441673</v>
      </c>
      <c r="AQ99">
        <f t="shared" si="63"/>
        <v>3.7779766982053431</v>
      </c>
      <c r="AR99">
        <f t="shared" si="64"/>
        <v>3.3196433648720096</v>
      </c>
      <c r="AT99">
        <f t="shared" si="65"/>
        <v>0.12077718843067596</v>
      </c>
      <c r="AU99" s="22">
        <f t="shared" si="66"/>
        <v>2090.3931514341998</v>
      </c>
      <c r="AV99" s="22">
        <f>SUM(AU99:AU$124)</f>
        <v>8174.7197710609371</v>
      </c>
      <c r="AW99">
        <f t="shared" si="67"/>
        <v>3.9106135443719454</v>
      </c>
      <c r="AX99">
        <f t="shared" si="68"/>
        <v>3.4522802110386119</v>
      </c>
      <c r="AZ99">
        <f t="shared" si="69"/>
        <v>9.577072779379063E-2</v>
      </c>
      <c r="BA99" s="22">
        <f t="shared" si="70"/>
        <v>1657.5851457489375</v>
      </c>
      <c r="BB99" s="22">
        <f>SUM(BA99:BA$124)</f>
        <v>6444.212535989659</v>
      </c>
      <c r="BC99">
        <f t="shared" si="71"/>
        <v>3.8877113206018783</v>
      </c>
      <c r="BD99">
        <f t="shared" si="72"/>
        <v>3.4293779872685448</v>
      </c>
    </row>
    <row r="100" spans="1:56" x14ac:dyDescent="0.2">
      <c r="A100">
        <v>96</v>
      </c>
      <c r="B100" s="12">
        <v>0.206737</v>
      </c>
      <c r="C100" s="5">
        <f t="shared" si="73"/>
        <v>14018.092952490262</v>
      </c>
      <c r="D100">
        <f t="shared" si="37"/>
        <v>9.2433051204777253E-3</v>
      </c>
      <c r="E100" s="22">
        <f t="shared" si="38"/>
        <v>129.57351036708596</v>
      </c>
      <c r="F100" s="22">
        <f>SUM(E100:E$124)</f>
        <v>449.45793414954875</v>
      </c>
      <c r="G100">
        <f t="shared" si="39"/>
        <v>3.4687486113189325</v>
      </c>
      <c r="H100">
        <f t="shared" si="40"/>
        <v>3.010415277985599</v>
      </c>
      <c r="J100">
        <f t="shared" si="41"/>
        <v>9.3434856384185999E-2</v>
      </c>
      <c r="K100" s="22">
        <f t="shared" si="42"/>
        <v>1309.7785017960975</v>
      </c>
      <c r="L100" s="22">
        <f>SUM(K100:K$124)</f>
        <v>4786.627390240722</v>
      </c>
      <c r="M100">
        <f t="shared" si="43"/>
        <v>3.654531956110767</v>
      </c>
      <c r="N100">
        <f t="shared" si="44"/>
        <v>3.1961986227774335</v>
      </c>
      <c r="P100">
        <f t="shared" si="45"/>
        <v>5.8563419660729518E-2</v>
      </c>
      <c r="Q100" s="22">
        <f t="shared" si="46"/>
        <v>820.94746041980216</v>
      </c>
      <c r="R100" s="22">
        <f>SUM(Q100:Q$124)</f>
        <v>2968.0103836133308</v>
      </c>
      <c r="S100">
        <f t="shared" si="47"/>
        <v>3.6153475425767199</v>
      </c>
      <c r="T100">
        <f t="shared" si="48"/>
        <v>3.1570142092433864</v>
      </c>
      <c r="V100">
        <f t="shared" si="49"/>
        <v>1.1620182870020089E-2</v>
      </c>
      <c r="W100" s="22">
        <f t="shared" si="50"/>
        <v>162.89280359687666</v>
      </c>
      <c r="X100" s="22">
        <f>SUM(W100:W$124)</f>
        <v>567.88264065834676</v>
      </c>
      <c r="Y100">
        <f t="shared" si="51"/>
        <v>3.4862352916690509</v>
      </c>
      <c r="Z100">
        <f t="shared" si="52"/>
        <v>3.0279019583357174</v>
      </c>
      <c r="AB100">
        <f t="shared" si="53"/>
        <v>4.6403870750009922E-2</v>
      </c>
      <c r="AC100" s="22">
        <f t="shared" si="54"/>
        <v>650.49377352898307</v>
      </c>
      <c r="AD100" s="22">
        <f>SUM(AC100:AC$124)</f>
        <v>2339.2747753228027</v>
      </c>
      <c r="AE100">
        <f t="shared" si="55"/>
        <v>3.5961524468282633</v>
      </c>
      <c r="AF100">
        <f t="shared" si="56"/>
        <v>3.1378191134949298</v>
      </c>
      <c r="AH100">
        <f t="shared" si="57"/>
        <v>3.6789714694713371E-2</v>
      </c>
      <c r="AI100" s="22">
        <f t="shared" si="58"/>
        <v>515.72164028608893</v>
      </c>
      <c r="AJ100" s="22">
        <f>SUM(AI100:AI$124)</f>
        <v>1844.8474032571949</v>
      </c>
      <c r="AK100">
        <f t="shared" si="59"/>
        <v>3.5772154184450997</v>
      </c>
      <c r="AL100">
        <f t="shared" si="60"/>
        <v>3.1188820851117662</v>
      </c>
      <c r="AN100">
        <f t="shared" si="61"/>
        <v>2.9183802871776444E-2</v>
      </c>
      <c r="AO100" s="22">
        <f t="shared" si="62"/>
        <v>409.10126136371446</v>
      </c>
      <c r="AP100" s="22">
        <f>SUM(AO100:AO$124)</f>
        <v>1455.799766766163</v>
      </c>
      <c r="AQ100">
        <f t="shared" si="63"/>
        <v>3.5585316014752486</v>
      </c>
      <c r="AR100">
        <f t="shared" si="64"/>
        <v>3.1001982681419151</v>
      </c>
      <c r="AT100">
        <f t="shared" si="65"/>
        <v>0.11811949968770268</v>
      </c>
      <c r="AU100" s="22">
        <f t="shared" si="66"/>
        <v>1655.8101261238605</v>
      </c>
      <c r="AV100" s="22">
        <f>SUM(AU100:AU$124)</f>
        <v>6084.3266196267359</v>
      </c>
      <c r="AW100">
        <f t="shared" si="67"/>
        <v>3.6745315925019333</v>
      </c>
      <c r="AX100">
        <f t="shared" si="68"/>
        <v>3.2161982591685998</v>
      </c>
      <c r="AZ100">
        <f t="shared" si="69"/>
        <v>9.3434856384185999E-2</v>
      </c>
      <c r="BA100" s="22">
        <f t="shared" si="70"/>
        <v>1309.7785017960975</v>
      </c>
      <c r="BB100" s="22">
        <f>SUM(BA100:BA$124)</f>
        <v>4786.627390240722</v>
      </c>
      <c r="BC100">
        <f t="shared" si="71"/>
        <v>3.654531956110767</v>
      </c>
      <c r="BD100">
        <f t="shared" si="72"/>
        <v>3.1961986227774335</v>
      </c>
    </row>
    <row r="101" spans="1:56" x14ac:dyDescent="0.2">
      <c r="A101">
        <v>97</v>
      </c>
      <c r="B101" s="12">
        <v>0.23012299999999999</v>
      </c>
      <c r="C101" s="5">
        <f t="shared" si="73"/>
        <v>11120.034469771284</v>
      </c>
      <c r="D101">
        <f t="shared" si="37"/>
        <v>8.8031477337883104E-3</v>
      </c>
      <c r="E101" s="22">
        <f t="shared" si="38"/>
        <v>97.891306242214981</v>
      </c>
      <c r="F101" s="22">
        <f>SUM(E101:E$124)</f>
        <v>319.8844237824627</v>
      </c>
      <c r="G101">
        <f t="shared" si="39"/>
        <v>3.2677511013180727</v>
      </c>
      <c r="H101">
        <f t="shared" si="40"/>
        <v>2.8094177679847392</v>
      </c>
      <c r="J101">
        <f t="shared" si="41"/>
        <v>9.1155957447986352E-2</v>
      </c>
      <c r="K101" s="22">
        <f t="shared" si="42"/>
        <v>1013.6573889466126</v>
      </c>
      <c r="L101" s="22">
        <f>SUM(K101:K$124)</f>
        <v>3476.8488884446242</v>
      </c>
      <c r="M101">
        <f t="shared" si="43"/>
        <v>3.4300039898665831</v>
      </c>
      <c r="N101">
        <f t="shared" si="44"/>
        <v>2.9716706565332496</v>
      </c>
      <c r="P101">
        <f t="shared" si="45"/>
        <v>5.6857688990999529E-2</v>
      </c>
      <c r="Q101" s="22">
        <f t="shared" si="46"/>
        <v>632.25946145145008</v>
      </c>
      <c r="R101" s="22">
        <f>SUM(Q101:Q$124)</f>
        <v>2147.0629231935286</v>
      </c>
      <c r="S101">
        <f t="shared" si="47"/>
        <v>3.3958573245619941</v>
      </c>
      <c r="T101">
        <f t="shared" si="48"/>
        <v>2.9375239912286606</v>
      </c>
      <c r="V101">
        <f t="shared" si="49"/>
        <v>1.1093253336534688E-2</v>
      </c>
      <c r="W101" s="22">
        <f t="shared" si="50"/>
        <v>123.35735948417104</v>
      </c>
      <c r="X101" s="22">
        <f>SUM(W101:W$124)</f>
        <v>404.98983706146998</v>
      </c>
      <c r="Y101">
        <f t="shared" si="51"/>
        <v>3.2830618193755794</v>
      </c>
      <c r="Z101">
        <f t="shared" si="52"/>
        <v>2.8247284860422459</v>
      </c>
      <c r="AB101">
        <f t="shared" si="53"/>
        <v>4.4943216222769901E-2</v>
      </c>
      <c r="AC101" s="22">
        <f t="shared" si="54"/>
        <v>499.77011357958526</v>
      </c>
      <c r="AD101" s="22">
        <f>SUM(AC101:AC$124)</f>
        <v>1688.7810017938193</v>
      </c>
      <c r="AE101">
        <f t="shared" si="55"/>
        <v>3.379115629179958</v>
      </c>
      <c r="AF101">
        <f t="shared" si="56"/>
        <v>2.9207822958466245</v>
      </c>
      <c r="AH101">
        <f t="shared" si="57"/>
        <v>3.5545618062525E-2</v>
      </c>
      <c r="AI101" s="22">
        <f t="shared" si="58"/>
        <v>395.26849810460277</v>
      </c>
      <c r="AJ101" s="22">
        <f>SUM(AI101:AI$124)</f>
        <v>1329.125762971106</v>
      </c>
      <c r="AK101">
        <f t="shared" si="59"/>
        <v>3.3625896557518478</v>
      </c>
      <c r="AL101">
        <f t="shared" si="60"/>
        <v>2.9042563224185143</v>
      </c>
      <c r="AN101">
        <f t="shared" si="61"/>
        <v>2.8128966623398984E-2</v>
      </c>
      <c r="AO101" s="22">
        <f t="shared" si="62"/>
        <v>312.79507845124266</v>
      </c>
      <c r="AP101" s="22">
        <f>SUM(AO101:AO$124)</f>
        <v>1046.6985054024487</v>
      </c>
      <c r="AQ101">
        <f t="shared" si="63"/>
        <v>3.3462754931599865</v>
      </c>
      <c r="AR101">
        <f t="shared" si="64"/>
        <v>2.887942159826653</v>
      </c>
      <c r="AT101">
        <f t="shared" si="65"/>
        <v>0.11552029309310777</v>
      </c>
      <c r="AU101" s="22">
        <f t="shared" si="66"/>
        <v>1284.58964115344</v>
      </c>
      <c r="AV101" s="22">
        <f>SUM(AU101:AU$124)</f>
        <v>4428.5164935028761</v>
      </c>
      <c r="AW101">
        <f t="shared" si="67"/>
        <v>3.4474172542186214</v>
      </c>
      <c r="AX101">
        <f t="shared" si="68"/>
        <v>2.989083920885288</v>
      </c>
      <c r="AZ101">
        <f t="shared" si="69"/>
        <v>9.1155957447986352E-2</v>
      </c>
      <c r="BA101" s="22">
        <f t="shared" si="70"/>
        <v>1013.6573889466126</v>
      </c>
      <c r="BB101" s="22">
        <f>SUM(BA101:BA$124)</f>
        <v>3476.8488884446242</v>
      </c>
      <c r="BC101">
        <f t="shared" si="71"/>
        <v>3.4300039898665831</v>
      </c>
      <c r="BD101">
        <f t="shared" si="72"/>
        <v>2.9716706565332496</v>
      </c>
    </row>
    <row r="102" spans="1:56" x14ac:dyDescent="0.2">
      <c r="A102">
        <v>98</v>
      </c>
      <c r="B102" s="12">
        <v>0.24904199999999999</v>
      </c>
      <c r="C102" s="5">
        <f t="shared" si="73"/>
        <v>8561.0587774841078</v>
      </c>
      <c r="D102">
        <f t="shared" si="37"/>
        <v>8.3839502226555323E-3</v>
      </c>
      <c r="E102" s="22">
        <f t="shared" si="38"/>
        <v>71.77549064365499</v>
      </c>
      <c r="F102" s="22">
        <f>SUM(E102:E$124)</f>
        <v>221.99311754024768</v>
      </c>
      <c r="G102">
        <f t="shared" si="39"/>
        <v>3.0928819231954918</v>
      </c>
      <c r="H102">
        <f t="shared" si="40"/>
        <v>2.6345485898621583</v>
      </c>
      <c r="J102">
        <f t="shared" si="41"/>
        <v>8.8932641412669614E-2</v>
      </c>
      <c r="K102" s="22">
        <f t="shared" si="42"/>
        <v>761.3575703707819</v>
      </c>
      <c r="L102" s="22">
        <f>SUM(K102:K$124)</f>
        <v>2463.1914994980116</v>
      </c>
      <c r="M102">
        <f t="shared" si="43"/>
        <v>3.2352623725780187</v>
      </c>
      <c r="N102">
        <f t="shared" si="44"/>
        <v>2.7769290392446853</v>
      </c>
      <c r="P102">
        <f t="shared" si="45"/>
        <v>5.5201639797086935E-2</v>
      </c>
      <c r="Q102" s="22">
        <f t="shared" si="46"/>
        <v>472.58448291636716</v>
      </c>
      <c r="R102" s="22">
        <f>SUM(Q102:Q$124)</f>
        <v>1514.803461742079</v>
      </c>
      <c r="S102">
        <f t="shared" si="47"/>
        <v>3.2053601345394838</v>
      </c>
      <c r="T102">
        <f t="shared" si="48"/>
        <v>2.7470268012061503</v>
      </c>
      <c r="V102">
        <f t="shared" si="49"/>
        <v>1.0590217982372016E-2</v>
      </c>
      <c r="W102" s="22">
        <f t="shared" si="50"/>
        <v>90.663478613455993</v>
      </c>
      <c r="X102" s="22">
        <f>SUM(W102:W$124)</f>
        <v>281.63247757729897</v>
      </c>
      <c r="Y102">
        <f t="shared" si="51"/>
        <v>3.1063497880777318</v>
      </c>
      <c r="Z102">
        <f t="shared" si="52"/>
        <v>2.6480164547443983</v>
      </c>
      <c r="AB102">
        <f t="shared" si="53"/>
        <v>4.3528538714547128E-2</v>
      </c>
      <c r="AC102" s="22">
        <f t="shared" si="54"/>
        <v>372.65037843323051</v>
      </c>
      <c r="AD102" s="22">
        <f>SUM(AC102:AC$124)</f>
        <v>1189.010888214234</v>
      </c>
      <c r="AE102">
        <f t="shared" si="55"/>
        <v>3.1906874567343948</v>
      </c>
      <c r="AF102">
        <f t="shared" si="56"/>
        <v>2.7323541234010613</v>
      </c>
      <c r="AH102">
        <f t="shared" si="57"/>
        <v>3.434359233094203E-2</v>
      </c>
      <c r="AI102" s="22">
        <f t="shared" si="58"/>
        <v>294.01751257514718</v>
      </c>
      <c r="AJ102" s="22">
        <f>SUM(AI102:AI$124)</f>
        <v>933.8572648665031</v>
      </c>
      <c r="AK102">
        <f t="shared" si="59"/>
        <v>3.17619605950452</v>
      </c>
      <c r="AL102">
        <f t="shared" si="60"/>
        <v>2.7178627261711865</v>
      </c>
      <c r="AN102">
        <f t="shared" si="61"/>
        <v>2.7112256986408654E-2</v>
      </c>
      <c r="AO102" s="22">
        <f t="shared" si="62"/>
        <v>232.10962565089864</v>
      </c>
      <c r="AP102" s="22">
        <f>SUM(AO102:AO$124)</f>
        <v>733.90342695120569</v>
      </c>
      <c r="AQ102">
        <f t="shared" si="63"/>
        <v>3.1618827736813606</v>
      </c>
      <c r="AR102">
        <f t="shared" si="64"/>
        <v>2.7035494403480271</v>
      </c>
      <c r="AT102">
        <f t="shared" si="65"/>
        <v>0.11297828175365064</v>
      </c>
      <c r="AU102" s="22">
        <f t="shared" si="66"/>
        <v>967.21371067216342</v>
      </c>
      <c r="AV102" s="22">
        <f>SUM(AU102:AU$124)</f>
        <v>3143.9268523494356</v>
      </c>
      <c r="AW102">
        <f t="shared" si="67"/>
        <v>3.2504986412615775</v>
      </c>
      <c r="AX102">
        <f t="shared" si="68"/>
        <v>2.792165307928244</v>
      </c>
      <c r="AZ102">
        <f t="shared" si="69"/>
        <v>8.8932641412669614E-2</v>
      </c>
      <c r="BA102" s="22">
        <f t="shared" si="70"/>
        <v>761.3575703707819</v>
      </c>
      <c r="BB102" s="22">
        <f>SUM(BA102:BA$124)</f>
        <v>2463.1914994980116</v>
      </c>
      <c r="BC102">
        <f t="shared" si="71"/>
        <v>3.2352623725780187</v>
      </c>
      <c r="BD102">
        <f t="shared" si="72"/>
        <v>2.7769290392446853</v>
      </c>
    </row>
    <row r="103" spans="1:56" x14ac:dyDescent="0.2">
      <c r="A103">
        <v>99</v>
      </c>
      <c r="B103" s="12">
        <v>0.26894699999999999</v>
      </c>
      <c r="C103" s="5">
        <f t="shared" si="73"/>
        <v>6428.9955774219106</v>
      </c>
      <c r="D103">
        <f t="shared" si="37"/>
        <v>7.9847144977671734E-3</v>
      </c>
      <c r="E103" s="22">
        <f t="shared" si="38"/>
        <v>51.333694193121772</v>
      </c>
      <c r="F103" s="22">
        <f>SUM(E103:E$124)</f>
        <v>150.21762689659266</v>
      </c>
      <c r="G103">
        <f t="shared" si="39"/>
        <v>2.9262968359818609</v>
      </c>
      <c r="H103">
        <f t="shared" si="40"/>
        <v>2.4679635026485274</v>
      </c>
      <c r="J103">
        <f t="shared" si="41"/>
        <v>8.6763552597726459E-2</v>
      </c>
      <c r="K103" s="22">
        <f t="shared" si="42"/>
        <v>557.80249593219673</v>
      </c>
      <c r="L103" s="22">
        <f>SUM(K103:K$124)</f>
        <v>1701.8339291272296</v>
      </c>
      <c r="M103">
        <f t="shared" si="43"/>
        <v>3.0509614810581533</v>
      </c>
      <c r="N103">
        <f t="shared" si="44"/>
        <v>2.5926281477248199</v>
      </c>
      <c r="P103">
        <f t="shared" si="45"/>
        <v>5.3593825045715457E-2</v>
      </c>
      <c r="Q103" s="22">
        <f t="shared" si="46"/>
        <v>344.55446419602828</v>
      </c>
      <c r="R103" s="22">
        <f>SUM(Q103:Q$124)</f>
        <v>1042.2189788257122</v>
      </c>
      <c r="S103">
        <f t="shared" si="47"/>
        <v>3.0248308674728408</v>
      </c>
      <c r="T103">
        <f t="shared" si="48"/>
        <v>2.5664975341395073</v>
      </c>
      <c r="V103">
        <f t="shared" si="49"/>
        <v>1.0109993300593811E-2</v>
      </c>
      <c r="W103" s="22">
        <f t="shared" si="50"/>
        <v>64.997102217282759</v>
      </c>
      <c r="X103" s="22">
        <f>SUM(W103:W$124)</f>
        <v>190.96899896384289</v>
      </c>
      <c r="Y103">
        <f t="shared" si="51"/>
        <v>2.9381155843754545</v>
      </c>
      <c r="Z103">
        <f t="shared" si="52"/>
        <v>2.479782251042121</v>
      </c>
      <c r="AB103">
        <f t="shared" si="53"/>
        <v>4.2158391006825308E-2</v>
      </c>
      <c r="AC103" s="22">
        <f t="shared" si="54"/>
        <v>271.03610933410357</v>
      </c>
      <c r="AD103" s="22">
        <f>SUM(AC103:AC$124)</f>
        <v>816.36050978100332</v>
      </c>
      <c r="AE103">
        <f t="shared" si="55"/>
        <v>3.0119990719564367</v>
      </c>
      <c r="AF103">
        <f t="shared" si="56"/>
        <v>2.5536657386231032</v>
      </c>
      <c r="AH103">
        <f t="shared" si="57"/>
        <v>3.3182214812504378E-2</v>
      </c>
      <c r="AI103" s="22">
        <f t="shared" si="58"/>
        <v>213.32831227865447</v>
      </c>
      <c r="AJ103" s="22">
        <f>SUM(AI103:AI$124)</f>
        <v>639.83975229135592</v>
      </c>
      <c r="AK103">
        <f t="shared" si="59"/>
        <v>2.9993194314291585</v>
      </c>
      <c r="AL103">
        <f t="shared" si="60"/>
        <v>2.540986098095825</v>
      </c>
      <c r="AN103">
        <f t="shared" si="61"/>
        <v>2.6132295890514367E-2</v>
      </c>
      <c r="AO103" s="22">
        <f t="shared" si="62"/>
        <v>168.00441470799763</v>
      </c>
      <c r="AP103" s="22">
        <f>SUM(AO103:AO$124)</f>
        <v>501.79380130030722</v>
      </c>
      <c r="AQ103">
        <f t="shared" si="63"/>
        <v>2.9867893779604353</v>
      </c>
      <c r="AR103">
        <f t="shared" si="64"/>
        <v>2.5284560446271018</v>
      </c>
      <c r="AT103">
        <f t="shared" si="65"/>
        <v>0.11049220709403487</v>
      </c>
      <c r="AU103" s="22">
        <f t="shared" si="66"/>
        <v>710.35391074713607</v>
      </c>
      <c r="AV103" s="22">
        <f>SUM(AU103:AU$124)</f>
        <v>2176.7131416772727</v>
      </c>
      <c r="AW103">
        <f t="shared" si="67"/>
        <v>3.0642657254999119</v>
      </c>
      <c r="AX103">
        <f t="shared" si="68"/>
        <v>2.6059323921665785</v>
      </c>
      <c r="AZ103">
        <f t="shared" si="69"/>
        <v>8.6763552597726459E-2</v>
      </c>
      <c r="BA103" s="22">
        <f t="shared" si="70"/>
        <v>557.80249593219673</v>
      </c>
      <c r="BB103" s="22">
        <f>SUM(BA103:BA$124)</f>
        <v>1701.8339291272296</v>
      </c>
      <c r="BC103">
        <f t="shared" si="71"/>
        <v>3.0509614810581533</v>
      </c>
      <c r="BD103">
        <f t="shared" si="72"/>
        <v>2.5926281477248199</v>
      </c>
    </row>
    <row r="104" spans="1:56" x14ac:dyDescent="0.2">
      <c r="A104">
        <v>100</v>
      </c>
      <c r="B104" s="12">
        <v>0.289601</v>
      </c>
      <c r="C104" s="5">
        <f t="shared" si="73"/>
        <v>4699.9365038610194</v>
      </c>
      <c r="D104">
        <f t="shared" si="37"/>
        <v>7.6044899978735007E-3</v>
      </c>
      <c r="E104" s="22">
        <f t="shared" si="38"/>
        <v>35.740620134251671</v>
      </c>
      <c r="F104" s="22">
        <f>SUM(E104:E$124)</f>
        <v>98.88393270347089</v>
      </c>
      <c r="G104">
        <f t="shared" si="39"/>
        <v>2.7667100439789643</v>
      </c>
      <c r="H104">
        <f t="shared" si="40"/>
        <v>2.3083767106456308</v>
      </c>
      <c r="J104">
        <f t="shared" si="41"/>
        <v>8.4647368388025807E-2</v>
      </c>
      <c r="K104" s="22">
        <f t="shared" si="42"/>
        <v>397.83725664265381</v>
      </c>
      <c r="L104" s="22">
        <f>SUM(K104:K$124)</f>
        <v>1144.0314331950326</v>
      </c>
      <c r="M104">
        <f t="shared" si="43"/>
        <v>2.8756266892887483</v>
      </c>
      <c r="N104">
        <f t="shared" si="44"/>
        <v>2.4172933559554148</v>
      </c>
      <c r="P104">
        <f t="shared" si="45"/>
        <v>5.2032839850209185E-2</v>
      </c>
      <c r="Q104" s="22">
        <f t="shared" si="46"/>
        <v>244.55104341155248</v>
      </c>
      <c r="R104" s="22">
        <f>SUM(Q104:Q$124)</f>
        <v>697.66451462968359</v>
      </c>
      <c r="S104">
        <f t="shared" si="47"/>
        <v>2.8528380206319177</v>
      </c>
      <c r="T104">
        <f t="shared" si="48"/>
        <v>2.3945046872985842</v>
      </c>
      <c r="V104">
        <f t="shared" si="49"/>
        <v>9.6515449170346615E-3</v>
      </c>
      <c r="W104" s="22">
        <f t="shared" si="50"/>
        <v>45.36164827422548</v>
      </c>
      <c r="X104" s="22">
        <f>SUM(W104:W$124)</f>
        <v>125.97189674656013</v>
      </c>
      <c r="Y104">
        <f t="shared" si="51"/>
        <v>2.7770573058769878</v>
      </c>
      <c r="Z104">
        <f t="shared" si="52"/>
        <v>2.3187239725436544</v>
      </c>
      <c r="AB104">
        <f t="shared" si="53"/>
        <v>4.0831371435181896E-2</v>
      </c>
      <c r="AC104" s="22">
        <f t="shared" si="54"/>
        <v>191.9048531109195</v>
      </c>
      <c r="AD104" s="22">
        <f>SUM(AC104:AC$124)</f>
        <v>545.32440044689963</v>
      </c>
      <c r="AE104">
        <f t="shared" si="55"/>
        <v>2.8416394458336414</v>
      </c>
      <c r="AF104">
        <f t="shared" si="56"/>
        <v>2.3833061125003079</v>
      </c>
      <c r="AH104">
        <f t="shared" si="57"/>
        <v>3.2060110929955921E-2</v>
      </c>
      <c r="AI104" s="22">
        <f t="shared" si="58"/>
        <v>150.68048567753348</v>
      </c>
      <c r="AJ104" s="22">
        <f>SUM(AI104:AI$124)</f>
        <v>426.51144001270154</v>
      </c>
      <c r="AK104">
        <f t="shared" si="59"/>
        <v>2.8305685244834233</v>
      </c>
      <c r="AL104">
        <f t="shared" si="60"/>
        <v>2.3722351911500899</v>
      </c>
      <c r="AN104">
        <f t="shared" si="61"/>
        <v>2.5187755075194562E-2</v>
      </c>
      <c r="AO104" s="22">
        <f t="shared" si="62"/>
        <v>118.38084952821758</v>
      </c>
      <c r="AP104" s="22">
        <f>SUM(AO104:AO$124)</f>
        <v>333.7893865923096</v>
      </c>
      <c r="AQ104">
        <f t="shared" si="63"/>
        <v>2.8196231731953119</v>
      </c>
      <c r="AR104">
        <f t="shared" si="64"/>
        <v>2.3612898398619784</v>
      </c>
      <c r="AT104">
        <f t="shared" si="65"/>
        <v>0.10806083823377494</v>
      </c>
      <c r="AU104" s="22">
        <f t="shared" si="66"/>
        <v>507.87907825273936</v>
      </c>
      <c r="AV104" s="22">
        <f>SUM(AU104:AU$124)</f>
        <v>1466.3592309301366</v>
      </c>
      <c r="AW104">
        <f t="shared" si="67"/>
        <v>2.8872211786610005</v>
      </c>
      <c r="AX104">
        <f t="shared" si="68"/>
        <v>2.428887845327667</v>
      </c>
      <c r="AZ104">
        <f t="shared" si="69"/>
        <v>8.4647368388025807E-2</v>
      </c>
      <c r="BA104" s="22">
        <f t="shared" si="70"/>
        <v>397.83725664265381</v>
      </c>
      <c r="BB104" s="22">
        <f>SUM(BA104:BA$124)</f>
        <v>1144.0314331950326</v>
      </c>
      <c r="BC104">
        <f t="shared" si="71"/>
        <v>2.8756266892887483</v>
      </c>
      <c r="BD104">
        <f t="shared" si="72"/>
        <v>2.4172933559554148</v>
      </c>
    </row>
    <row r="105" spans="1:56" x14ac:dyDescent="0.2">
      <c r="A105">
        <v>101</v>
      </c>
      <c r="B105" s="12">
        <v>0.31895599999999996</v>
      </c>
      <c r="C105" s="5">
        <f t="shared" si="73"/>
        <v>3338.8301924063644</v>
      </c>
      <c r="D105">
        <f t="shared" si="37"/>
        <v>7.2423714265461899E-3</v>
      </c>
      <c r="E105" s="22">
        <f t="shared" si="38"/>
        <v>24.181048383573572</v>
      </c>
      <c r="F105" s="22">
        <f>SUM(E105:E$124)</f>
        <v>63.143312569219233</v>
      </c>
      <c r="G105">
        <f t="shared" si="39"/>
        <v>2.6112727441591455</v>
      </c>
      <c r="H105">
        <f t="shared" si="40"/>
        <v>2.152939410825812</v>
      </c>
      <c r="J105">
        <f t="shared" si="41"/>
        <v>8.2582798427342258E-2</v>
      </c>
      <c r="K105" s="22">
        <f t="shared" si="42"/>
        <v>275.72994076261915</v>
      </c>
      <c r="L105" s="22">
        <f>SUM(K105:K$124)</f>
        <v>746.19417655237908</v>
      </c>
      <c r="M105">
        <f t="shared" si="43"/>
        <v>2.7062500883601577</v>
      </c>
      <c r="N105">
        <f t="shared" si="44"/>
        <v>2.2479167550268242</v>
      </c>
      <c r="P105">
        <f t="shared" si="45"/>
        <v>5.0517320242921548E-2</v>
      </c>
      <c r="Q105" s="22">
        <f t="shared" si="46"/>
        <v>168.66875406652767</v>
      </c>
      <c r="R105" s="22">
        <f>SUM(Q105:Q$124)</f>
        <v>453.113471218131</v>
      </c>
      <c r="S105">
        <f t="shared" si="47"/>
        <v>2.6864102585320007</v>
      </c>
      <c r="T105">
        <f t="shared" si="48"/>
        <v>2.2280769251986672</v>
      </c>
      <c r="V105">
        <f t="shared" si="49"/>
        <v>9.2138853623242607E-3</v>
      </c>
      <c r="W105" s="22">
        <f t="shared" si="50"/>
        <v>30.763598637099296</v>
      </c>
      <c r="X105" s="22">
        <f>SUM(W105:W$124)</f>
        <v>80.610248472334646</v>
      </c>
      <c r="Y105">
        <f t="shared" si="51"/>
        <v>2.6203127086414035</v>
      </c>
      <c r="Z105">
        <f t="shared" si="52"/>
        <v>2.1619793753080701</v>
      </c>
      <c r="AB105">
        <f t="shared" si="53"/>
        <v>3.9546122455381978E-2</v>
      </c>
      <c r="AC105" s="22">
        <f t="shared" si="54"/>
        <v>132.03778764662866</v>
      </c>
      <c r="AD105" s="22">
        <f>SUM(AC105:AC$124)</f>
        <v>353.41954733598033</v>
      </c>
      <c r="AE105">
        <f t="shared" si="55"/>
        <v>2.6766545671140247</v>
      </c>
      <c r="AF105">
        <f t="shared" si="56"/>
        <v>2.2183212337806912</v>
      </c>
      <c r="AH105">
        <f t="shared" si="57"/>
        <v>3.0975952589329399E-2</v>
      </c>
      <c r="AI105" s="22">
        <f t="shared" si="58"/>
        <v>103.4234457438011</v>
      </c>
      <c r="AJ105" s="22">
        <f>SUM(AI105:AI$124)</f>
        <v>275.83095433516809</v>
      </c>
      <c r="AK105">
        <f t="shared" si="59"/>
        <v>2.6670060386351091</v>
      </c>
      <c r="AL105">
        <f t="shared" si="60"/>
        <v>2.2086727053017756</v>
      </c>
      <c r="AN105">
        <f t="shared" si="61"/>
        <v>2.4277354289344154E-2</v>
      </c>
      <c r="AO105" s="22">
        <f t="shared" si="62"/>
        <v>81.057963493008415</v>
      </c>
      <c r="AP105" s="22">
        <f>SUM(AO105:AO$124)</f>
        <v>215.40853706409195</v>
      </c>
      <c r="AQ105">
        <f t="shared" si="63"/>
        <v>2.6574629781153067</v>
      </c>
      <c r="AR105">
        <f t="shared" si="64"/>
        <v>2.1991296447819733</v>
      </c>
      <c r="AT105">
        <f t="shared" si="65"/>
        <v>0.10568297137777498</v>
      </c>
      <c r="AU105" s="22">
        <f t="shared" si="66"/>
        <v>352.85749565933276</v>
      </c>
      <c r="AV105" s="22">
        <f>SUM(AU105:AU$124)</f>
        <v>958.4801526773972</v>
      </c>
      <c r="AW105">
        <f t="shared" si="67"/>
        <v>2.7163377977458767</v>
      </c>
      <c r="AX105">
        <f t="shared" si="68"/>
        <v>2.2580044644125432</v>
      </c>
      <c r="AZ105">
        <f t="shared" si="69"/>
        <v>8.2582798427342258E-2</v>
      </c>
      <c r="BA105" s="22">
        <f t="shared" si="70"/>
        <v>275.72994076261915</v>
      </c>
      <c r="BB105" s="22">
        <f>SUM(BA105:BA$124)</f>
        <v>746.19417655237908</v>
      </c>
      <c r="BC105">
        <f t="shared" si="71"/>
        <v>2.7062500883601577</v>
      </c>
      <c r="BD105">
        <f t="shared" si="72"/>
        <v>2.2479167550268242</v>
      </c>
    </row>
    <row r="106" spans="1:56" x14ac:dyDescent="0.2">
      <c r="A106">
        <v>102</v>
      </c>
      <c r="B106" s="12">
        <v>0.34096000000000004</v>
      </c>
      <c r="C106" s="5">
        <f t="shared" si="73"/>
        <v>2273.8902695572001</v>
      </c>
      <c r="D106">
        <f t="shared" si="37"/>
        <v>6.8974965967106578E-3</v>
      </c>
      <c r="E106" s="22">
        <f t="shared" si="38"/>
        <v>15.684150395564268</v>
      </c>
      <c r="F106" s="22">
        <f>SUM(E106:E$124)</f>
        <v>38.962264185645665</v>
      </c>
      <c r="G106">
        <f t="shared" si="39"/>
        <v>2.48418073041845</v>
      </c>
      <c r="H106">
        <f t="shared" si="40"/>
        <v>2.0258473970851165</v>
      </c>
      <c r="J106">
        <f t="shared" si="41"/>
        <v>8.056858383155345E-2</v>
      </c>
      <c r="K106" s="22">
        <f t="shared" si="42"/>
        <v>183.20411880657295</v>
      </c>
      <c r="L106" s="22">
        <f>SUM(K106:K$124)</f>
        <v>470.4642357897601</v>
      </c>
      <c r="M106">
        <f t="shared" si="43"/>
        <v>2.5679784868072568</v>
      </c>
      <c r="N106">
        <f t="shared" si="44"/>
        <v>2.1096451534739233</v>
      </c>
      <c r="P106">
        <f t="shared" si="45"/>
        <v>4.9045941983418981E-2</v>
      </c>
      <c r="Q106" s="22">
        <f t="shared" si="46"/>
        <v>111.52509023736339</v>
      </c>
      <c r="R106" s="22">
        <f>SUM(Q106:Q$124)</f>
        <v>284.44471715160336</v>
      </c>
      <c r="S106">
        <f t="shared" si="47"/>
        <v>2.5504997713627318</v>
      </c>
      <c r="T106">
        <f t="shared" si="48"/>
        <v>2.0921664380293983</v>
      </c>
      <c r="V106">
        <f t="shared" si="49"/>
        <v>8.7960719449396256E-3</v>
      </c>
      <c r="W106" s="22">
        <f t="shared" si="50"/>
        <v>20.00130240592329</v>
      </c>
      <c r="X106" s="22">
        <f>SUM(W106:W$124)</f>
        <v>49.846649835235368</v>
      </c>
      <c r="Y106">
        <f t="shared" si="51"/>
        <v>2.4921702009001936</v>
      </c>
      <c r="Z106">
        <f t="shared" si="52"/>
        <v>2.0338368675668601</v>
      </c>
      <c r="AB106">
        <f t="shared" si="53"/>
        <v>3.8301329254607247E-2</v>
      </c>
      <c r="AC106" s="22">
        <f t="shared" si="54"/>
        <v>87.093019903157952</v>
      </c>
      <c r="AD106" s="22">
        <f>SUM(AC106:AC$124)</f>
        <v>221.38175968935167</v>
      </c>
      <c r="AE106">
        <f t="shared" si="55"/>
        <v>2.5419001423479686</v>
      </c>
      <c r="AF106">
        <f t="shared" si="56"/>
        <v>2.0835668090146351</v>
      </c>
      <c r="AH106">
        <f t="shared" si="57"/>
        <v>2.9928456608047722E-2</v>
      </c>
      <c r="AI106" s="22">
        <f t="shared" si="58"/>
        <v>68.054026263904603</v>
      </c>
      <c r="AJ106" s="22">
        <f>SUM(AI106:AI$124)</f>
        <v>172.40750859136708</v>
      </c>
      <c r="AK106">
        <f t="shared" si="59"/>
        <v>2.5333917485321638</v>
      </c>
      <c r="AL106">
        <f t="shared" si="60"/>
        <v>2.0750584151988303</v>
      </c>
      <c r="AN106">
        <f t="shared" si="61"/>
        <v>2.3399859555994367E-2</v>
      </c>
      <c r="AO106" s="22">
        <f t="shared" si="62"/>
        <v>53.208712953380655</v>
      </c>
      <c r="AP106" s="22">
        <f>SUM(AO106:AO$124)</f>
        <v>134.35057357108352</v>
      </c>
      <c r="AQ106">
        <f t="shared" si="63"/>
        <v>2.524973187921236</v>
      </c>
      <c r="AR106">
        <f t="shared" si="64"/>
        <v>2.0666398545879026</v>
      </c>
      <c r="AT106">
        <f t="shared" si="65"/>
        <v>0.10335742922031785</v>
      </c>
      <c r="AU106" s="22">
        <f t="shared" si="66"/>
        <v>235.02345259052777</v>
      </c>
      <c r="AV106" s="22">
        <f>SUM(AU106:AU$124)</f>
        <v>605.62265701806439</v>
      </c>
      <c r="AW106">
        <f t="shared" si="67"/>
        <v>2.5768605232483637</v>
      </c>
      <c r="AX106">
        <f t="shared" si="68"/>
        <v>2.1185271899150302</v>
      </c>
      <c r="AZ106">
        <f t="shared" si="69"/>
        <v>8.056858383155345E-2</v>
      </c>
      <c r="BA106" s="22">
        <f t="shared" si="70"/>
        <v>183.20411880657295</v>
      </c>
      <c r="BB106" s="22">
        <f>SUM(BA106:BA$124)</f>
        <v>470.4642357897601</v>
      </c>
      <c r="BC106">
        <f t="shared" si="71"/>
        <v>2.5679784868072568</v>
      </c>
      <c r="BD106">
        <f t="shared" si="72"/>
        <v>2.1096451534739233</v>
      </c>
    </row>
    <row r="107" spans="1:56" x14ac:dyDescent="0.2">
      <c r="A107">
        <v>103</v>
      </c>
      <c r="B107" s="12">
        <v>0.36458599999999997</v>
      </c>
      <c r="C107" s="5">
        <f t="shared" si="73"/>
        <v>1498.584643248977</v>
      </c>
      <c r="D107">
        <f t="shared" si="37"/>
        <v>6.5690443778196727E-3</v>
      </c>
      <c r="E107" s="22">
        <f t="shared" si="38"/>
        <v>9.8442690254215925</v>
      </c>
      <c r="F107" s="22">
        <f>SUM(E107:E$124)</f>
        <v>23.278113790081385</v>
      </c>
      <c r="G107">
        <f t="shared" si="39"/>
        <v>2.3646360872471659</v>
      </c>
      <c r="H107">
        <f t="shared" si="40"/>
        <v>1.9063027539138326</v>
      </c>
      <c r="J107">
        <f t="shared" si="41"/>
        <v>7.8603496421027749E-2</v>
      </c>
      <c r="K107" s="22">
        <f t="shared" si="42"/>
        <v>117.79399264222812</v>
      </c>
      <c r="L107" s="22">
        <f>SUM(K107:K$124)</f>
        <v>287.26011698318712</v>
      </c>
      <c r="M107">
        <f t="shared" si="43"/>
        <v>2.4386652539715925</v>
      </c>
      <c r="N107">
        <f t="shared" si="44"/>
        <v>1.9803319206382592</v>
      </c>
      <c r="P107">
        <f t="shared" si="45"/>
        <v>4.7617419401377641E-2</v>
      </c>
      <c r="Q107" s="22">
        <f t="shared" si="46"/>
        <v>71.358733466050424</v>
      </c>
      <c r="R107" s="22">
        <f>SUM(Q107:Q$124)</f>
        <v>172.91962691423987</v>
      </c>
      <c r="S107">
        <f t="shared" si="47"/>
        <v>2.4232440587879545</v>
      </c>
      <c r="T107">
        <f t="shared" si="48"/>
        <v>1.9649107254546212</v>
      </c>
      <c r="V107">
        <f t="shared" si="49"/>
        <v>8.397204720706087E-3</v>
      </c>
      <c r="W107" s="22">
        <f t="shared" si="50"/>
        <v>12.583922040667957</v>
      </c>
      <c r="X107" s="22">
        <f>SUM(W107:W$124)</f>
        <v>29.845347429312081</v>
      </c>
      <c r="Y107">
        <f t="shared" si="51"/>
        <v>2.371704730278819</v>
      </c>
      <c r="Z107">
        <f t="shared" si="52"/>
        <v>1.9133713969454857</v>
      </c>
      <c r="AB107">
        <f t="shared" si="53"/>
        <v>3.7095718406399275E-2</v>
      </c>
      <c r="AC107" s="22">
        <f t="shared" si="54"/>
        <v>55.59107393411837</v>
      </c>
      <c r="AD107" s="22">
        <f>SUM(AC107:AC$124)</f>
        <v>134.28873978619373</v>
      </c>
      <c r="AE107">
        <f t="shared" si="55"/>
        <v>2.4156529148068064</v>
      </c>
      <c r="AF107">
        <f t="shared" si="56"/>
        <v>1.9573195814734732</v>
      </c>
      <c r="AH107">
        <f t="shared" si="57"/>
        <v>2.8916383196181381E-2</v>
      </c>
      <c r="AI107" s="22">
        <f t="shared" si="58"/>
        <v>43.333647796100188</v>
      </c>
      <c r="AJ107" s="22">
        <f>SUM(AI107:AI$124)</f>
        <v>104.35348232746239</v>
      </c>
      <c r="AK107">
        <f t="shared" si="59"/>
        <v>2.4081398090112711</v>
      </c>
      <c r="AL107">
        <f t="shared" si="60"/>
        <v>1.9498064756779379</v>
      </c>
      <c r="AN107">
        <f t="shared" si="61"/>
        <v>2.2554081499753603E-2</v>
      </c>
      <c r="AO107" s="22">
        <f t="shared" si="62"/>
        <v>33.799200178116607</v>
      </c>
      <c r="AP107" s="22">
        <f>SUM(AO107:AO$124)</f>
        <v>81.141860617702875</v>
      </c>
      <c r="AQ107">
        <f t="shared" si="63"/>
        <v>2.4007035725726555</v>
      </c>
      <c r="AR107">
        <f t="shared" si="64"/>
        <v>1.9423702392393223</v>
      </c>
      <c r="AT107">
        <f t="shared" si="65"/>
        <v>0.10108306036216905</v>
      </c>
      <c r="AU107" s="22">
        <f t="shared" si="66"/>
        <v>151.48152195135592</v>
      </c>
      <c r="AV107" s="22">
        <f>SUM(AU107:AU$124)</f>
        <v>370.59920442753651</v>
      </c>
      <c r="AW107">
        <f t="shared" si="67"/>
        <v>2.4464977619286405</v>
      </c>
      <c r="AX107">
        <f t="shared" si="68"/>
        <v>1.9881644285953073</v>
      </c>
      <c r="AZ107">
        <f t="shared" si="69"/>
        <v>7.8603496421027749E-2</v>
      </c>
      <c r="BA107" s="22">
        <f t="shared" si="70"/>
        <v>117.79399264222812</v>
      </c>
      <c r="BB107" s="22">
        <f>SUM(BA107:BA$124)</f>
        <v>287.26011698318712</v>
      </c>
      <c r="BC107">
        <f t="shared" si="71"/>
        <v>2.4386652539715925</v>
      </c>
      <c r="BD107">
        <f t="shared" si="72"/>
        <v>1.9803319206382592</v>
      </c>
    </row>
    <row r="108" spans="1:56" x14ac:dyDescent="0.2">
      <c r="A108">
        <v>104</v>
      </c>
      <c r="B108" s="12">
        <v>0.38999600000000001</v>
      </c>
      <c r="C108" s="5">
        <f t="shared" si="73"/>
        <v>952.22166250540556</v>
      </c>
      <c r="D108">
        <f t="shared" si="37"/>
        <v>6.2562327407806413E-3</v>
      </c>
      <c r="E108" s="22">
        <f t="shared" si="38"/>
        <v>5.9573203414468923</v>
      </c>
      <c r="F108" s="22">
        <f>SUM(E108:E$124)</f>
        <v>13.433844764659797</v>
      </c>
      <c r="G108">
        <f t="shared" si="39"/>
        <v>2.255014670135572</v>
      </c>
      <c r="H108">
        <f t="shared" si="40"/>
        <v>1.7966813368022387</v>
      </c>
      <c r="J108">
        <f t="shared" si="41"/>
        <v>7.6686337971734395E-2</v>
      </c>
      <c r="K108" s="22">
        <f t="shared" si="42"/>
        <v>73.02239223489633</v>
      </c>
      <c r="L108" s="22">
        <f>SUM(K108:K$124)</f>
        <v>169.46612434095888</v>
      </c>
      <c r="M108">
        <f t="shared" si="43"/>
        <v>2.3207418868971743</v>
      </c>
      <c r="N108">
        <f t="shared" si="44"/>
        <v>1.8624085535638411</v>
      </c>
      <c r="P108">
        <f t="shared" si="45"/>
        <v>4.6230504273182191E-2</v>
      </c>
      <c r="Q108" s="22">
        <f t="shared" si="46"/>
        <v>44.021687637472802</v>
      </c>
      <c r="R108" s="22">
        <f>SUM(Q108:Q$124)</f>
        <v>101.56089344818942</v>
      </c>
      <c r="S108">
        <f t="shared" si="47"/>
        <v>2.3070649695341809</v>
      </c>
      <c r="T108">
        <f t="shared" si="48"/>
        <v>1.8487316362008477</v>
      </c>
      <c r="V108">
        <f t="shared" si="49"/>
        <v>8.0164245543733505E-3</v>
      </c>
      <c r="W108" s="22">
        <f t="shared" si="50"/>
        <v>7.6334131165145465</v>
      </c>
      <c r="X108" s="22">
        <f>SUM(W108:W$124)</f>
        <v>17.261425388644124</v>
      </c>
      <c r="Y108">
        <f t="shared" si="51"/>
        <v>2.2612984683482944</v>
      </c>
      <c r="Z108">
        <f t="shared" si="52"/>
        <v>1.8029651350149611</v>
      </c>
      <c r="AB108">
        <f t="shared" si="53"/>
        <v>3.592805656794118E-2</v>
      </c>
      <c r="AC108" s="22">
        <f t="shared" si="54"/>
        <v>34.211473755713207</v>
      </c>
      <c r="AD108" s="22">
        <f>SUM(AC108:AC$124)</f>
        <v>78.69766585207536</v>
      </c>
      <c r="AE108">
        <f t="shared" si="55"/>
        <v>2.3003296032791658</v>
      </c>
      <c r="AF108">
        <f t="shared" si="56"/>
        <v>1.8419962699458325</v>
      </c>
      <c r="AH108">
        <f t="shared" si="57"/>
        <v>2.7938534489064144E-2</v>
      </c>
      <c r="AI108" s="22">
        <f t="shared" si="58"/>
        <v>26.60367775914127</v>
      </c>
      <c r="AJ108" s="22">
        <f>SUM(AI108:AI$124)</f>
        <v>61.0198345313622</v>
      </c>
      <c r="AK108">
        <f t="shared" si="59"/>
        <v>2.2936616164054695</v>
      </c>
      <c r="AL108">
        <f t="shared" si="60"/>
        <v>1.8353282830721362</v>
      </c>
      <c r="AN108">
        <f t="shared" si="61"/>
        <v>2.1738873734702267E-2</v>
      </c>
      <c r="AO108" s="22">
        <f t="shared" si="62"/>
        <v>20.700226488653286</v>
      </c>
      <c r="AP108" s="22">
        <f>SUM(AO108:AO$124)</f>
        <v>47.342660439586247</v>
      </c>
      <c r="AQ108">
        <f t="shared" si="63"/>
        <v>2.2870600215672452</v>
      </c>
      <c r="AR108">
        <f t="shared" si="64"/>
        <v>1.8287266882339119</v>
      </c>
      <c r="AT108">
        <f t="shared" si="65"/>
        <v>9.8858738740507629E-2</v>
      </c>
      <c r="AU108" s="22">
        <f t="shared" si="66"/>
        <v>94.13543255667372</v>
      </c>
      <c r="AV108" s="22">
        <f>SUM(AU108:AU$124)</f>
        <v>219.11768247618068</v>
      </c>
      <c r="AW108">
        <f t="shared" si="67"/>
        <v>2.3276855114492845</v>
      </c>
      <c r="AX108">
        <f t="shared" si="68"/>
        <v>1.8693521781159512</v>
      </c>
      <c r="AZ108">
        <f t="shared" si="69"/>
        <v>7.6686337971734395E-2</v>
      </c>
      <c r="BA108" s="22">
        <f t="shared" si="70"/>
        <v>73.02239223489633</v>
      </c>
      <c r="BB108" s="22">
        <f>SUM(BA108:BA$124)</f>
        <v>169.46612434095888</v>
      </c>
      <c r="BC108">
        <f t="shared" si="71"/>
        <v>2.3207418868971743</v>
      </c>
      <c r="BD108">
        <f t="shared" si="72"/>
        <v>1.8624085535638411</v>
      </c>
    </row>
    <row r="109" spans="1:56" x14ac:dyDescent="0.2">
      <c r="A109">
        <v>105</v>
      </c>
      <c r="B109" s="12">
        <v>0.41518000000000005</v>
      </c>
      <c r="C109" s="5">
        <f t="shared" si="73"/>
        <v>580.85902301494741</v>
      </c>
      <c r="D109">
        <f t="shared" si="37"/>
        <v>5.9583168959815632E-3</v>
      </c>
      <c r="E109" s="22">
        <f t="shared" si="38"/>
        <v>3.4609421310133048</v>
      </c>
      <c r="F109" s="22">
        <f>SUM(E109:E$124)</f>
        <v>7.4765244232129007</v>
      </c>
      <c r="G109">
        <f t="shared" si="39"/>
        <v>2.1602569878924562</v>
      </c>
      <c r="H109">
        <f t="shared" si="40"/>
        <v>1.701923654559123</v>
      </c>
      <c r="J109">
        <f t="shared" si="41"/>
        <v>7.4815939484618926E-2</v>
      </c>
      <c r="K109" s="22">
        <f t="shared" si="42"/>
        <v>43.45751351498118</v>
      </c>
      <c r="L109" s="22">
        <f>SUM(K109:K$124)</f>
        <v>96.443732106062555</v>
      </c>
      <c r="M109">
        <f t="shared" si="43"/>
        <v>2.2192648475577266</v>
      </c>
      <c r="N109">
        <f t="shared" si="44"/>
        <v>1.7609315142243933</v>
      </c>
      <c r="P109">
        <f t="shared" si="45"/>
        <v>4.4883984731244837E-2</v>
      </c>
      <c r="Q109" s="22">
        <f t="shared" si="46"/>
        <v>26.071267520008693</v>
      </c>
      <c r="R109" s="22">
        <f>SUM(Q109:Q$124)</f>
        <v>57.539205810716616</v>
      </c>
      <c r="S109">
        <f t="shared" si="47"/>
        <v>2.2069968698897164</v>
      </c>
      <c r="T109">
        <f t="shared" si="48"/>
        <v>1.7486635365563832</v>
      </c>
      <c r="V109">
        <f t="shared" si="49"/>
        <v>7.6529112690915052E-3</v>
      </c>
      <c r="W109" s="22">
        <f t="shared" si="50"/>
        <v>4.4452625629845732</v>
      </c>
      <c r="X109" s="22">
        <f>SUM(W109:W$124)</f>
        <v>9.6280122721295776</v>
      </c>
      <c r="Y109">
        <f t="shared" si="51"/>
        <v>2.1659040688173161</v>
      </c>
      <c r="Z109">
        <f t="shared" si="52"/>
        <v>1.7075707354839829</v>
      </c>
      <c r="AB109">
        <f t="shared" si="53"/>
        <v>3.4797149218344967E-2</v>
      </c>
      <c r="AC109" s="22">
        <f t="shared" si="54"/>
        <v>20.212238098673197</v>
      </c>
      <c r="AD109" s="22">
        <f>SUM(AC109:AC$124)</f>
        <v>44.486192096362103</v>
      </c>
      <c r="AE109">
        <f t="shared" si="55"/>
        <v>2.2009532976599129</v>
      </c>
      <c r="AF109">
        <f t="shared" si="56"/>
        <v>1.7426199643265796</v>
      </c>
      <c r="AH109">
        <f t="shared" si="57"/>
        <v>2.6993753129530576E-2</v>
      </c>
      <c r="AI109" s="22">
        <f t="shared" si="58"/>
        <v>15.679565070325809</v>
      </c>
      <c r="AJ109" s="22">
        <f>SUM(AI109:AI$124)</f>
        <v>34.41615677222093</v>
      </c>
      <c r="AK109">
        <f t="shared" si="59"/>
        <v>2.1949688411545836</v>
      </c>
      <c r="AL109">
        <f t="shared" si="60"/>
        <v>1.7366355078212503</v>
      </c>
      <c r="AN109">
        <f t="shared" si="61"/>
        <v>2.0953131310556396E-2</v>
      </c>
      <c r="AO109" s="22">
        <f t="shared" si="62"/>
        <v>12.170815382153693</v>
      </c>
      <c r="AP109" s="22">
        <f>SUM(AO109:AO$124)</f>
        <v>26.642433950932961</v>
      </c>
      <c r="AQ109">
        <f t="shared" si="63"/>
        <v>2.1890426495170807</v>
      </c>
      <c r="AR109">
        <f t="shared" si="64"/>
        <v>1.7307093161837475</v>
      </c>
      <c r="AT109">
        <f t="shared" si="65"/>
        <v>9.6683363071401129E-2</v>
      </c>
      <c r="AU109" s="22">
        <f t="shared" si="66"/>
        <v>56.159403815453508</v>
      </c>
      <c r="AV109" s="22">
        <f>SUM(AU109:AU$124)</f>
        <v>124.98224991950694</v>
      </c>
      <c r="AW109">
        <f t="shared" si="67"/>
        <v>2.2254910385126863</v>
      </c>
      <c r="AX109">
        <f t="shared" si="68"/>
        <v>1.767157705179353</v>
      </c>
      <c r="AZ109">
        <f t="shared" si="69"/>
        <v>7.4815939484618926E-2</v>
      </c>
      <c r="BA109" s="22">
        <f t="shared" si="70"/>
        <v>43.45751351498118</v>
      </c>
      <c r="BB109" s="22">
        <f>SUM(BA109:BA$124)</f>
        <v>96.443732106062555</v>
      </c>
      <c r="BC109">
        <f t="shared" si="71"/>
        <v>2.2192648475577266</v>
      </c>
      <c r="BD109">
        <f t="shared" si="72"/>
        <v>1.7609315142243933</v>
      </c>
    </row>
    <row r="110" spans="1:56" x14ac:dyDescent="0.2">
      <c r="A110">
        <v>106</v>
      </c>
      <c r="B110" s="12">
        <v>0.43812599999999996</v>
      </c>
      <c r="C110" s="5">
        <f t="shared" si="73"/>
        <v>339.6979738396015</v>
      </c>
      <c r="D110">
        <f t="shared" si="37"/>
        <v>5.6745875199824408E-3</v>
      </c>
      <c r="E110" s="22">
        <f t="shared" si="38"/>
        <v>1.9276458829135243</v>
      </c>
      <c r="F110" s="22">
        <f>SUM(E110:E$124)</f>
        <v>4.0155822921995963</v>
      </c>
      <c r="G110">
        <f t="shared" si="39"/>
        <v>2.0831535126826708</v>
      </c>
      <c r="H110">
        <f t="shared" si="40"/>
        <v>1.6248201793493375</v>
      </c>
      <c r="J110">
        <f t="shared" si="41"/>
        <v>7.2991160472798952E-2</v>
      </c>
      <c r="K110" s="22">
        <f t="shared" si="42"/>
        <v>24.794949320811014</v>
      </c>
      <c r="L110" s="22">
        <f>SUM(K110:K$124)</f>
        <v>52.986218591081389</v>
      </c>
      <c r="M110">
        <f t="shared" si="43"/>
        <v>2.1369762811577413</v>
      </c>
      <c r="N110">
        <f t="shared" si="44"/>
        <v>1.678642947824408</v>
      </c>
      <c r="P110">
        <f t="shared" si="45"/>
        <v>4.3576684205092066E-2</v>
      </c>
      <c r="Q110" s="22">
        <f t="shared" si="46"/>
        <v>14.80291133111794</v>
      </c>
      <c r="R110" s="22">
        <f>SUM(Q110:Q$124)</f>
        <v>31.467938290707934</v>
      </c>
      <c r="S110">
        <f t="shared" si="47"/>
        <v>2.1257938784350894</v>
      </c>
      <c r="T110">
        <f t="shared" si="48"/>
        <v>1.6674605451017561</v>
      </c>
      <c r="V110">
        <f t="shared" si="49"/>
        <v>7.305881879800958E-3</v>
      </c>
      <c r="W110" s="22">
        <f t="shared" si="50"/>
        <v>2.4817932716798445</v>
      </c>
      <c r="X110" s="22">
        <f>SUM(W110:W$124)</f>
        <v>5.1827497091450008</v>
      </c>
      <c r="Y110">
        <f t="shared" si="51"/>
        <v>2.0883083890532781</v>
      </c>
      <c r="Z110">
        <f t="shared" si="52"/>
        <v>1.6299750557199448</v>
      </c>
      <c r="AB110">
        <f t="shared" si="53"/>
        <v>3.3701839436653724E-2</v>
      </c>
      <c r="AC110" s="22">
        <f t="shared" si="54"/>
        <v>11.448446571298847</v>
      </c>
      <c r="AD110" s="22">
        <f>SUM(AC110:AC$124)</f>
        <v>24.273953997688906</v>
      </c>
      <c r="AE110">
        <f t="shared" si="55"/>
        <v>2.1202836425461853</v>
      </c>
      <c r="AF110">
        <f t="shared" si="56"/>
        <v>1.661950309212852</v>
      </c>
      <c r="AH110">
        <f t="shared" si="57"/>
        <v>2.6080920898097174E-2</v>
      </c>
      <c r="AI110" s="22">
        <f t="shared" si="58"/>
        <v>8.8596359849545294</v>
      </c>
      <c r="AJ110" s="22">
        <f>SUM(AI110:AI$124)</f>
        <v>18.736591701895119</v>
      </c>
      <c r="AK110">
        <f t="shared" si="59"/>
        <v>2.1148263578451392</v>
      </c>
      <c r="AL110">
        <f t="shared" si="60"/>
        <v>1.6564930245118059</v>
      </c>
      <c r="AN110">
        <f t="shared" si="61"/>
        <v>2.0195789214994112E-2</v>
      </c>
      <c r="AO110" s="22">
        <f t="shared" si="62"/>
        <v>6.8604686764251754</v>
      </c>
      <c r="AP110" s="22">
        <f>SUM(AO110:AO$124)</f>
        <v>14.471618568779272</v>
      </c>
      <c r="AQ110">
        <f t="shared" si="63"/>
        <v>2.1094212729967716</v>
      </c>
      <c r="AR110">
        <f t="shared" si="64"/>
        <v>1.6510879396634384</v>
      </c>
      <c r="AT110">
        <f t="shared" si="65"/>
        <v>9.4555856304548797E-2</v>
      </c>
      <c r="AU110" s="22">
        <f t="shared" si="66"/>
        <v>32.120432801323737</v>
      </c>
      <c r="AV110" s="22">
        <f>SUM(AU110:AU$124)</f>
        <v>68.822846104053426</v>
      </c>
      <c r="AW110">
        <f t="shared" si="67"/>
        <v>2.1426500237324673</v>
      </c>
      <c r="AX110">
        <f t="shared" si="68"/>
        <v>1.684316690399134</v>
      </c>
      <c r="AZ110">
        <f t="shared" si="69"/>
        <v>7.2991160472798952E-2</v>
      </c>
      <c r="BA110" s="22">
        <f t="shared" si="70"/>
        <v>24.794949320811014</v>
      </c>
      <c r="BB110" s="22">
        <f>SUM(BA110:BA$124)</f>
        <v>52.986218591081389</v>
      </c>
      <c r="BC110">
        <f t="shared" si="71"/>
        <v>2.1369762811577413</v>
      </c>
      <c r="BD110">
        <f t="shared" si="72"/>
        <v>1.678642947824408</v>
      </c>
    </row>
    <row r="111" spans="1:56" x14ac:dyDescent="0.2">
      <c r="A111">
        <v>107</v>
      </c>
      <c r="B111" s="12">
        <v>0.45682399999999995</v>
      </c>
      <c r="C111" s="5">
        <f t="shared" si="73"/>
        <v>190.86745935315224</v>
      </c>
      <c r="D111">
        <f t="shared" si="37"/>
        <v>5.4043690666499425E-3</v>
      </c>
      <c r="E111" s="22">
        <f t="shared" si="38"/>
        <v>1.0315181931582411</v>
      </c>
      <c r="F111" s="22">
        <f>SUM(E111:E$124)</f>
        <v>2.0879364092860735</v>
      </c>
      <c r="G111">
        <f t="shared" si="39"/>
        <v>2.0241391990318212</v>
      </c>
      <c r="H111">
        <f t="shared" si="40"/>
        <v>1.5658058656984879</v>
      </c>
      <c r="J111">
        <f t="shared" si="41"/>
        <v>7.1210888266145314E-2</v>
      </c>
      <c r="K111" s="22">
        <f t="shared" si="42"/>
        <v>13.591841321640358</v>
      </c>
      <c r="L111" s="22">
        <f>SUM(K111:K$124)</f>
        <v>28.191269270270382</v>
      </c>
      <c r="M111">
        <f t="shared" si="43"/>
        <v>2.0741317238147441</v>
      </c>
      <c r="N111">
        <f t="shared" si="44"/>
        <v>1.6157983904814108</v>
      </c>
      <c r="P111">
        <f t="shared" si="45"/>
        <v>4.2307460393293271E-2</v>
      </c>
      <c r="Q111" s="22">
        <f t="shared" si="46"/>
        <v>8.075117476952002</v>
      </c>
      <c r="R111" s="22">
        <f>SUM(Q111:Q$124)</f>
        <v>16.665026959589991</v>
      </c>
      <c r="S111">
        <f t="shared" si="47"/>
        <v>2.0637504045179909</v>
      </c>
      <c r="T111">
        <f t="shared" si="48"/>
        <v>1.6054170711846576</v>
      </c>
      <c r="V111">
        <f t="shared" si="49"/>
        <v>6.9745889067312243E-3</v>
      </c>
      <c r="W111" s="22">
        <f t="shared" si="50"/>
        <v>1.3312220646604684</v>
      </c>
      <c r="X111" s="22">
        <f>SUM(W111:W$124)</f>
        <v>2.7009564374651558</v>
      </c>
      <c r="Y111">
        <f t="shared" si="51"/>
        <v>2.0289300404242034</v>
      </c>
      <c r="Z111">
        <f t="shared" si="52"/>
        <v>1.5705967070908702</v>
      </c>
      <c r="AB111">
        <f t="shared" si="53"/>
        <v>3.264100671830869E-2</v>
      </c>
      <c r="AC111" s="22">
        <f t="shared" si="54"/>
        <v>6.2301060230527536</v>
      </c>
      <c r="AD111" s="22">
        <f>SUM(AC111:AC$124)</f>
        <v>12.825507426390066</v>
      </c>
      <c r="AE111">
        <f t="shared" si="55"/>
        <v>2.0586338946613245</v>
      </c>
      <c r="AF111">
        <f t="shared" si="56"/>
        <v>1.6003005613279913</v>
      </c>
      <c r="AH111">
        <f t="shared" si="57"/>
        <v>2.5198957389465867E-2</v>
      </c>
      <c r="AI111" s="22">
        <f t="shared" si="58"/>
        <v>4.8096609752756914</v>
      </c>
      <c r="AJ111" s="22">
        <f>SUM(AI111:AI$124)</f>
        <v>9.8769557169405875</v>
      </c>
      <c r="AK111">
        <f t="shared" si="59"/>
        <v>2.0535658890956316</v>
      </c>
      <c r="AL111">
        <f t="shared" si="60"/>
        <v>1.5952325557622984</v>
      </c>
      <c r="AN111">
        <f t="shared" si="61"/>
        <v>1.9465820930114806E-2</v>
      </c>
      <c r="AO111" s="22">
        <f t="shared" si="62"/>
        <v>3.715391785154428</v>
      </c>
      <c r="AP111" s="22">
        <f>SUM(AO111:AO$124)</f>
        <v>7.6111498923540957</v>
      </c>
      <c r="AQ111">
        <f t="shared" si="63"/>
        <v>2.0485457072833957</v>
      </c>
      <c r="AR111">
        <f t="shared" si="64"/>
        <v>1.5902123739500624</v>
      </c>
      <c r="AT111">
        <f t="shared" si="65"/>
        <v>9.2475165090023265E-2</v>
      </c>
      <c r="AU111" s="22">
        <f t="shared" si="66"/>
        <v>17.65049981399606</v>
      </c>
      <c r="AV111" s="22">
        <f>SUM(AU111:AU$124)</f>
        <v>36.702413302729681</v>
      </c>
      <c r="AW111">
        <f t="shared" si="67"/>
        <v>2.0793979598031722</v>
      </c>
      <c r="AX111">
        <f t="shared" si="68"/>
        <v>1.621064626469839</v>
      </c>
      <c r="AZ111">
        <f t="shared" si="69"/>
        <v>7.1210888266145314E-2</v>
      </c>
      <c r="BA111" s="22">
        <f t="shared" si="70"/>
        <v>13.591841321640358</v>
      </c>
      <c r="BB111" s="22">
        <f>SUM(BA111:BA$124)</f>
        <v>28.191269270270382</v>
      </c>
      <c r="BC111">
        <f t="shared" si="71"/>
        <v>2.0741317238147441</v>
      </c>
      <c r="BD111">
        <f t="shared" si="72"/>
        <v>1.6157983904814108</v>
      </c>
    </row>
    <row r="112" spans="1:56" x14ac:dyDescent="0.2">
      <c r="A112">
        <v>108</v>
      </c>
      <c r="B112" s="12">
        <v>0.471493</v>
      </c>
      <c r="C112" s="5">
        <f t="shared" si="73"/>
        <v>103.67462310160784</v>
      </c>
      <c r="D112">
        <f t="shared" si="37"/>
        <v>5.1470181587142325E-3</v>
      </c>
      <c r="E112" s="22">
        <f t="shared" si="38"/>
        <v>0.5336151677018296</v>
      </c>
      <c r="F112" s="22">
        <f>SUM(E112:E$124)</f>
        <v>1.0564182161278322</v>
      </c>
      <c r="G112">
        <f t="shared" si="39"/>
        <v>1.9797379836064395</v>
      </c>
      <c r="H112">
        <f t="shared" si="40"/>
        <v>1.5214046502731062</v>
      </c>
      <c r="J112">
        <f t="shared" si="41"/>
        <v>6.9474037332824715E-2</v>
      </c>
      <c r="K112" s="22">
        <f t="shared" si="42"/>
        <v>7.2026946358276343</v>
      </c>
      <c r="L112" s="22">
        <f>SUM(K112:K$124)</f>
        <v>14.599427948630019</v>
      </c>
      <c r="M112">
        <f t="shared" si="43"/>
        <v>2.026939733917021</v>
      </c>
      <c r="N112">
        <f t="shared" si="44"/>
        <v>1.5686064005836877</v>
      </c>
      <c r="P112">
        <f t="shared" si="45"/>
        <v>4.1075204265333287E-2</v>
      </c>
      <c r="Q112" s="22">
        <f t="shared" si="46"/>
        <v>4.2584563210299828</v>
      </c>
      <c r="R112" s="22">
        <f>SUM(Q112:Q$124)</f>
        <v>8.5899094826379887</v>
      </c>
      <c r="S112">
        <f t="shared" si="47"/>
        <v>2.0171416201259444</v>
      </c>
      <c r="T112">
        <f t="shared" si="48"/>
        <v>1.5588082867926112</v>
      </c>
      <c r="V112">
        <f t="shared" si="49"/>
        <v>6.6583187653758693E-3</v>
      </c>
      <c r="W112" s="22">
        <f t="shared" si="50"/>
        <v>0.69029868849070608</v>
      </c>
      <c r="X112" s="22">
        <f>SUM(W112:W$124)</f>
        <v>1.3697343728046878</v>
      </c>
      <c r="Y112">
        <f t="shared" si="51"/>
        <v>1.9842633278060029</v>
      </c>
      <c r="Z112">
        <f t="shared" si="52"/>
        <v>1.5259299944726696</v>
      </c>
      <c r="AB112">
        <f t="shared" si="53"/>
        <v>3.1613565828870399E-2</v>
      </c>
      <c r="AC112" s="22">
        <f t="shared" si="54"/>
        <v>3.277524522206007</v>
      </c>
      <c r="AD112" s="22">
        <f>SUM(AC112:AC$124)</f>
        <v>6.5954014033373127</v>
      </c>
      <c r="AE112">
        <f t="shared" si="55"/>
        <v>2.0123118404307587</v>
      </c>
      <c r="AF112">
        <f t="shared" si="56"/>
        <v>1.5539785070974255</v>
      </c>
      <c r="AH112">
        <f t="shared" si="57"/>
        <v>2.434681873378345E-2</v>
      </c>
      <c r="AI112" s="22">
        <f t="shared" si="58"/>
        <v>2.5241472559481641</v>
      </c>
      <c r="AJ112" s="22">
        <f>SUM(AI112:AI$124)</f>
        <v>5.0672947416648997</v>
      </c>
      <c r="AK112">
        <f t="shared" si="59"/>
        <v>2.0075273856245102</v>
      </c>
      <c r="AL112">
        <f t="shared" si="60"/>
        <v>1.5491940522911769</v>
      </c>
      <c r="AN112">
        <f t="shared" si="61"/>
        <v>1.8762237041074509E-2</v>
      </c>
      <c r="AO112" s="22">
        <f t="shared" si="62"/>
        <v>1.9451678537764256</v>
      </c>
      <c r="AP112" s="22">
        <f>SUM(AO112:AO$124)</f>
        <v>3.8957581071996681</v>
      </c>
      <c r="AQ112">
        <f t="shared" si="63"/>
        <v>2.0027876255698396</v>
      </c>
      <c r="AR112">
        <f t="shared" si="64"/>
        <v>1.5444542922365063</v>
      </c>
      <c r="AT112">
        <f t="shared" si="65"/>
        <v>9.0440259256746452E-2</v>
      </c>
      <c r="AU112" s="22">
        <f t="shared" si="66"/>
        <v>9.3763597916548882</v>
      </c>
      <c r="AV112" s="22">
        <f>SUM(AU112:AU$124)</f>
        <v>19.051913488733621</v>
      </c>
      <c r="AW112">
        <f t="shared" si="67"/>
        <v>2.0319093882990851</v>
      </c>
      <c r="AX112">
        <f t="shared" si="68"/>
        <v>1.5735760549657518</v>
      </c>
      <c r="AZ112">
        <f t="shared" si="69"/>
        <v>6.9474037332824715E-2</v>
      </c>
      <c r="BA112" s="22">
        <f t="shared" si="70"/>
        <v>7.2026946358276343</v>
      </c>
      <c r="BB112" s="22">
        <f>SUM(BA112:BA$124)</f>
        <v>14.599427948630019</v>
      </c>
      <c r="BC112">
        <f t="shared" si="71"/>
        <v>2.026939733917021</v>
      </c>
      <c r="BD112">
        <f t="shared" si="72"/>
        <v>1.5686064005836877</v>
      </c>
    </row>
    <row r="113" spans="1:56" x14ac:dyDescent="0.2">
      <c r="A113">
        <v>109</v>
      </c>
      <c r="B113" s="12">
        <v>0.48347299999999999</v>
      </c>
      <c r="C113" s="5">
        <f t="shared" si="73"/>
        <v>54.792764031561461</v>
      </c>
      <c r="D113">
        <f t="shared" si="37"/>
        <v>4.9019220559183155E-3</v>
      </c>
      <c r="E113" s="22">
        <f t="shared" si="38"/>
        <v>0.26858985851103889</v>
      </c>
      <c r="F113" s="22">
        <f>SUM(E113:E$124)</f>
        <v>0.52280304842600256</v>
      </c>
      <c r="G113">
        <f t="shared" si="39"/>
        <v>1.9464735240720776</v>
      </c>
      <c r="H113">
        <f t="shared" si="40"/>
        <v>1.4881401907387444</v>
      </c>
      <c r="J113">
        <f t="shared" si="41"/>
        <v>6.7779548617389954E-2</v>
      </c>
      <c r="K113" s="22">
        <f t="shared" si="42"/>
        <v>3.7138288135583957</v>
      </c>
      <c r="L113" s="22">
        <f>SUM(K113:K$124)</f>
        <v>7.396733312802386</v>
      </c>
      <c r="M113">
        <f t="shared" si="43"/>
        <v>1.991673198774939</v>
      </c>
      <c r="N113">
        <f t="shared" si="44"/>
        <v>1.5333398654416057</v>
      </c>
      <c r="P113">
        <f t="shared" si="45"/>
        <v>3.9878839092556587E-2</v>
      </c>
      <c r="Q113" s="22">
        <f t="shared" si="46"/>
        <v>2.1850718202510615</v>
      </c>
      <c r="R113" s="22">
        <f>SUM(Q113:Q$124)</f>
        <v>4.3314531616080076</v>
      </c>
      <c r="S113">
        <f t="shared" si="47"/>
        <v>1.9822932690195647</v>
      </c>
      <c r="T113">
        <f t="shared" si="48"/>
        <v>1.5239599356862314</v>
      </c>
      <c r="V113">
        <f t="shared" si="49"/>
        <v>6.3563902294757708E-3</v>
      </c>
      <c r="W113" s="22">
        <f t="shared" si="50"/>
        <v>0.3482841899361887</v>
      </c>
      <c r="X113" s="22">
        <f>SUM(W113:W$124)</f>
        <v>0.67943568431398182</v>
      </c>
      <c r="Y113">
        <f t="shared" si="51"/>
        <v>1.9508082880203819</v>
      </c>
      <c r="Z113">
        <f t="shared" si="52"/>
        <v>1.4924749546870486</v>
      </c>
      <c r="AB113">
        <f t="shared" si="53"/>
        <v>3.061846569382122E-2</v>
      </c>
      <c r="AC113" s="22">
        <f t="shared" si="54"/>
        <v>1.6776703657700058</v>
      </c>
      <c r="AD113" s="22">
        <f>SUM(AC113:AC$124)</f>
        <v>3.3178768811313066</v>
      </c>
      <c r="AE113">
        <f t="shared" si="55"/>
        <v>1.977669123104818</v>
      </c>
      <c r="AF113">
        <f t="shared" si="56"/>
        <v>1.5193357897714848</v>
      </c>
      <c r="AH113">
        <f t="shared" si="57"/>
        <v>2.3523496361143433E-2</v>
      </c>
      <c r="AI113" s="22">
        <f t="shared" si="58"/>
        <v>1.2889173853134268</v>
      </c>
      <c r="AJ113" s="22">
        <f>SUM(AI113:AI$124)</f>
        <v>2.5431474857167342</v>
      </c>
      <c r="AK113">
        <f t="shared" si="59"/>
        <v>1.9730880463671576</v>
      </c>
      <c r="AL113">
        <f t="shared" si="60"/>
        <v>1.5147547130338244</v>
      </c>
      <c r="AN113">
        <f t="shared" si="61"/>
        <v>1.8084083895011576E-2</v>
      </c>
      <c r="AO113" s="22">
        <f t="shared" si="62"/>
        <v>0.99087694158633022</v>
      </c>
      <c r="AP113" s="22">
        <f>SUM(AO113:AO$124)</f>
        <v>1.9505902534232429</v>
      </c>
      <c r="AQ113">
        <f t="shared" si="63"/>
        <v>1.9685494450001768</v>
      </c>
      <c r="AR113">
        <f t="shared" si="64"/>
        <v>1.5102161116668436</v>
      </c>
      <c r="AT113">
        <f t="shared" si="65"/>
        <v>8.8450131302441531E-2</v>
      </c>
      <c r="AU113" s="22">
        <f t="shared" si="66"/>
        <v>4.8464271730153072</v>
      </c>
      <c r="AV113" s="22">
        <f>SUM(AU113:AU$124)</f>
        <v>9.6755536970787315</v>
      </c>
      <c r="AW113">
        <f t="shared" si="67"/>
        <v>1.9964302261574851</v>
      </c>
      <c r="AX113">
        <f t="shared" si="68"/>
        <v>1.5380968928241519</v>
      </c>
      <c r="AZ113">
        <f t="shared" si="69"/>
        <v>6.7779548617389954E-2</v>
      </c>
      <c r="BA113" s="22">
        <f t="shared" si="70"/>
        <v>3.7138288135583957</v>
      </c>
      <c r="BB113" s="22">
        <f>SUM(BA113:BA$124)</f>
        <v>7.396733312802386</v>
      </c>
      <c r="BC113">
        <f t="shared" si="71"/>
        <v>1.991673198774939</v>
      </c>
      <c r="BD113">
        <f t="shared" si="72"/>
        <v>1.5333398654416057</v>
      </c>
    </row>
    <row r="114" spans="1:56" x14ac:dyDescent="0.2">
      <c r="A114">
        <v>110</v>
      </c>
      <c r="B114" s="12">
        <v>0.49243599999999998</v>
      </c>
      <c r="C114" s="5">
        <f t="shared" si="73"/>
        <v>28.301942026930345</v>
      </c>
      <c r="D114">
        <f t="shared" si="37"/>
        <v>4.6684971961126823E-3</v>
      </c>
      <c r="E114" s="22">
        <f t="shared" si="38"/>
        <v>0.13212753699726801</v>
      </c>
      <c r="F114" s="22">
        <f>SUM(E114:E$124)</f>
        <v>0.25421318991496378</v>
      </c>
      <c r="G114">
        <f t="shared" si="39"/>
        <v>1.9239985524003231</v>
      </c>
      <c r="H114">
        <f t="shared" si="40"/>
        <v>1.4656652190669899</v>
      </c>
      <c r="J114">
        <f t="shared" si="41"/>
        <v>6.6126388895014612E-2</v>
      </c>
      <c r="K114" s="22">
        <f t="shared" si="42"/>
        <v>1.8715052249569541</v>
      </c>
      <c r="L114" s="22">
        <f>SUM(K114:K$124)</f>
        <v>3.6829044992439903</v>
      </c>
      <c r="M114">
        <f t="shared" si="43"/>
        <v>1.9678836319191679</v>
      </c>
      <c r="N114">
        <f t="shared" si="44"/>
        <v>1.5095502985858347</v>
      </c>
      <c r="P114">
        <f t="shared" si="45"/>
        <v>3.8717319507336492E-2</v>
      </c>
      <c r="Q114" s="22">
        <f t="shared" si="46"/>
        <v>1.0957753321347767</v>
      </c>
      <c r="R114" s="22">
        <f>SUM(Q114:Q$124)</f>
        <v>2.1463813413569452</v>
      </c>
      <c r="S114">
        <f t="shared" si="47"/>
        <v>1.9587786642133933</v>
      </c>
      <c r="T114">
        <f t="shared" si="48"/>
        <v>1.50044533088006</v>
      </c>
      <c r="V114">
        <f t="shared" si="49"/>
        <v>6.0681529637000185E-3</v>
      </c>
      <c r="W114" s="22">
        <f t="shared" si="50"/>
        <v>0.17174051338918347</v>
      </c>
      <c r="X114" s="22">
        <f>SUM(W114:W$124)</f>
        <v>0.33115149437779318</v>
      </c>
      <c r="Y114">
        <f t="shared" si="51"/>
        <v>1.9282083641345962</v>
      </c>
      <c r="Z114">
        <f t="shared" si="52"/>
        <v>1.4698750308012629</v>
      </c>
      <c r="AB114">
        <f t="shared" si="53"/>
        <v>2.9654688323313527E-2</v>
      </c>
      <c r="AC114" s="22">
        <f t="shared" si="54"/>
        <v>0.83928526975310769</v>
      </c>
      <c r="AD114" s="22">
        <f>SUM(AC114:AC$124)</f>
        <v>1.6402065153613008</v>
      </c>
      <c r="AE114">
        <f t="shared" si="55"/>
        <v>1.9542896491484949</v>
      </c>
      <c r="AF114">
        <f t="shared" si="56"/>
        <v>1.4959563158151616</v>
      </c>
      <c r="AH114">
        <f t="shared" si="57"/>
        <v>2.2728015807868047E-2</v>
      </c>
      <c r="AI114" s="22">
        <f t="shared" si="58"/>
        <v>0.64324698578143791</v>
      </c>
      <c r="AJ114" s="22">
        <f>SUM(AI114:AI$124)</f>
        <v>1.2542301004033076</v>
      </c>
      <c r="AK114">
        <f t="shared" si="59"/>
        <v>1.9498421728002768</v>
      </c>
      <c r="AL114">
        <f t="shared" si="60"/>
        <v>1.4915088394669436</v>
      </c>
      <c r="AN114">
        <f t="shared" si="61"/>
        <v>1.7430442308444889E-2</v>
      </c>
      <c r="AO114" s="22">
        <f t="shared" si="62"/>
        <v>0.49331536771736118</v>
      </c>
      <c r="AP114" s="22">
        <f>SUM(AO114:AO$124)</f>
        <v>0.95971331183691255</v>
      </c>
      <c r="AQ114">
        <f t="shared" si="63"/>
        <v>1.945435667811525</v>
      </c>
      <c r="AR114">
        <f t="shared" si="64"/>
        <v>1.4871023344781917</v>
      </c>
      <c r="AT114">
        <f t="shared" si="65"/>
        <v>8.6503795894808347E-2</v>
      </c>
      <c r="AU114" s="22">
        <f t="shared" si="66"/>
        <v>2.4482254165242812</v>
      </c>
      <c r="AV114" s="22">
        <f>SUM(AU114:AU$124)</f>
        <v>4.8291265240634287</v>
      </c>
      <c r="AW114">
        <f t="shared" si="67"/>
        <v>1.9725007719751912</v>
      </c>
      <c r="AX114">
        <f t="shared" si="68"/>
        <v>1.514167438641858</v>
      </c>
      <c r="AZ114">
        <f t="shared" si="69"/>
        <v>6.6126388895014612E-2</v>
      </c>
      <c r="BA114" s="22">
        <f t="shared" si="70"/>
        <v>1.8715052249569541</v>
      </c>
      <c r="BB114" s="22">
        <f>SUM(BA114:BA$124)</f>
        <v>3.6829044992439903</v>
      </c>
      <c r="BC114">
        <f t="shared" si="71"/>
        <v>1.9678836319191679</v>
      </c>
      <c r="BD114">
        <f t="shared" si="72"/>
        <v>1.5095502985858347</v>
      </c>
    </row>
    <row r="115" spans="1:56" x14ac:dyDescent="0.2">
      <c r="A115">
        <v>111</v>
      </c>
      <c r="B115" s="12">
        <v>0.498054</v>
      </c>
      <c r="C115" s="5">
        <f t="shared" si="73"/>
        <v>14.365046902956873</v>
      </c>
      <c r="D115">
        <f t="shared" si="37"/>
        <v>4.4461878058216012E-3</v>
      </c>
      <c r="E115" s="22">
        <f t="shared" si="38"/>
        <v>6.3869696369982201E-2</v>
      </c>
      <c r="F115" s="22">
        <f>SUM(E115:E$124)</f>
        <v>0.12208565291769576</v>
      </c>
      <c r="G115">
        <f t="shared" si="39"/>
        <v>1.9114800892504975</v>
      </c>
      <c r="H115">
        <f t="shared" si="40"/>
        <v>1.4531467559171642</v>
      </c>
      <c r="J115">
        <f t="shared" si="41"/>
        <v>6.4513550141477652E-2</v>
      </c>
      <c r="K115" s="22">
        <f t="shared" si="42"/>
        <v>0.92674017365858652</v>
      </c>
      <c r="L115" s="22">
        <f>SUM(K115:K$124)</f>
        <v>1.8113992742870362</v>
      </c>
      <c r="M115">
        <f t="shared" si="43"/>
        <v>1.9545923720302216</v>
      </c>
      <c r="N115">
        <f t="shared" si="44"/>
        <v>1.4962590386968884</v>
      </c>
      <c r="P115">
        <f t="shared" si="45"/>
        <v>3.7589630589647073E-2</v>
      </c>
      <c r="Q115" s="22">
        <f t="shared" si="46"/>
        <v>0.5399768064851026</v>
      </c>
      <c r="R115" s="22">
        <f>SUM(Q115:Q$124)</f>
        <v>1.0506060092221692</v>
      </c>
      <c r="S115">
        <f t="shared" si="47"/>
        <v>1.9456502512782543</v>
      </c>
      <c r="T115">
        <f t="shared" si="48"/>
        <v>1.487316917944921</v>
      </c>
      <c r="V115">
        <f t="shared" si="49"/>
        <v>5.7929861228639794E-3</v>
      </c>
      <c r="W115" s="22">
        <f t="shared" si="50"/>
        <v>8.3216517363119358E-2</v>
      </c>
      <c r="X115" s="22">
        <f>SUM(W115:W$124)</f>
        <v>0.15941098098860967</v>
      </c>
      <c r="Y115">
        <f t="shared" si="51"/>
        <v>1.9156170678594016</v>
      </c>
      <c r="Z115">
        <f t="shared" si="52"/>
        <v>1.4572837345260683</v>
      </c>
      <c r="AB115">
        <f t="shared" si="53"/>
        <v>2.8721247770763708E-2</v>
      </c>
      <c r="AC115" s="22">
        <f t="shared" si="54"/>
        <v>0.41258207133846619</v>
      </c>
      <c r="AD115" s="22">
        <f>SUM(AC115:AC$124)</f>
        <v>0.80092124560819267</v>
      </c>
      <c r="AE115">
        <f t="shared" si="55"/>
        <v>1.94124103117207</v>
      </c>
      <c r="AF115">
        <f t="shared" si="56"/>
        <v>1.4829076978387368</v>
      </c>
      <c r="AH115">
        <f t="shared" si="57"/>
        <v>2.1959435563157541E-2</v>
      </c>
      <c r="AI115" s="22">
        <f t="shared" si="58"/>
        <v>0.31544832182721727</v>
      </c>
      <c r="AJ115" s="22">
        <f>SUM(AI115:AI$124)</f>
        <v>0.61098311462186983</v>
      </c>
      <c r="AK115">
        <f t="shared" si="59"/>
        <v>1.9368722936384106</v>
      </c>
      <c r="AL115">
        <f t="shared" si="60"/>
        <v>1.4785389603050774</v>
      </c>
      <c r="AN115">
        <f t="shared" si="61"/>
        <v>1.6800426321392663E-2</v>
      </c>
      <c r="AO115" s="22">
        <f t="shared" si="62"/>
        <v>0.24133891209647682</v>
      </c>
      <c r="AP115" s="22">
        <f>SUM(AO115:AO$124)</f>
        <v>0.46639794411955138</v>
      </c>
      <c r="AQ115">
        <f t="shared" si="63"/>
        <v>1.9325434927505836</v>
      </c>
      <c r="AR115">
        <f t="shared" si="64"/>
        <v>1.4742101594172503</v>
      </c>
      <c r="AT115">
        <f t="shared" si="65"/>
        <v>8.4600289383675656E-2</v>
      </c>
      <c r="AU115" s="22">
        <f t="shared" si="66"/>
        <v>1.2152871250002253</v>
      </c>
      <c r="AV115" s="22">
        <f>SUM(AU115:AU$124)</f>
        <v>2.3809011075391466</v>
      </c>
      <c r="AW115">
        <f t="shared" si="67"/>
        <v>1.9591264142938281</v>
      </c>
      <c r="AX115">
        <f t="shared" si="68"/>
        <v>1.5007930809604948</v>
      </c>
      <c r="AZ115">
        <f t="shared" si="69"/>
        <v>6.4513550141477652E-2</v>
      </c>
      <c r="BA115" s="22">
        <f t="shared" si="70"/>
        <v>0.92674017365858652</v>
      </c>
      <c r="BB115" s="22">
        <f>SUM(BA115:BA$124)</f>
        <v>1.8113992742870362</v>
      </c>
      <c r="BC115">
        <f t="shared" si="71"/>
        <v>1.9545923720302216</v>
      </c>
      <c r="BD115">
        <f t="shared" si="72"/>
        <v>1.4962590386968884</v>
      </c>
    </row>
    <row r="116" spans="1:56" x14ac:dyDescent="0.2">
      <c r="A116">
        <v>112</v>
      </c>
      <c r="B116" s="12">
        <v>0.5</v>
      </c>
      <c r="C116" s="5">
        <f t="shared" si="73"/>
        <v>7.2104778327515904</v>
      </c>
      <c r="D116">
        <f t="shared" si="37"/>
        <v>4.2344645769729532E-3</v>
      </c>
      <c r="E116" s="22">
        <f t="shared" si="38"/>
        <v>3.0532512965835319E-2</v>
      </c>
      <c r="F116" s="22">
        <f>SUM(E116:E$124)</f>
        <v>5.8215956547713568E-2</v>
      </c>
      <c r="G116">
        <f t="shared" si="39"/>
        <v>1.9066873602200687</v>
      </c>
      <c r="H116">
        <f t="shared" si="40"/>
        <v>1.4483540268867354</v>
      </c>
      <c r="J116">
        <f t="shared" si="41"/>
        <v>6.294004891851479E-2</v>
      </c>
      <c r="K116" s="22">
        <f t="shared" si="42"/>
        <v>0.4538278275192516</v>
      </c>
      <c r="L116" s="22">
        <f>SUM(K116:K$124)</f>
        <v>0.88465910062844966</v>
      </c>
      <c r="M116">
        <f t="shared" si="43"/>
        <v>1.9493275797216776</v>
      </c>
      <c r="N116">
        <f t="shared" si="44"/>
        <v>1.4909942463883443</v>
      </c>
      <c r="P116">
        <f t="shared" si="45"/>
        <v>3.6494786980239877E-2</v>
      </c>
      <c r="Q116" s="22">
        <f t="shared" si="46"/>
        <v>0.26314485253201098</v>
      </c>
      <c r="R116" s="22">
        <f>SUM(Q116:Q$124)</f>
        <v>0.51062920273706669</v>
      </c>
      <c r="S116">
        <f t="shared" si="47"/>
        <v>1.9404871416777945</v>
      </c>
      <c r="T116">
        <f t="shared" si="48"/>
        <v>1.4821538083444612</v>
      </c>
      <c r="V116">
        <f t="shared" si="49"/>
        <v>5.5302970146672821E-3</v>
      </c>
      <c r="W116" s="22">
        <f t="shared" si="50"/>
        <v>3.9876084032790735E-2</v>
      </c>
      <c r="X116" s="22">
        <f>SUM(W116:W$124)</f>
        <v>7.6194463625490358E-2</v>
      </c>
      <c r="Y116">
        <f t="shared" si="51"/>
        <v>1.9107809975230878</v>
      </c>
      <c r="Z116">
        <f t="shared" si="52"/>
        <v>1.4524476641897546</v>
      </c>
      <c r="AB116">
        <f t="shared" si="53"/>
        <v>2.7817189124226347E-2</v>
      </c>
      <c r="AC116" s="22">
        <f t="shared" si="54"/>
        <v>0.2005752255496927</v>
      </c>
      <c r="AD116" s="22">
        <f>SUM(AC116:AC$124)</f>
        <v>0.38833917426972653</v>
      </c>
      <c r="AE116">
        <f t="shared" si="55"/>
        <v>1.9361273218337482</v>
      </c>
      <c r="AF116">
        <f t="shared" si="56"/>
        <v>1.477793988500415</v>
      </c>
      <c r="AH116">
        <f t="shared" si="57"/>
        <v>2.1216845954741589E-2</v>
      </c>
      <c r="AI116" s="22">
        <f t="shared" si="58"/>
        <v>0.15298359743756948</v>
      </c>
      <c r="AJ116" s="22">
        <f>SUM(AI116:AI$124)</f>
        <v>0.29553479279465239</v>
      </c>
      <c r="AK116">
        <f t="shared" si="59"/>
        <v>1.9318070547743271</v>
      </c>
      <c r="AL116">
        <f t="shared" si="60"/>
        <v>1.4734737214409939</v>
      </c>
      <c r="AN116">
        <f t="shared" si="61"/>
        <v>1.6193181996523046E-2</v>
      </c>
      <c r="AO116" s="22">
        <f t="shared" si="62"/>
        <v>0.11676057982764156</v>
      </c>
      <c r="AP116" s="22">
        <f>SUM(AO116:AO$124)</f>
        <v>0.22505903202307453</v>
      </c>
      <c r="AQ116">
        <f t="shared" si="63"/>
        <v>1.9275258169777838</v>
      </c>
      <c r="AR116">
        <f t="shared" si="64"/>
        <v>1.4691924836444505</v>
      </c>
      <c r="AT116">
        <f t="shared" si="65"/>
        <v>8.2738669323888181E-2</v>
      </c>
      <c r="AU116" s="22">
        <f t="shared" si="66"/>
        <v>0.59658534107125971</v>
      </c>
      <c r="AV116" s="22">
        <f>SUM(AU116:AU$124)</f>
        <v>1.1656139825389207</v>
      </c>
      <c r="AW116">
        <f t="shared" si="67"/>
        <v>1.9538092914684821</v>
      </c>
      <c r="AX116">
        <f t="shared" si="68"/>
        <v>1.4954759581351489</v>
      </c>
      <c r="AZ116">
        <f t="shared" si="69"/>
        <v>6.294004891851479E-2</v>
      </c>
      <c r="BA116" s="22">
        <f t="shared" si="70"/>
        <v>0.4538278275192516</v>
      </c>
      <c r="BB116" s="22">
        <f>SUM(BA116:BA$124)</f>
        <v>0.88465910062844966</v>
      </c>
      <c r="BC116">
        <f t="shared" si="71"/>
        <v>1.9493275797216776</v>
      </c>
      <c r="BD116">
        <f t="shared" si="72"/>
        <v>1.4909942463883443</v>
      </c>
    </row>
    <row r="117" spans="1:56" x14ac:dyDescent="0.2">
      <c r="A117">
        <v>113</v>
      </c>
      <c r="B117" s="12">
        <v>0.5</v>
      </c>
      <c r="C117" s="5">
        <f t="shared" si="73"/>
        <v>3.6052389163757952</v>
      </c>
      <c r="D117">
        <f t="shared" si="37"/>
        <v>4.0328234066409081E-3</v>
      </c>
      <c r="E117" s="22">
        <f t="shared" si="38"/>
        <v>1.4539291888493009E-2</v>
      </c>
      <c r="F117" s="22">
        <f>SUM(E117:E$124)</f>
        <v>2.7683443581878242E-2</v>
      </c>
      <c r="G117">
        <f t="shared" si="39"/>
        <v>1.904043456462144</v>
      </c>
      <c r="H117">
        <f t="shared" si="40"/>
        <v>1.4457101231288108</v>
      </c>
      <c r="J117">
        <f t="shared" si="41"/>
        <v>6.1404925774160783E-2</v>
      </c>
      <c r="K117" s="22">
        <f t="shared" si="42"/>
        <v>0.22137942805817157</v>
      </c>
      <c r="L117" s="22">
        <f>SUM(K117:K$124)</f>
        <v>0.43083127310919811</v>
      </c>
      <c r="M117">
        <f t="shared" si="43"/>
        <v>1.9461215384294388</v>
      </c>
      <c r="N117">
        <f t="shared" si="44"/>
        <v>1.4877882050961055</v>
      </c>
      <c r="P117">
        <f t="shared" si="45"/>
        <v>3.5431832019650375E-2</v>
      </c>
      <c r="Q117" s="22">
        <f t="shared" si="46"/>
        <v>0.12774021967573351</v>
      </c>
      <c r="R117" s="22">
        <f>SUM(Q117:Q$124)</f>
        <v>0.24748435020505558</v>
      </c>
      <c r="S117">
        <f t="shared" si="47"/>
        <v>1.9374035118562549</v>
      </c>
      <c r="T117">
        <f t="shared" si="48"/>
        <v>1.4790701785229217</v>
      </c>
      <c r="V117">
        <f t="shared" si="49"/>
        <v>5.2795198230713904E-3</v>
      </c>
      <c r="W117" s="22">
        <f t="shared" si="50"/>
        <v>1.9033930325914428E-2</v>
      </c>
      <c r="X117" s="22">
        <f>SUM(W117:W$124)</f>
        <v>3.6318379592699609E-2</v>
      </c>
      <c r="Y117">
        <f t="shared" si="51"/>
        <v>1.9080861898108687</v>
      </c>
      <c r="Z117">
        <f t="shared" si="52"/>
        <v>1.4497528564775355</v>
      </c>
      <c r="AB117">
        <f t="shared" si="53"/>
        <v>2.6941587529517044E-2</v>
      </c>
      <c r="AC117" s="22">
        <f t="shared" si="54"/>
        <v>9.713085983035967E-2</v>
      </c>
      <c r="AD117" s="22">
        <f>SUM(AC117:AC$124)</f>
        <v>0.18776394872003385</v>
      </c>
      <c r="AE117">
        <f t="shared" si="55"/>
        <v>1.9331029195866902</v>
      </c>
      <c r="AF117">
        <f t="shared" si="56"/>
        <v>1.474769586253357</v>
      </c>
      <c r="AH117">
        <f t="shared" si="57"/>
        <v>2.0499368072214096E-2</v>
      </c>
      <c r="AI117" s="22">
        <f t="shared" si="58"/>
        <v>7.3905119535057726E-2</v>
      </c>
      <c r="AJ117" s="22">
        <f>SUM(AI117:AI$124)</f>
        <v>0.14255119535708297</v>
      </c>
      <c r="AK117">
        <f t="shared" si="59"/>
        <v>1.9288406033828578</v>
      </c>
      <c r="AL117">
        <f t="shared" si="60"/>
        <v>1.4705072700495245</v>
      </c>
      <c r="AN117">
        <f t="shared" si="61"/>
        <v>1.5607886261708961E-2</v>
      </c>
      <c r="AO117" s="22">
        <f t="shared" si="62"/>
        <v>5.6270158953080275E-2</v>
      </c>
      <c r="AP117" s="22">
        <f>SUM(AO117:AO$124)</f>
        <v>0.10829845219543295</v>
      </c>
      <c r="AQ117">
        <f t="shared" si="63"/>
        <v>1.9246160702289006</v>
      </c>
      <c r="AR117">
        <f t="shared" si="64"/>
        <v>1.4662827368955673</v>
      </c>
      <c r="AT117">
        <f t="shared" si="65"/>
        <v>8.0918014008692599E-2</v>
      </c>
      <c r="AU117" s="22">
        <f t="shared" si="66"/>
        <v>0.2917287731399803</v>
      </c>
      <c r="AV117" s="22">
        <f>SUM(AU117:AU$124)</f>
        <v>0.56902864146766119</v>
      </c>
      <c r="AW117">
        <f t="shared" si="67"/>
        <v>1.9505400010530467</v>
      </c>
      <c r="AX117">
        <f t="shared" si="68"/>
        <v>1.4922066677197134</v>
      </c>
      <c r="AZ117">
        <f t="shared" si="69"/>
        <v>6.1404925774160783E-2</v>
      </c>
      <c r="BA117" s="22">
        <f t="shared" si="70"/>
        <v>0.22137942805817157</v>
      </c>
      <c r="BB117" s="22">
        <f>SUM(BA117:BA$124)</f>
        <v>0.43083127310919811</v>
      </c>
      <c r="BC117">
        <f t="shared" si="71"/>
        <v>1.9461215384294388</v>
      </c>
      <c r="BD117">
        <f t="shared" si="72"/>
        <v>1.4877882050961055</v>
      </c>
    </row>
    <row r="118" spans="1:56" x14ac:dyDescent="0.2">
      <c r="A118">
        <v>114</v>
      </c>
      <c r="B118" s="12">
        <v>0.5</v>
      </c>
      <c r="C118" s="5">
        <f t="shared" si="73"/>
        <v>1.8026194581878976</v>
      </c>
      <c r="D118">
        <f t="shared" si="37"/>
        <v>3.8407841968008641E-3</v>
      </c>
      <c r="E118" s="22">
        <f t="shared" si="38"/>
        <v>6.9234723278538135E-3</v>
      </c>
      <c r="F118" s="22">
        <f>SUM(E118:E$124)</f>
        <v>1.3144151693385233E-2</v>
      </c>
      <c r="G118">
        <f t="shared" si="39"/>
        <v>1.8984912585705025</v>
      </c>
      <c r="H118">
        <f t="shared" si="40"/>
        <v>1.4401579252371692</v>
      </c>
      <c r="J118">
        <f t="shared" si="41"/>
        <v>5.9907244657717837E-2</v>
      </c>
      <c r="K118" s="22">
        <f t="shared" si="42"/>
        <v>0.10798996490642515</v>
      </c>
      <c r="L118" s="22">
        <f>SUM(K118:K$124)</f>
        <v>0.20945184505102654</v>
      </c>
      <c r="M118">
        <f t="shared" si="43"/>
        <v>1.9395491537803495</v>
      </c>
      <c r="N118">
        <f t="shared" si="44"/>
        <v>1.4812158204470163</v>
      </c>
      <c r="P118">
        <f t="shared" si="45"/>
        <v>3.439983691228192E-2</v>
      </c>
      <c r="Q118" s="22">
        <f t="shared" si="46"/>
        <v>6.2009815376569674E-2</v>
      </c>
      <c r="R118" s="22">
        <f>SUM(Q118:Q$124)</f>
        <v>0.11974413052932206</v>
      </c>
      <c r="S118">
        <f t="shared" si="47"/>
        <v>1.9310512344238848</v>
      </c>
      <c r="T118">
        <f t="shared" si="48"/>
        <v>1.4727179010905516</v>
      </c>
      <c r="V118">
        <f t="shared" si="49"/>
        <v>5.0401143895669577E-3</v>
      </c>
      <c r="W118" s="22">
        <f t="shared" si="50"/>
        <v>9.0854082701262162E-3</v>
      </c>
      <c r="X118" s="22">
        <f>SUM(W118:W$124)</f>
        <v>1.7284449266785192E-2</v>
      </c>
      <c r="Y118">
        <f t="shared" si="51"/>
        <v>1.9024405676537717</v>
      </c>
      <c r="Z118">
        <f t="shared" si="52"/>
        <v>1.4441072343204384</v>
      </c>
      <c r="AB118">
        <f t="shared" si="53"/>
        <v>2.6093547244084303E-2</v>
      </c>
      <c r="AC118" s="22">
        <f t="shared" si="54"/>
        <v>4.7036735995331556E-2</v>
      </c>
      <c r="AD118" s="22">
        <f>SUM(AC118:AC$124)</f>
        <v>9.0633088889674168E-2</v>
      </c>
      <c r="AE118">
        <f t="shared" si="55"/>
        <v>1.9268575289465153</v>
      </c>
      <c r="AF118">
        <f t="shared" si="56"/>
        <v>1.468524195613182</v>
      </c>
      <c r="AH118">
        <f t="shared" si="57"/>
        <v>1.9806152726776903E-2</v>
      </c>
      <c r="AI118" s="22">
        <f t="shared" si="58"/>
        <v>3.5702956297129329E-2</v>
      </c>
      <c r="AJ118" s="22">
        <f>SUM(AI118:AI$124)</f>
        <v>6.8646075822025227E-2</v>
      </c>
      <c r="AK118">
        <f t="shared" si="59"/>
        <v>1.9227000490025155</v>
      </c>
      <c r="AL118">
        <f t="shared" si="60"/>
        <v>1.4643667156691822</v>
      </c>
      <c r="AN118">
        <f t="shared" si="61"/>
        <v>1.5043745794418271E-2</v>
      </c>
      <c r="AO118" s="22">
        <f t="shared" si="62"/>
        <v>2.7118148893050729E-2</v>
      </c>
      <c r="AP118" s="22">
        <f>SUM(AO118:AO$124)</f>
        <v>5.2028293242352683E-2</v>
      </c>
      <c r="AQ118">
        <f t="shared" si="63"/>
        <v>1.9185783457249697</v>
      </c>
      <c r="AR118">
        <f t="shared" si="64"/>
        <v>1.4602450123916364</v>
      </c>
      <c r="AT118">
        <f t="shared" si="65"/>
        <v>7.9137422013391329E-2</v>
      </c>
      <c r="AU118" s="22">
        <f t="shared" si="66"/>
        <v>0.14265465679216649</v>
      </c>
      <c r="AV118" s="22">
        <f>SUM(AU118:AU$124)</f>
        <v>0.27729986832768089</v>
      </c>
      <c r="AW118">
        <f t="shared" si="67"/>
        <v>1.9438543021534793</v>
      </c>
      <c r="AX118">
        <f t="shared" si="68"/>
        <v>1.4855209688201461</v>
      </c>
      <c r="AZ118">
        <f t="shared" si="69"/>
        <v>5.9907244657717837E-2</v>
      </c>
      <c r="BA118" s="22">
        <f t="shared" si="70"/>
        <v>0.10798996490642515</v>
      </c>
      <c r="BB118" s="22">
        <f>SUM(BA118:BA$124)</f>
        <v>0.20945184505102654</v>
      </c>
      <c r="BC118">
        <f t="shared" si="71"/>
        <v>1.9395491537803495</v>
      </c>
      <c r="BD118">
        <f t="shared" si="72"/>
        <v>1.4812158204470163</v>
      </c>
    </row>
    <row r="119" spans="1:56" x14ac:dyDescent="0.2">
      <c r="A119">
        <v>115</v>
      </c>
      <c r="B119" s="12">
        <v>0.5</v>
      </c>
      <c r="C119" s="5">
        <f t="shared" si="73"/>
        <v>0.9013097290939488</v>
      </c>
      <c r="D119">
        <f t="shared" si="37"/>
        <v>3.6578897112389186E-3</v>
      </c>
      <c r="E119" s="22">
        <f t="shared" si="38"/>
        <v>3.2968915846922921E-3</v>
      </c>
      <c r="F119" s="22">
        <f>SUM(E119:E$124)</f>
        <v>6.22067936553142E-3</v>
      </c>
      <c r="G119">
        <f t="shared" si="39"/>
        <v>1.8868316429980554</v>
      </c>
      <c r="H119">
        <f t="shared" si="40"/>
        <v>1.4284983096647221</v>
      </c>
      <c r="J119">
        <f t="shared" si="41"/>
        <v>5.8446092348992999E-2</v>
      </c>
      <c r="K119" s="22">
        <f t="shared" si="42"/>
        <v>5.2678031661670795E-2</v>
      </c>
      <c r="L119" s="22">
        <f>SUM(K119:K$124)</f>
        <v>0.1014618801446014</v>
      </c>
      <c r="M119">
        <f t="shared" si="43"/>
        <v>1.9260757652497171</v>
      </c>
      <c r="N119">
        <f t="shared" si="44"/>
        <v>1.4677424319163839</v>
      </c>
      <c r="P119">
        <f t="shared" si="45"/>
        <v>3.3397899914836812E-2</v>
      </c>
      <c r="Q119" s="22">
        <f t="shared" si="46"/>
        <v>3.0101852124548384E-2</v>
      </c>
      <c r="R119" s="22">
        <f>SUM(Q119:Q$124)</f>
        <v>5.7734315152752382E-2</v>
      </c>
      <c r="S119">
        <f t="shared" si="47"/>
        <v>1.9179655429132025</v>
      </c>
      <c r="T119">
        <f t="shared" si="48"/>
        <v>1.4596322095798693</v>
      </c>
      <c r="V119">
        <f t="shared" si="49"/>
        <v>4.8115650497059263E-3</v>
      </c>
      <c r="W119" s="22">
        <f t="shared" si="50"/>
        <v>4.3367103914683609E-3</v>
      </c>
      <c r="X119" s="22">
        <f>SUM(W119:W$124)</f>
        <v>8.1990409966589701E-3</v>
      </c>
      <c r="Y119">
        <f t="shared" si="51"/>
        <v>1.8906129892346508</v>
      </c>
      <c r="Z119">
        <f t="shared" si="52"/>
        <v>1.4322796559013176</v>
      </c>
      <c r="AB119">
        <f t="shared" si="53"/>
        <v>2.5272200720662764E-2</v>
      </c>
      <c r="AC119" s="22">
        <f t="shared" si="54"/>
        <v>2.2778080385148454E-2</v>
      </c>
      <c r="AD119" s="22">
        <f>SUM(AC119:AC$124)</f>
        <v>4.3596352894342626E-2</v>
      </c>
      <c r="AE119">
        <f t="shared" si="55"/>
        <v>1.9139607972745545</v>
      </c>
      <c r="AF119">
        <f t="shared" si="56"/>
        <v>1.4556274639412212</v>
      </c>
      <c r="AH119">
        <f t="shared" si="57"/>
        <v>1.9136379446161263E-2</v>
      </c>
      <c r="AI119" s="22">
        <f t="shared" si="58"/>
        <v>1.7247804974458616E-2</v>
      </c>
      <c r="AJ119" s="22">
        <f>SUM(AI119:AI$124)</f>
        <v>3.2943119524895911E-2</v>
      </c>
      <c r="AK119">
        <f t="shared" si="59"/>
        <v>1.9099891014352073</v>
      </c>
      <c r="AL119">
        <f t="shared" si="60"/>
        <v>1.451655768101874</v>
      </c>
      <c r="AN119">
        <f t="shared" si="61"/>
        <v>1.4499995946427249E-2</v>
      </c>
      <c r="AO119" s="22">
        <f t="shared" si="62"/>
        <v>1.30689874183377E-2</v>
      </c>
      <c r="AP119" s="22">
        <f>SUM(AO119:AO$124)</f>
        <v>2.4910144349301958E-2</v>
      </c>
      <c r="AQ119">
        <f t="shared" si="63"/>
        <v>1.9060500673793122</v>
      </c>
      <c r="AR119">
        <f t="shared" si="64"/>
        <v>1.4477167340459789</v>
      </c>
      <c r="AT119">
        <f t="shared" si="65"/>
        <v>7.7396011749037957E-2</v>
      </c>
      <c r="AU119" s="22">
        <f t="shared" si="66"/>
        <v>6.9757778382477473E-2</v>
      </c>
      <c r="AV119" s="22">
        <f>SUM(AU119:AU$124)</f>
        <v>0.13464521153551437</v>
      </c>
      <c r="AW119">
        <f t="shared" si="67"/>
        <v>1.9301820479038656</v>
      </c>
      <c r="AX119">
        <f t="shared" si="68"/>
        <v>1.4718487145705323</v>
      </c>
      <c r="AZ119">
        <f t="shared" si="69"/>
        <v>5.8446092348992999E-2</v>
      </c>
      <c r="BA119" s="22">
        <f t="shared" si="70"/>
        <v>5.2678031661670795E-2</v>
      </c>
      <c r="BB119" s="22">
        <f>SUM(BA119:BA$124)</f>
        <v>0.1014618801446014</v>
      </c>
      <c r="BC119">
        <f t="shared" si="71"/>
        <v>1.9260757652497171</v>
      </c>
      <c r="BD119">
        <f t="shared" si="72"/>
        <v>1.4677424319163839</v>
      </c>
    </row>
    <row r="120" spans="1:56" x14ac:dyDescent="0.2">
      <c r="A120">
        <v>116</v>
      </c>
      <c r="B120" s="12">
        <v>0.5</v>
      </c>
      <c r="C120" s="5">
        <f t="shared" si="73"/>
        <v>0.4506548645469744</v>
      </c>
      <c r="D120">
        <f t="shared" si="37"/>
        <v>3.4837044868942079E-3</v>
      </c>
      <c r="E120" s="22">
        <f t="shared" si="38"/>
        <v>1.5699483736629962E-3</v>
      </c>
      <c r="F120" s="22">
        <f>SUM(E120:E$124)</f>
        <v>2.9237877808391275E-3</v>
      </c>
      <c r="G120">
        <f t="shared" si="39"/>
        <v>1.8623464502959162</v>
      </c>
      <c r="H120">
        <f t="shared" si="40"/>
        <v>1.4040131169625829</v>
      </c>
      <c r="J120">
        <f t="shared" si="41"/>
        <v>5.70205779014566E-2</v>
      </c>
      <c r="K120" s="22">
        <f t="shared" si="42"/>
        <v>2.5696600810571124E-2</v>
      </c>
      <c r="L120" s="22">
        <f>SUM(K120:K$124)</f>
        <v>4.8783848482930596E-2</v>
      </c>
      <c r="M120">
        <f t="shared" si="43"/>
        <v>1.8984553187619193</v>
      </c>
      <c r="N120">
        <f t="shared" si="44"/>
        <v>1.440121985428586</v>
      </c>
      <c r="P120">
        <f t="shared" si="45"/>
        <v>3.2425145548385249E-2</v>
      </c>
      <c r="Q120" s="22">
        <f t="shared" si="46"/>
        <v>1.4612549575023484E-2</v>
      </c>
      <c r="R120" s="22">
        <f>SUM(Q120:Q$124)</f>
        <v>2.7632463028203998E-2</v>
      </c>
      <c r="S120">
        <f t="shared" si="47"/>
        <v>1.8910090184011976</v>
      </c>
      <c r="T120">
        <f t="shared" si="48"/>
        <v>1.4326756850678644</v>
      </c>
      <c r="V120">
        <f t="shared" si="49"/>
        <v>4.5933795223922925E-3</v>
      </c>
      <c r="W120" s="22">
        <f t="shared" si="50"/>
        <v>2.0700288264765446E-3</v>
      </c>
      <c r="X120" s="22">
        <f>SUM(W120:W$124)</f>
        <v>3.8623306051906105E-3</v>
      </c>
      <c r="Y120">
        <f t="shared" si="51"/>
        <v>1.8658342124465939</v>
      </c>
      <c r="Z120">
        <f t="shared" si="52"/>
        <v>1.4075008791132606</v>
      </c>
      <c r="AB120">
        <f t="shared" si="53"/>
        <v>2.447670771977023E-2</v>
      </c>
      <c r="AC120" s="22">
        <f t="shared" si="54"/>
        <v>1.1030547402008935E-2</v>
      </c>
      <c r="AD120" s="22">
        <f>SUM(AC120:AC$124)</f>
        <v>2.0818272509194168E-2</v>
      </c>
      <c r="AE120">
        <f t="shared" si="55"/>
        <v>1.887329046371955</v>
      </c>
      <c r="AF120">
        <f t="shared" si="56"/>
        <v>1.4289957130386217</v>
      </c>
      <c r="AH120">
        <f t="shared" si="57"/>
        <v>1.8489255503537454E-2</v>
      </c>
      <c r="AI120" s="22">
        <f t="shared" si="58"/>
        <v>8.3322729345210716E-3</v>
      </c>
      <c r="AJ120" s="22">
        <f>SUM(AI120:AI$124)</f>
        <v>1.5695314550437288E-2</v>
      </c>
      <c r="AK120">
        <f t="shared" si="59"/>
        <v>1.883677439970878</v>
      </c>
      <c r="AL120">
        <f t="shared" si="60"/>
        <v>1.4253441066375447</v>
      </c>
      <c r="AN120">
        <f t="shared" si="61"/>
        <v>1.3975899707399755E-2</v>
      </c>
      <c r="AO120" s="22">
        <f t="shared" si="62"/>
        <v>6.2983071895603357E-3</v>
      </c>
      <c r="AP120" s="22">
        <f>SUM(AO120:AO$124)</f>
        <v>1.1841156930964254E-2</v>
      </c>
      <c r="AQ120">
        <f t="shared" si="63"/>
        <v>1.8800538898120729</v>
      </c>
      <c r="AR120">
        <f t="shared" si="64"/>
        <v>1.4217205564787396</v>
      </c>
      <c r="AT120">
        <f t="shared" si="65"/>
        <v>7.5692921025953999E-2</v>
      </c>
      <c r="AU120" s="22">
        <f t="shared" si="66"/>
        <v>3.4111383072116128E-2</v>
      </c>
      <c r="AV120" s="22">
        <f>SUM(AU120:AU$124)</f>
        <v>6.4887433153036897E-2</v>
      </c>
      <c r="AW120">
        <f t="shared" si="67"/>
        <v>1.9022222879634048</v>
      </c>
      <c r="AX120">
        <f t="shared" si="68"/>
        <v>1.4438889546300715</v>
      </c>
      <c r="AZ120">
        <f t="shared" si="69"/>
        <v>5.70205779014566E-2</v>
      </c>
      <c r="BA120" s="22">
        <f t="shared" si="70"/>
        <v>2.5696600810571124E-2</v>
      </c>
      <c r="BB120" s="22">
        <f>SUM(BA120:BA$124)</f>
        <v>4.8783848482930596E-2</v>
      </c>
      <c r="BC120">
        <f t="shared" si="71"/>
        <v>1.8984553187619193</v>
      </c>
      <c r="BD120">
        <f t="shared" si="72"/>
        <v>1.440121985428586</v>
      </c>
    </row>
    <row r="121" spans="1:56" x14ac:dyDescent="0.2">
      <c r="A121">
        <v>117</v>
      </c>
      <c r="B121" s="12">
        <v>0.5</v>
      </c>
      <c r="C121" s="5">
        <f t="shared" si="73"/>
        <v>0.2253274322734872</v>
      </c>
      <c r="D121">
        <f t="shared" si="37"/>
        <v>3.3178137970421035E-3</v>
      </c>
      <c r="E121" s="22">
        <f t="shared" si="38"/>
        <v>7.4759446364904599E-4</v>
      </c>
      <c r="F121" s="22">
        <f>SUM(E121:E$124)</f>
        <v>1.353839407176131E-3</v>
      </c>
      <c r="G121">
        <f t="shared" si="39"/>
        <v>1.8109275456214231</v>
      </c>
      <c r="H121">
        <f t="shared" si="40"/>
        <v>1.3525942122880898</v>
      </c>
      <c r="J121">
        <f t="shared" si="41"/>
        <v>5.5629832098982049E-2</v>
      </c>
      <c r="K121" s="22">
        <f t="shared" si="42"/>
        <v>1.2534927224668842E-2</v>
      </c>
      <c r="L121" s="22">
        <f>SUM(K121:K$124)</f>
        <v>2.3087247672359475E-2</v>
      </c>
      <c r="M121">
        <f t="shared" si="43"/>
        <v>1.8418334034619346</v>
      </c>
      <c r="N121">
        <f t="shared" si="44"/>
        <v>1.3835000701286013</v>
      </c>
      <c r="P121">
        <f t="shared" si="45"/>
        <v>3.1480723833383746E-2</v>
      </c>
      <c r="Q121" s="22">
        <f t="shared" si="46"/>
        <v>7.09347066748713E-3</v>
      </c>
      <c r="R121" s="22">
        <f>SUM(Q121:Q$124)</f>
        <v>1.3019913453180515E-2</v>
      </c>
      <c r="S121">
        <f t="shared" si="47"/>
        <v>1.8354785779064671</v>
      </c>
      <c r="T121">
        <f t="shared" si="48"/>
        <v>1.3771452445731338</v>
      </c>
      <c r="V121">
        <f t="shared" si="49"/>
        <v>4.3850878495391814E-3</v>
      </c>
      <c r="W121" s="22">
        <f t="shared" si="50"/>
        <v>9.880805854303315E-4</v>
      </c>
      <c r="X121" s="22">
        <f>SUM(W121:W$124)</f>
        <v>1.7923017787140655E-3</v>
      </c>
      <c r="Y121">
        <f t="shared" si="51"/>
        <v>1.8139226750756139</v>
      </c>
      <c r="Z121">
        <f t="shared" si="52"/>
        <v>1.3555893417422806</v>
      </c>
      <c r="AB121">
        <f t="shared" si="53"/>
        <v>2.370625445014066E-2</v>
      </c>
      <c r="AC121" s="22">
        <f t="shared" si="54"/>
        <v>5.341669444072124E-3</v>
      </c>
      <c r="AD121" s="22">
        <f>SUM(AC121:AC$124)</f>
        <v>9.7877251071852352E-3</v>
      </c>
      <c r="AE121">
        <f t="shared" si="55"/>
        <v>1.832334480758087</v>
      </c>
      <c r="AF121">
        <f t="shared" si="56"/>
        <v>1.3740011474247538</v>
      </c>
      <c r="AH121">
        <f t="shared" si="57"/>
        <v>1.7864014979263244E-2</v>
      </c>
      <c r="AI121" s="22">
        <f t="shared" si="58"/>
        <v>4.0252526253724994E-3</v>
      </c>
      <c r="AJ121" s="22">
        <f>SUM(AI121:AI$124)</f>
        <v>7.3630416159162163E-3</v>
      </c>
      <c r="AK121">
        <f t="shared" si="59"/>
        <v>1.8292123007397172</v>
      </c>
      <c r="AL121">
        <f t="shared" si="60"/>
        <v>1.3708789674063839</v>
      </c>
      <c r="AN121">
        <f t="shared" si="61"/>
        <v>1.3470746705927471E-2</v>
      </c>
      <c r="AO121" s="22">
        <f t="shared" si="62"/>
        <v>3.0353287660531731E-3</v>
      </c>
      <c r="AP121" s="22">
        <f>SUM(AO121:AO$124)</f>
        <v>5.5428497414039182E-3</v>
      </c>
      <c r="AQ121">
        <f t="shared" si="63"/>
        <v>1.8261118213600518</v>
      </c>
      <c r="AR121">
        <f t="shared" si="64"/>
        <v>1.3677784880267185</v>
      </c>
      <c r="AT121">
        <f t="shared" si="65"/>
        <v>7.4027306626849865E-2</v>
      </c>
      <c r="AU121" s="22">
        <f t="shared" si="66"/>
        <v>1.6680382920350182E-2</v>
      </c>
      <c r="AV121" s="22">
        <f>SUM(AU121:AU$124)</f>
        <v>3.077605008092078E-2</v>
      </c>
      <c r="AW121">
        <f t="shared" si="67"/>
        <v>1.8450445788851637</v>
      </c>
      <c r="AX121">
        <f t="shared" si="68"/>
        <v>1.3867112455518305</v>
      </c>
      <c r="AZ121">
        <f t="shared" si="69"/>
        <v>5.5629832098982049E-2</v>
      </c>
      <c r="BA121" s="22">
        <f t="shared" si="70"/>
        <v>1.2534927224668842E-2</v>
      </c>
      <c r="BB121" s="22">
        <f>SUM(BA121:BA$124)</f>
        <v>2.3087247672359475E-2</v>
      </c>
      <c r="BC121">
        <f t="shared" si="71"/>
        <v>1.8418334034619346</v>
      </c>
      <c r="BD121">
        <f t="shared" si="72"/>
        <v>1.3835000701286013</v>
      </c>
    </row>
    <row r="122" spans="1:56" x14ac:dyDescent="0.2">
      <c r="A122">
        <v>118</v>
      </c>
      <c r="B122" s="12">
        <v>0.5</v>
      </c>
      <c r="C122" s="5">
        <f t="shared" si="73"/>
        <v>0.1126637161367436</v>
      </c>
      <c r="D122">
        <f t="shared" si="37"/>
        <v>3.1598226638496225E-3</v>
      </c>
      <c r="E122" s="22">
        <f t="shared" si="38"/>
        <v>3.5599736364240285E-4</v>
      </c>
      <c r="F122" s="22">
        <f>SUM(E122:E$124)</f>
        <v>6.0624494352708505E-4</v>
      </c>
      <c r="G122">
        <f t="shared" si="39"/>
        <v>1.7029478458049885</v>
      </c>
      <c r="H122">
        <f t="shared" si="40"/>
        <v>1.2446145124716552</v>
      </c>
      <c r="J122">
        <f t="shared" si="41"/>
        <v>5.4273006925836149E-2</v>
      </c>
      <c r="K122" s="22">
        <f t="shared" si="42"/>
        <v>6.1145986461799235E-3</v>
      </c>
      <c r="L122" s="22">
        <f>SUM(K122:K$124)</f>
        <v>1.0552320447690635E-2</v>
      </c>
      <c r="M122">
        <f t="shared" si="43"/>
        <v>1.7257584770969661</v>
      </c>
      <c r="N122">
        <f t="shared" si="44"/>
        <v>1.2674251437636328</v>
      </c>
      <c r="P122">
        <f t="shared" si="45"/>
        <v>3.0563809546974508E-2</v>
      </c>
      <c r="Q122" s="22">
        <f t="shared" si="46"/>
        <v>3.4434323628578299E-3</v>
      </c>
      <c r="R122" s="22">
        <f>SUM(Q122:Q$124)</f>
        <v>5.926442785693385E-3</v>
      </c>
      <c r="S122">
        <f t="shared" si="47"/>
        <v>1.7210858704873222</v>
      </c>
      <c r="T122">
        <f t="shared" si="48"/>
        <v>1.2627525371539889</v>
      </c>
      <c r="V122">
        <f t="shared" si="49"/>
        <v>4.1862413838082866E-3</v>
      </c>
      <c r="W122" s="22">
        <f t="shared" si="50"/>
        <v>4.7163751094526555E-4</v>
      </c>
      <c r="X122" s="22">
        <f>SUM(W122:W$124)</f>
        <v>8.04221193283734E-4</v>
      </c>
      <c r="Y122">
        <f t="shared" si="51"/>
        <v>1.7051680042834112</v>
      </c>
      <c r="Z122">
        <f t="shared" si="52"/>
        <v>1.2468346709500779</v>
      </c>
      <c r="AB122">
        <f t="shared" si="53"/>
        <v>2.296005273621372E-2</v>
      </c>
      <c r="AC122" s="22">
        <f t="shared" si="54"/>
        <v>2.5867648639574456E-3</v>
      </c>
      <c r="AD122" s="22">
        <f>SUM(AC122:AC$124)</f>
        <v>4.4460556631131121E-3</v>
      </c>
      <c r="AE122">
        <f t="shared" si="55"/>
        <v>1.71877070276545</v>
      </c>
      <c r="AF122">
        <f t="shared" si="56"/>
        <v>1.2604373694321167</v>
      </c>
      <c r="AH122">
        <f t="shared" si="57"/>
        <v>1.7259917854360624E-2</v>
      </c>
      <c r="AI122" s="22">
        <f t="shared" si="58"/>
        <v>1.9445664856871979E-3</v>
      </c>
      <c r="AJ122" s="22">
        <f>SUM(AI122:AI$124)</f>
        <v>3.3377889905437169E-3</v>
      </c>
      <c r="AK122">
        <f t="shared" si="59"/>
        <v>1.7164694625312142</v>
      </c>
      <c r="AL122">
        <f t="shared" si="60"/>
        <v>1.258136129197881</v>
      </c>
      <c r="AN122">
        <f t="shared" si="61"/>
        <v>1.2983852246677082E-2</v>
      </c>
      <c r="AO122" s="22">
        <f t="shared" si="62"/>
        <v>1.4628090438810475E-3</v>
      </c>
      <c r="AP122" s="22">
        <f>SUM(AO122:AO$124)</f>
        <v>2.507520975350746E-3</v>
      </c>
      <c r="AQ122">
        <f t="shared" si="63"/>
        <v>1.7141820293221077</v>
      </c>
      <c r="AR122">
        <f t="shared" si="64"/>
        <v>1.2558486959887745</v>
      </c>
      <c r="AT122">
        <f t="shared" si="65"/>
        <v>7.2398343889339745E-2</v>
      </c>
      <c r="AU122" s="22">
        <f t="shared" si="66"/>
        <v>8.1566664647189178E-3</v>
      </c>
      <c r="AV122" s="22">
        <f>SUM(AU122:AU$124)</f>
        <v>1.4095667160570594E-2</v>
      </c>
      <c r="AW122">
        <f t="shared" si="67"/>
        <v>1.728116163820159</v>
      </c>
      <c r="AX122">
        <f t="shared" si="68"/>
        <v>1.2697828304868257</v>
      </c>
      <c r="AZ122">
        <f t="shared" si="69"/>
        <v>5.4273006925836149E-2</v>
      </c>
      <c r="BA122" s="22">
        <f t="shared" si="70"/>
        <v>6.1145986461799235E-3</v>
      </c>
      <c r="BB122" s="22">
        <f>SUM(BA122:BA$124)</f>
        <v>1.0552320447690635E-2</v>
      </c>
      <c r="BC122">
        <f t="shared" si="71"/>
        <v>1.7257584770969661</v>
      </c>
      <c r="BD122">
        <f t="shared" si="72"/>
        <v>1.2674251437636328</v>
      </c>
    </row>
    <row r="123" spans="1:56" x14ac:dyDescent="0.2">
      <c r="A123">
        <v>119</v>
      </c>
      <c r="B123" s="12">
        <v>0.5</v>
      </c>
      <c r="C123" s="5">
        <f t="shared" si="73"/>
        <v>5.63318580683718E-2</v>
      </c>
      <c r="D123">
        <f t="shared" si="37"/>
        <v>3.0093549179520209E-3</v>
      </c>
      <c r="E123" s="22">
        <f t="shared" si="38"/>
        <v>1.6952255411542991E-4</v>
      </c>
      <c r="F123" s="22">
        <f>SUM(E123:E$124)</f>
        <v>2.5024757988468226E-4</v>
      </c>
      <c r="G123">
        <f t="shared" si="39"/>
        <v>1.4761904761904763</v>
      </c>
      <c r="H123">
        <f t="shared" si="40"/>
        <v>1.017857142857143</v>
      </c>
      <c r="J123">
        <f t="shared" si="41"/>
        <v>5.2949275049596248E-2</v>
      </c>
      <c r="K123" s="22">
        <f t="shared" si="42"/>
        <v>2.982731046917036E-3</v>
      </c>
      <c r="L123" s="22">
        <f>SUM(K123:K$124)</f>
        <v>4.4377218015107123E-3</v>
      </c>
      <c r="M123">
        <f t="shared" si="43"/>
        <v>1.4878048780487805</v>
      </c>
      <c r="N123">
        <f t="shared" si="44"/>
        <v>1.0294715447154472</v>
      </c>
      <c r="P123">
        <f t="shared" si="45"/>
        <v>2.9673601501916995E-2</v>
      </c>
      <c r="Q123" s="22">
        <f t="shared" si="46"/>
        <v>1.6715691081834125E-3</v>
      </c>
      <c r="R123" s="22">
        <f>SUM(Q123:Q$124)</f>
        <v>2.4830104228355547E-3</v>
      </c>
      <c r="S123">
        <f t="shared" si="47"/>
        <v>1.4854368932038837</v>
      </c>
      <c r="T123">
        <f t="shared" si="48"/>
        <v>1.0271035598705505</v>
      </c>
      <c r="V123">
        <f t="shared" si="49"/>
        <v>3.9964118222513478E-3</v>
      </c>
      <c r="W123" s="22">
        <f t="shared" si="50"/>
        <v>2.2512530355382602E-4</v>
      </c>
      <c r="X123" s="22">
        <f>SUM(W123:W$124)</f>
        <v>3.3258368233846851E-4</v>
      </c>
      <c r="Y123">
        <f t="shared" si="51"/>
        <v>1.4773269689737469</v>
      </c>
      <c r="Z123">
        <f t="shared" si="52"/>
        <v>1.0189936356404137</v>
      </c>
      <c r="AB123">
        <f t="shared" si="53"/>
        <v>2.2237339211829268E-2</v>
      </c>
      <c r="AC123" s="22">
        <f t="shared" si="54"/>
        <v>1.2526706362990052E-3</v>
      </c>
      <c r="AD123" s="22">
        <f>SUM(AC123:AC$124)</f>
        <v>1.8592907991556661E-3</v>
      </c>
      <c r="AE123">
        <f t="shared" si="55"/>
        <v>1.4842615012106535</v>
      </c>
      <c r="AF123">
        <f t="shared" si="56"/>
        <v>1.0259281678773202</v>
      </c>
      <c r="AH123">
        <f t="shared" si="57"/>
        <v>1.6676249134647943E-2</v>
      </c>
      <c r="AI123" s="22">
        <f t="shared" si="58"/>
        <v>9.3940409936579599E-4</v>
      </c>
      <c r="AJ123" s="22">
        <f>SUM(AI123:AI$124)</f>
        <v>1.393222504856519E-3</v>
      </c>
      <c r="AK123">
        <f t="shared" si="59"/>
        <v>1.4830917874396139</v>
      </c>
      <c r="AL123">
        <f t="shared" si="60"/>
        <v>1.0247584541062806</v>
      </c>
      <c r="AN123">
        <f t="shared" si="61"/>
        <v>1.2514556382339354E-2</v>
      </c>
      <c r="AO123" s="22">
        <f t="shared" si="62"/>
        <v>7.0496821391857691E-4</v>
      </c>
      <c r="AP123" s="22">
        <f>SUM(AO123:AO$124)</f>
        <v>1.0447119314696983E-3</v>
      </c>
      <c r="AQ123">
        <f t="shared" si="63"/>
        <v>1.4819277108433735</v>
      </c>
      <c r="AR123">
        <f t="shared" si="64"/>
        <v>1.0235943775100402</v>
      </c>
      <c r="AT123">
        <f t="shared" si="65"/>
        <v>7.0805226297642784E-2</v>
      </c>
      <c r="AU123" s="22">
        <f t="shared" si="66"/>
        <v>3.9885899582977596E-3</v>
      </c>
      <c r="AV123" s="22">
        <f>SUM(AU123:AU$124)</f>
        <v>5.9390006958516765E-3</v>
      </c>
      <c r="AW123">
        <f t="shared" si="67"/>
        <v>1.488997555012225</v>
      </c>
      <c r="AX123">
        <f t="shared" si="68"/>
        <v>1.0306642216788917</v>
      </c>
      <c r="AZ123">
        <f t="shared" si="69"/>
        <v>5.2949275049596248E-2</v>
      </c>
      <c r="BA123" s="22">
        <f t="shared" si="70"/>
        <v>2.982731046917036E-3</v>
      </c>
      <c r="BB123" s="22">
        <f>SUM(BA123:BA$124)</f>
        <v>4.4377218015107123E-3</v>
      </c>
      <c r="BC123">
        <f t="shared" si="71"/>
        <v>1.4878048780487805</v>
      </c>
      <c r="BD123">
        <f t="shared" si="72"/>
        <v>1.0294715447154472</v>
      </c>
    </row>
    <row r="124" spans="1:56" x14ac:dyDescent="0.2">
      <c r="A124">
        <v>120</v>
      </c>
      <c r="B124" s="12">
        <v>1</v>
      </c>
      <c r="C124" s="5">
        <f t="shared" si="73"/>
        <v>2.81659290341859E-2</v>
      </c>
      <c r="D124">
        <f t="shared" si="37"/>
        <v>2.8660523028114487E-3</v>
      </c>
      <c r="E124" s="22">
        <f t="shared" si="38"/>
        <v>8.0725025769252343E-5</v>
      </c>
      <c r="F124" s="22">
        <f>SUM(E124:E$124)</f>
        <v>8.0725025769252343E-5</v>
      </c>
      <c r="G124">
        <f t="shared" si="39"/>
        <v>1</v>
      </c>
      <c r="H124">
        <f t="shared" si="40"/>
        <v>0.54166666666666674</v>
      </c>
      <c r="J124">
        <f t="shared" si="41"/>
        <v>5.1657829316679262E-2</v>
      </c>
      <c r="K124" s="22">
        <f t="shared" si="42"/>
        <v>1.4549907545936759E-3</v>
      </c>
      <c r="L124" s="22">
        <f>SUM(K124:K$124)</f>
        <v>1.4549907545936759E-3</v>
      </c>
      <c r="M124">
        <f t="shared" si="43"/>
        <v>1</v>
      </c>
      <c r="N124">
        <f t="shared" si="44"/>
        <v>0.54166666666666674</v>
      </c>
      <c r="P124">
        <f t="shared" si="45"/>
        <v>2.8809321846521359E-2</v>
      </c>
      <c r="Q124" s="22">
        <f t="shared" si="46"/>
        <v>8.1144131465214211E-4</v>
      </c>
      <c r="R124" s="22">
        <f>SUM(Q124:Q$124)</f>
        <v>8.1144131465214211E-4</v>
      </c>
      <c r="S124">
        <f t="shared" si="47"/>
        <v>1</v>
      </c>
      <c r="T124">
        <f t="shared" si="48"/>
        <v>0.54166666666666674</v>
      </c>
      <c r="V124">
        <f t="shared" si="49"/>
        <v>3.8151902837721689E-3</v>
      </c>
      <c r="W124" s="22">
        <f t="shared" si="50"/>
        <v>1.0745837878464247E-4</v>
      </c>
      <c r="X124" s="22">
        <f>SUM(W124:W$124)</f>
        <v>1.0745837878464247E-4</v>
      </c>
      <c r="Y124">
        <f t="shared" si="51"/>
        <v>1</v>
      </c>
      <c r="Z124">
        <f t="shared" si="52"/>
        <v>0.54166666666666674</v>
      </c>
      <c r="AB124">
        <f t="shared" si="53"/>
        <v>2.1537374539301952E-2</v>
      </c>
      <c r="AC124" s="22">
        <f t="shared" si="54"/>
        <v>6.0662016285666098E-4</v>
      </c>
      <c r="AD124" s="22">
        <f>SUM(AC124:AC$124)</f>
        <v>6.0662016285666098E-4</v>
      </c>
      <c r="AE124">
        <f t="shared" si="55"/>
        <v>1</v>
      </c>
      <c r="AF124">
        <f t="shared" si="56"/>
        <v>0.54166666666666674</v>
      </c>
      <c r="AH124">
        <f t="shared" si="57"/>
        <v>1.6112318004490773E-2</v>
      </c>
      <c r="AI124" s="22">
        <f t="shared" si="58"/>
        <v>4.5381840549072291E-4</v>
      </c>
      <c r="AJ124" s="22">
        <f>SUM(AI124:AI$124)</f>
        <v>4.5381840549072291E-4</v>
      </c>
      <c r="AK124">
        <f t="shared" si="59"/>
        <v>1</v>
      </c>
      <c r="AL124">
        <f t="shared" si="60"/>
        <v>0.54166666666666674</v>
      </c>
      <c r="AN124">
        <f t="shared" si="61"/>
        <v>1.2062223019122267E-2</v>
      </c>
      <c r="AO124" s="22">
        <f t="shared" si="62"/>
        <v>3.3974371755112137E-4</v>
      </c>
      <c r="AP124" s="22">
        <f>SUM(AO124:AO$124)</f>
        <v>3.3974371755112137E-4</v>
      </c>
      <c r="AQ124">
        <f t="shared" si="63"/>
        <v>1</v>
      </c>
      <c r="AR124">
        <f t="shared" si="64"/>
        <v>0.54166666666666674</v>
      </c>
      <c r="AT124">
        <f t="shared" si="65"/>
        <v>6.9247165083269224E-2</v>
      </c>
      <c r="AU124" s="22">
        <f t="shared" si="66"/>
        <v>1.9504107375539167E-3</v>
      </c>
      <c r="AV124" s="22">
        <f>SUM(AU124:AU$124)</f>
        <v>1.9504107375539167E-3</v>
      </c>
      <c r="AW124">
        <f t="shared" si="67"/>
        <v>1</v>
      </c>
      <c r="AX124">
        <f t="shared" si="68"/>
        <v>0.54166666666666674</v>
      </c>
      <c r="AZ124">
        <f t="shared" si="69"/>
        <v>5.1657829316679262E-2</v>
      </c>
      <c r="BA124" s="22">
        <f t="shared" si="70"/>
        <v>1.4549907545936759E-3</v>
      </c>
      <c r="BB124" s="22">
        <f>SUM(BA124:BA$124)</f>
        <v>1.4549907545936759E-3</v>
      </c>
      <c r="BC124">
        <f t="shared" si="71"/>
        <v>1</v>
      </c>
      <c r="BD124">
        <f t="shared" si="72"/>
        <v>0.54166666666666674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3"/>
  <sheetViews>
    <sheetView workbookViewId="0">
      <selection activeCell="C18" sqref="C18"/>
    </sheetView>
  </sheetViews>
  <sheetFormatPr defaultRowHeight="12.75" x14ac:dyDescent="0.2"/>
  <cols>
    <col min="1" max="1" width="19" bestFit="1" customWidth="1"/>
    <col min="2" max="2" width="10.7109375" bestFit="1" customWidth="1"/>
    <col min="4" max="4" width="12.85546875" bestFit="1" customWidth="1"/>
  </cols>
  <sheetData>
    <row r="1" spans="1:4" ht="15" x14ac:dyDescent="0.3">
      <c r="A1" s="98" t="s">
        <v>107</v>
      </c>
      <c r="D1" s="131"/>
    </row>
    <row r="3" spans="1:4" x14ac:dyDescent="0.2">
      <c r="A3" s="99" t="s">
        <v>181</v>
      </c>
      <c r="B3" s="100">
        <v>9571300</v>
      </c>
      <c r="D3" s="118">
        <f>B3</f>
        <v>9571300</v>
      </c>
    </row>
    <row r="4" spans="1:4" x14ac:dyDescent="0.2">
      <c r="A4" s="99"/>
      <c r="B4" s="99"/>
    </row>
    <row r="5" spans="1:4" x14ac:dyDescent="0.2">
      <c r="A5" s="99" t="s">
        <v>182</v>
      </c>
      <c r="B5" s="100">
        <v>188600</v>
      </c>
      <c r="D5" s="118">
        <f>B5</f>
        <v>188600</v>
      </c>
    </row>
    <row r="6" spans="1:4" x14ac:dyDescent="0.2">
      <c r="A6" s="99" t="s">
        <v>129</v>
      </c>
      <c r="B6" s="100">
        <v>1739500</v>
      </c>
      <c r="D6" s="118">
        <f>B6</f>
        <v>1739500</v>
      </c>
    </row>
    <row r="7" spans="1:4" x14ac:dyDescent="0.2">
      <c r="A7" s="99" t="s">
        <v>183</v>
      </c>
      <c r="B7" s="100">
        <v>-414200</v>
      </c>
      <c r="D7" s="118">
        <f>B7</f>
        <v>-414200</v>
      </c>
    </row>
    <row r="8" spans="1:4" x14ac:dyDescent="0.2">
      <c r="A8" s="99" t="s">
        <v>184</v>
      </c>
      <c r="B8" s="100">
        <v>-185500</v>
      </c>
      <c r="D8" s="118">
        <f>B8</f>
        <v>-185500</v>
      </c>
    </row>
    <row r="9" spans="1:4" x14ac:dyDescent="0.2">
      <c r="A9" s="99" t="s">
        <v>185</v>
      </c>
      <c r="B9" s="100">
        <f>B11-SUM(B3:B8)</f>
        <v>-188400</v>
      </c>
      <c r="D9" s="5">
        <f>D3*0.05 + SUM(D5:D8)*((1.05)^(1/2) - 1)</f>
        <v>511369.93975007319</v>
      </c>
    </row>
    <row r="10" spans="1:4" x14ac:dyDescent="0.2">
      <c r="A10" s="99"/>
      <c r="B10" s="99"/>
    </row>
    <row r="11" spans="1:4" x14ac:dyDescent="0.2">
      <c r="A11" s="101" t="s">
        <v>186</v>
      </c>
      <c r="B11" s="102">
        <v>10711300</v>
      </c>
      <c r="D11" s="118">
        <f>SUM(D3,D5:D10)</f>
        <v>11411069.939750073</v>
      </c>
    </row>
    <row r="12" spans="1:4" x14ac:dyDescent="0.2">
      <c r="A12" s="99"/>
      <c r="B12" s="99"/>
    </row>
    <row r="13" spans="1:4" x14ac:dyDescent="0.2">
      <c r="A13" s="101" t="s">
        <v>187</v>
      </c>
      <c r="B13" s="103">
        <f>2*B9/(B3+B11-B9)</f>
        <v>-1.840652630550535E-2</v>
      </c>
      <c r="D13" s="118">
        <f>B11-D11</f>
        <v>-699769.93975007348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42"/>
  <sheetViews>
    <sheetView workbookViewId="0">
      <selection activeCell="H8" sqref="H8"/>
    </sheetView>
  </sheetViews>
  <sheetFormatPr defaultColWidth="8.7109375" defaultRowHeight="12.75" x14ac:dyDescent="0.2"/>
  <cols>
    <col min="1" max="1" width="35.5703125" style="31" customWidth="1"/>
    <col min="2" max="2" width="23.7109375" style="31" bestFit="1" customWidth="1"/>
    <col min="3" max="3" width="12.140625" style="31" bestFit="1" customWidth="1"/>
    <col min="4" max="4" width="12.28515625" style="31" bestFit="1" customWidth="1"/>
    <col min="5" max="5" width="11.42578125" style="31" bestFit="1" customWidth="1"/>
    <col min="6" max="6" width="14" style="31" bestFit="1" customWidth="1"/>
    <col min="7" max="8" width="12.85546875" style="31" bestFit="1" customWidth="1"/>
    <col min="9" max="16384" width="8.7109375" style="31"/>
  </cols>
  <sheetData>
    <row r="1" spans="1:5" ht="15" x14ac:dyDescent="0.3">
      <c r="A1" s="30" t="s">
        <v>105</v>
      </c>
    </row>
    <row r="3" spans="1:5" x14ac:dyDescent="0.2">
      <c r="A3" s="32" t="s">
        <v>106</v>
      </c>
      <c r="C3" s="33"/>
    </row>
    <row r="4" spans="1:5" x14ac:dyDescent="0.2">
      <c r="A4" s="34" t="s">
        <v>107</v>
      </c>
      <c r="B4" s="35">
        <f>Asset2013!B11</f>
        <v>10711300</v>
      </c>
      <c r="E4" s="33"/>
    </row>
    <row r="6" spans="1:5" x14ac:dyDescent="0.2">
      <c r="A6" s="34" t="s">
        <v>108</v>
      </c>
      <c r="E6" s="158">
        <v>3.7499999999999999E-2</v>
      </c>
    </row>
    <row r="7" spans="1:5" x14ac:dyDescent="0.2">
      <c r="A7" s="36" t="s">
        <v>109</v>
      </c>
      <c r="B7" s="37">
        <f ca="1">Active2013!W55</f>
        <v>6361227.9807680333</v>
      </c>
      <c r="C7"/>
      <c r="E7" s="167">
        <f>Active2013!H6</f>
        <v>7403547.2563188048</v>
      </c>
    </row>
    <row r="8" spans="1:5" x14ac:dyDescent="0.2">
      <c r="A8" s="36" t="s">
        <v>110</v>
      </c>
      <c r="B8" s="37">
        <f ca="1">Deferred2013!I20</f>
        <v>378159.58319522889</v>
      </c>
      <c r="C8"/>
      <c r="E8" s="167">
        <f>Deferred2013!H6</f>
        <v>447820.662314696</v>
      </c>
    </row>
    <row r="9" spans="1:5" ht="13.5" thickBot="1" x14ac:dyDescent="0.25">
      <c r="A9" s="36" t="s">
        <v>8</v>
      </c>
      <c r="B9" s="37">
        <f ca="1">Pensioner2013!K29</f>
        <v>3271674.9560829457</v>
      </c>
      <c r="C9"/>
      <c r="E9" s="167">
        <f>Pensioner2013!H6</f>
        <v>3588915.2362736235</v>
      </c>
    </row>
    <row r="10" spans="1:5" ht="13.5" thickBot="1" x14ac:dyDescent="0.25">
      <c r="A10" s="36" t="s">
        <v>111</v>
      </c>
      <c r="B10" s="38">
        <f ca="1">ROUND(SUM(B7:B9),-2)</f>
        <v>10011100</v>
      </c>
      <c r="C10"/>
      <c r="E10" s="160">
        <f>SUM(E7:E9)</f>
        <v>11440283.154907124</v>
      </c>
    </row>
    <row r="11" spans="1:5" ht="13.5" thickBot="1" x14ac:dyDescent="0.25">
      <c r="B11" s="33"/>
    </row>
    <row r="12" spans="1:5" ht="13.5" thickBot="1" x14ac:dyDescent="0.25">
      <c r="A12" s="39" t="s">
        <v>112</v>
      </c>
      <c r="B12" s="40">
        <f ca="1">ROUND(B4-B10,-2)</f>
        <v>700200</v>
      </c>
    </row>
    <row r="14" spans="1:5" x14ac:dyDescent="0.2">
      <c r="A14" s="32" t="s">
        <v>113</v>
      </c>
      <c r="B14" s="33"/>
    </row>
    <row r="15" spans="1:5" x14ac:dyDescent="0.2">
      <c r="A15" s="34" t="s">
        <v>107</v>
      </c>
    </row>
    <row r="16" spans="1:5" x14ac:dyDescent="0.2">
      <c r="A16" s="36" t="s">
        <v>114</v>
      </c>
      <c r="B16" s="35">
        <f>Asset2013!B11</f>
        <v>10711300</v>
      </c>
    </row>
    <row r="17" spans="1:8" x14ac:dyDescent="0.2">
      <c r="A17" s="36" t="s">
        <v>115</v>
      </c>
      <c r="B17" s="41">
        <v>-325000</v>
      </c>
    </row>
    <row r="18" spans="1:8" x14ac:dyDescent="0.2">
      <c r="A18" s="36" t="s">
        <v>111</v>
      </c>
      <c r="B18" s="35">
        <f>B16+B17</f>
        <v>10386300</v>
      </c>
      <c r="F18" s="159"/>
      <c r="G18" s="159"/>
      <c r="H18" s="159"/>
    </row>
    <row r="19" spans="1:8" x14ac:dyDescent="0.2">
      <c r="F19" s="78"/>
      <c r="G19" s="158">
        <v>2.2499999999999999E-2</v>
      </c>
      <c r="H19" s="158">
        <v>2.5000000000000001E-2</v>
      </c>
    </row>
    <row r="20" spans="1:8" x14ac:dyDescent="0.2">
      <c r="A20" s="34" t="s">
        <v>108</v>
      </c>
      <c r="C20" s="42" t="s">
        <v>116</v>
      </c>
      <c r="D20" s="42" t="s">
        <v>117</v>
      </c>
      <c r="E20"/>
      <c r="F20" s="79"/>
      <c r="G20" s="79" t="s">
        <v>116</v>
      </c>
      <c r="H20" s="79" t="s">
        <v>117</v>
      </c>
    </row>
    <row r="21" spans="1:8" x14ac:dyDescent="0.2">
      <c r="A21" s="36" t="s">
        <v>118</v>
      </c>
      <c r="B21" s="35">
        <f ca="1">ROUND(SUM(C21:D21),-2)</f>
        <v>3998600</v>
      </c>
      <c r="C21" s="43">
        <f ca="1">0.5*SUM(Active2013!W67:'Active2013'!W76,Active2013!W106)</f>
        <v>2025373.7395919142</v>
      </c>
      <c r="D21" s="43">
        <f ca="1">0.5*SUM(Active2013!W120:W129, Active2013!W159)</f>
        <v>1973256.7193545017</v>
      </c>
      <c r="E21"/>
      <c r="F21" s="165">
        <v>4454600</v>
      </c>
      <c r="G21" s="166">
        <v>2258416.9306335477</v>
      </c>
      <c r="H21" s="166">
        <v>2196187.2156369039</v>
      </c>
    </row>
    <row r="22" spans="1:8" x14ac:dyDescent="0.2">
      <c r="A22" s="36" t="s">
        <v>119</v>
      </c>
      <c r="B22" s="35">
        <f ca="1">ROUND(SUM(C22:D22),-2)</f>
        <v>2722900</v>
      </c>
      <c r="C22" s="43">
        <f ca="1">0.7*SUM(Active2013!W77:'Active2013'!W105, Active2013!W107)</f>
        <v>1930705.1661776672</v>
      </c>
      <c r="D22" s="43">
        <f ca="1">0.3*SUM(Active2013!W130:W158,Active2013!W160)</f>
        <v>792196.76606904145</v>
      </c>
      <c r="E22"/>
      <c r="F22" s="165">
        <v>3263900</v>
      </c>
      <c r="G22" s="166">
        <v>2316517.566531782</v>
      </c>
      <c r="H22" s="166">
        <v>947413.60393668583</v>
      </c>
    </row>
    <row r="23" spans="1:8" x14ac:dyDescent="0.2">
      <c r="A23" s="36" t="s">
        <v>110</v>
      </c>
      <c r="B23" s="35">
        <f ca="1">ROUND(D23,-2)</f>
        <v>497800</v>
      </c>
      <c r="C23" s="45"/>
      <c r="D23" s="35">
        <f ca="1">Deferred2013!I37</f>
        <v>497822.17082585354</v>
      </c>
      <c r="E23"/>
      <c r="F23" s="165">
        <f>ROUND(H23,-2)</f>
        <v>585100</v>
      </c>
      <c r="G23" s="168"/>
      <c r="H23" s="168">
        <f>Deferred2013!H23</f>
        <v>585141.71981329017</v>
      </c>
    </row>
    <row r="24" spans="1:8" ht="13.5" thickBot="1" x14ac:dyDescent="0.25">
      <c r="A24" s="36" t="s">
        <v>8</v>
      </c>
      <c r="B24" s="35">
        <f ca="1">ROUND(D24,-2)</f>
        <v>3676500</v>
      </c>
      <c r="C24" s="45"/>
      <c r="D24" s="35">
        <f ca="1">Pensioner2013!K55</f>
        <v>3676496.8912453842</v>
      </c>
      <c r="E24"/>
      <c r="F24" s="166">
        <f>ROUND(H24,-2)</f>
        <v>4065600</v>
      </c>
      <c r="G24" s="168"/>
      <c r="H24" s="168">
        <f>Pensioner2013!H32</f>
        <v>4065564.6382767353</v>
      </c>
    </row>
    <row r="25" spans="1:8" ht="13.5" thickBot="1" x14ac:dyDescent="0.25">
      <c r="A25" s="36" t="s">
        <v>111</v>
      </c>
      <c r="B25" s="35">
        <f ca="1">SUM(B21:B24)</f>
        <v>10895800</v>
      </c>
      <c r="C25" s="46">
        <f ca="1">SUM(C21:C24)</f>
        <v>3956078.9057695814</v>
      </c>
      <c r="D25" s="46">
        <f ca="1">SUM(D21:D24)</f>
        <v>6939772.5474947803</v>
      </c>
      <c r="E25"/>
      <c r="F25" s="161">
        <f>SUM(F21:F24)</f>
        <v>12369200</v>
      </c>
      <c r="G25" s="48">
        <f>SUM(G21:G24)</f>
        <v>4574934.4971653298</v>
      </c>
      <c r="H25" s="48">
        <f>SUM(H21:H24)</f>
        <v>7794307.177663615</v>
      </c>
    </row>
    <row r="26" spans="1:8" ht="13.5" thickBot="1" x14ac:dyDescent="0.25">
      <c r="F26"/>
    </row>
    <row r="27" spans="1:8" ht="13.5" thickBot="1" x14ac:dyDescent="0.25">
      <c r="A27" s="39" t="s">
        <v>112</v>
      </c>
      <c r="B27" s="47">
        <f ca="1">B18-B25</f>
        <v>-509500</v>
      </c>
    </row>
    <row r="29" spans="1:8" x14ac:dyDescent="0.2">
      <c r="A29" s="32" t="s">
        <v>120</v>
      </c>
    </row>
    <row r="30" spans="1:8" x14ac:dyDescent="0.2">
      <c r="A30" s="34" t="s">
        <v>120</v>
      </c>
      <c r="B30" s="37">
        <f ca="1">ROUND(Active2013!Y56,-2)</f>
        <v>230700</v>
      </c>
    </row>
    <row r="31" spans="1:8" ht="13.5" thickBot="1" x14ac:dyDescent="0.25">
      <c r="A31" s="68" t="s">
        <v>188</v>
      </c>
      <c r="B31" s="92">
        <f>ROUND(SUM(Active2013!E20:E54)*(1+Active2013!$B$7),-2)</f>
        <v>1646000</v>
      </c>
    </row>
    <row r="32" spans="1:8" ht="13.5" thickBot="1" x14ac:dyDescent="0.25">
      <c r="A32" s="49" t="s">
        <v>122</v>
      </c>
      <c r="B32" s="50">
        <f ca="1">B30/B31</f>
        <v>0.14015795868772782</v>
      </c>
    </row>
    <row r="34" spans="1:4" x14ac:dyDescent="0.2">
      <c r="A34" s="34" t="s">
        <v>123</v>
      </c>
      <c r="B34" s="21">
        <f>Active2013!B6</f>
        <v>4.7500000000000001E-2</v>
      </c>
      <c r="C34"/>
      <c r="D34"/>
    </row>
    <row r="35" spans="1:4" x14ac:dyDescent="0.2">
      <c r="A35" s="34" t="s">
        <v>124</v>
      </c>
      <c r="B35" s="12">
        <f>PV((1+B34)^(1/12) - 1,12*15,-1/12,,0)</f>
        <v>10.785221587827202</v>
      </c>
      <c r="C35"/>
      <c r="D35"/>
    </row>
    <row r="36" spans="1:4" x14ac:dyDescent="0.2">
      <c r="A36" s="34" t="s">
        <v>125</v>
      </c>
      <c r="B36" s="35">
        <v>0</v>
      </c>
      <c r="C36"/>
      <c r="D36"/>
    </row>
    <row r="37" spans="1:4" x14ac:dyDescent="0.2">
      <c r="B37"/>
      <c r="C37"/>
      <c r="D37"/>
    </row>
    <row r="38" spans="1:4" x14ac:dyDescent="0.2">
      <c r="A38" s="34" t="s">
        <v>126</v>
      </c>
      <c r="B38" s="93">
        <f ca="1">C38*(C25/B25) + D38*(D25/B25)</f>
        <v>2.8184727057130536E-2</v>
      </c>
      <c r="C38" s="21">
        <v>2.5000000000000001E-2</v>
      </c>
      <c r="D38" s="21">
        <v>0.03</v>
      </c>
    </row>
    <row r="39" spans="1:4" x14ac:dyDescent="0.2">
      <c r="A39" s="34" t="s">
        <v>127</v>
      </c>
      <c r="B39" s="29">
        <f ca="1">PV((1+B38)^(1/12) - 1,12*5,-1/12,,0)</f>
        <v>4.6627111362157434</v>
      </c>
      <c r="C39"/>
      <c r="D39"/>
    </row>
    <row r="40" spans="1:4" x14ac:dyDescent="0.2">
      <c r="A40" s="34" t="s">
        <v>128</v>
      </c>
      <c r="B40" s="37">
        <f ca="1">ROUND(-B27/B39,-2)</f>
        <v>109300</v>
      </c>
      <c r="C40"/>
      <c r="D40"/>
    </row>
    <row r="42" spans="1:4" ht="13.5" thickBot="1" x14ac:dyDescent="0.25">
      <c r="A42" s="39" t="s">
        <v>129</v>
      </c>
      <c r="B42" s="47">
        <f ca="1">MAX(B36,B40)</f>
        <v>109300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L29"/>
  <sheetViews>
    <sheetView workbookViewId="0">
      <selection activeCell="H30" sqref="H30"/>
    </sheetView>
  </sheetViews>
  <sheetFormatPr defaultColWidth="8.7109375" defaultRowHeight="12.75" x14ac:dyDescent="0.2"/>
  <cols>
    <col min="1" max="1" width="24.140625" customWidth="1"/>
    <col min="2" max="2" width="12.28515625" bestFit="1" customWidth="1"/>
    <col min="3" max="3" width="12" bestFit="1" customWidth="1"/>
    <col min="4" max="4" width="11.42578125" bestFit="1" customWidth="1"/>
    <col min="5" max="5" width="13.85546875" bestFit="1" customWidth="1"/>
    <col min="6" max="6" width="12.28515625" bestFit="1" customWidth="1"/>
    <col min="7" max="7" width="15.85546875" bestFit="1" customWidth="1"/>
    <col min="8" max="8" width="12.85546875" bestFit="1" customWidth="1"/>
    <col min="9" max="9" width="12" customWidth="1"/>
    <col min="10" max="10" width="11.28515625" bestFit="1" customWidth="1"/>
    <col min="11" max="11" width="7.7109375" customWidth="1"/>
    <col min="12" max="12" width="10.28515625" bestFit="1" customWidth="1"/>
    <col min="13" max="13" width="13.7109375" customWidth="1"/>
    <col min="14" max="14" width="11.85546875" customWidth="1"/>
    <col min="15" max="15" width="15.7109375" customWidth="1"/>
    <col min="16" max="16" width="11" customWidth="1"/>
    <col min="17" max="18" width="12" customWidth="1"/>
  </cols>
  <sheetData>
    <row r="1" spans="1:12" ht="15" x14ac:dyDescent="0.3">
      <c r="A1" s="98" t="s">
        <v>196</v>
      </c>
    </row>
    <row r="3" spans="1:12" x14ac:dyDescent="0.2">
      <c r="B3" s="111" t="s">
        <v>107</v>
      </c>
      <c r="C3" s="111" t="s">
        <v>197</v>
      </c>
      <c r="D3" s="111" t="s">
        <v>198</v>
      </c>
      <c r="E3" s="111" t="s">
        <v>199</v>
      </c>
      <c r="F3" s="111" t="s">
        <v>108</v>
      </c>
      <c r="G3" s="111" t="s">
        <v>200</v>
      </c>
      <c r="I3" s="112" t="s">
        <v>201</v>
      </c>
      <c r="J3" s="113"/>
      <c r="K3" s="113"/>
      <c r="L3" s="114"/>
    </row>
    <row r="4" spans="1:12" x14ac:dyDescent="0.2">
      <c r="A4" s="132" t="s">
        <v>202</v>
      </c>
      <c r="B4" s="133">
        <f>Summary2012!B4</f>
        <v>9571300</v>
      </c>
      <c r="C4" s="134">
        <f ca="1">Active2012!W59</f>
        <v>8311222.3832783001</v>
      </c>
      <c r="D4" s="134">
        <f ca="1">Deferred2012!I19</f>
        <v>285967.00693077914</v>
      </c>
      <c r="E4" s="134">
        <f ca="1">Pensioner2012!K25</f>
        <v>1324397.4708020466</v>
      </c>
      <c r="F4" s="133">
        <f ca="1">SUM(C4:E4)</f>
        <v>9921586.8610111251</v>
      </c>
      <c r="G4" s="133">
        <f ca="1">B4-F4</f>
        <v>-350286.86101112515</v>
      </c>
      <c r="I4" s="115" t="s">
        <v>202</v>
      </c>
      <c r="J4" s="116"/>
      <c r="K4" s="116"/>
      <c r="L4" s="117">
        <f ca="1">ROUND(G4,-2)</f>
        <v>-350300</v>
      </c>
    </row>
    <row r="5" spans="1:12" x14ac:dyDescent="0.2">
      <c r="B5" s="118"/>
      <c r="C5" s="118"/>
      <c r="D5" s="118"/>
      <c r="E5" s="118"/>
      <c r="F5" s="118"/>
      <c r="G5" s="118"/>
      <c r="I5" s="119"/>
      <c r="J5" s="116"/>
      <c r="K5" s="116"/>
      <c r="L5" s="120"/>
    </row>
    <row r="6" spans="1:12" x14ac:dyDescent="0.2">
      <c r="A6" s="121" t="s">
        <v>97</v>
      </c>
      <c r="B6" s="122">
        <f>B4*0.05</f>
        <v>478565</v>
      </c>
      <c r="C6" s="122">
        <f ca="1">C4*0.05</f>
        <v>415561.11916391505</v>
      </c>
      <c r="D6" s="122">
        <f ca="1">D4*0.05</f>
        <v>14298.350346538959</v>
      </c>
      <c r="E6" s="122">
        <f ca="1">E4*0.05</f>
        <v>66219.87354010233</v>
      </c>
      <c r="F6" s="122">
        <f ca="1">SUM(C6:E6)</f>
        <v>496079.34305055632</v>
      </c>
      <c r="G6" s="123">
        <f ca="1">B6-F6</f>
        <v>-17514.343050556316</v>
      </c>
      <c r="H6" s="18"/>
      <c r="I6" s="124" t="s">
        <v>97</v>
      </c>
      <c r="J6" s="116"/>
      <c r="K6" s="116"/>
      <c r="L6" s="120">
        <f ca="1">ROUND(G6,-2)</f>
        <v>-17500</v>
      </c>
    </row>
    <row r="7" spans="1:12" x14ac:dyDescent="0.2">
      <c r="A7" s="121" t="s">
        <v>203</v>
      </c>
      <c r="B7" s="125">
        <f>B29-SUM(B4,B6,B8:B25)</f>
        <v>-699769.93975007161</v>
      </c>
      <c r="C7" s="122">
        <v>0</v>
      </c>
      <c r="D7" s="122">
        <v>0</v>
      </c>
      <c r="E7" s="122">
        <v>0</v>
      </c>
      <c r="F7" s="122">
        <f>SUM(C7:E7)</f>
        <v>0</v>
      </c>
      <c r="G7" s="123">
        <f t="shared" ref="G7:G15" si="0">B7-F7</f>
        <v>-699769.93975007161</v>
      </c>
      <c r="H7" s="18"/>
      <c r="I7" s="124" t="s">
        <v>203</v>
      </c>
      <c r="J7" s="116"/>
      <c r="K7" s="116"/>
      <c r="L7" s="120">
        <f>ROUND(G7,-2)</f>
        <v>-699800</v>
      </c>
    </row>
    <row r="8" spans="1:12" x14ac:dyDescent="0.2">
      <c r="A8" t="s">
        <v>182</v>
      </c>
      <c r="B8" s="122">
        <f>Asset2013!B5*(1.05)^(1/2)</f>
        <v>193257.49144599805</v>
      </c>
      <c r="C8" s="122">
        <f ca="1">ActiveGL!E52</f>
        <v>265910.79047607083</v>
      </c>
      <c r="D8" s="122">
        <v>0</v>
      </c>
      <c r="E8" s="122">
        <v>0</v>
      </c>
      <c r="F8" s="122">
        <f t="shared" ref="F8:F15" ca="1" si="1">SUM(C8:E8)</f>
        <v>265910.79047607083</v>
      </c>
      <c r="G8" s="123">
        <f t="shared" ca="1" si="0"/>
        <v>-72653.299030072783</v>
      </c>
      <c r="H8" s="18"/>
      <c r="I8" s="119" t="s">
        <v>182</v>
      </c>
      <c r="J8" s="116"/>
      <c r="K8" s="116"/>
      <c r="L8" s="120">
        <f ca="1">ROUND(G8+G9,-2)</f>
        <v>-92400</v>
      </c>
    </row>
    <row r="9" spans="1:12" x14ac:dyDescent="0.2">
      <c r="A9" t="s">
        <v>204</v>
      </c>
      <c r="B9" s="122">
        <v>0</v>
      </c>
      <c r="C9" s="122">
        <f ca="1">ActiveGL!L52</f>
        <v>19771.331103285018</v>
      </c>
      <c r="D9" s="122">
        <v>0</v>
      </c>
      <c r="E9" s="122">
        <v>0</v>
      </c>
      <c r="F9" s="122">
        <f t="shared" ca="1" si="1"/>
        <v>19771.331103285018</v>
      </c>
      <c r="G9" s="123">
        <f t="shared" ca="1" si="0"/>
        <v>-19771.331103285018</v>
      </c>
      <c r="H9" s="18"/>
      <c r="I9" s="119" t="s">
        <v>129</v>
      </c>
      <c r="J9" s="116"/>
      <c r="K9" s="116"/>
      <c r="L9" s="120">
        <f ca="1">ROUND(G10,-2)</f>
        <v>2196700</v>
      </c>
    </row>
    <row r="10" spans="1:12" x14ac:dyDescent="0.2">
      <c r="A10" t="s">
        <v>129</v>
      </c>
      <c r="B10" s="122">
        <f>Asset2013!B6*(1.05)^(1/2)</f>
        <v>1782457.0857386724</v>
      </c>
      <c r="C10" s="122">
        <f ca="1">-(ActiveGL!F17+ActiveGL!F43)</f>
        <v>-414242.11972168926</v>
      </c>
      <c r="D10" s="122">
        <v>0</v>
      </c>
      <c r="E10" s="122">
        <v>0</v>
      </c>
      <c r="F10" s="122">
        <f t="shared" ca="1" si="1"/>
        <v>-414242.11972168926</v>
      </c>
      <c r="G10" s="123">
        <f t="shared" ca="1" si="0"/>
        <v>2196699.2054603617</v>
      </c>
      <c r="H10" s="18"/>
      <c r="I10" s="119" t="s">
        <v>205</v>
      </c>
      <c r="J10" s="116"/>
      <c r="K10" s="116"/>
      <c r="L10" s="120">
        <f ca="1">ROUND(G11,-2)</f>
        <v>41900</v>
      </c>
    </row>
    <row r="11" spans="1:12" x14ac:dyDescent="0.2">
      <c r="A11" t="s">
        <v>205</v>
      </c>
      <c r="B11" s="122">
        <v>0</v>
      </c>
      <c r="C11" s="125">
        <f ca="1">-Active2013OLDSAL!F9</f>
        <v>-41854.947830573656</v>
      </c>
      <c r="D11" s="122">
        <v>0</v>
      </c>
      <c r="E11" s="122">
        <v>0</v>
      </c>
      <c r="F11" s="122">
        <f t="shared" ca="1" si="1"/>
        <v>-41854.947830573656</v>
      </c>
      <c r="G11" s="123">
        <f t="shared" ca="1" si="0"/>
        <v>41854.947830573656</v>
      </c>
      <c r="H11" s="18"/>
      <c r="I11" s="119" t="s">
        <v>206</v>
      </c>
      <c r="J11" s="116"/>
      <c r="K11" s="116"/>
      <c r="L11" s="120">
        <f ca="1">ROUND(G12+G13,-2)</f>
        <v>80800</v>
      </c>
    </row>
    <row r="12" spans="1:12" x14ac:dyDescent="0.2">
      <c r="A12" t="s">
        <v>206</v>
      </c>
      <c r="B12" s="125">
        <f>-Pensioner2013!Q29*(1.05)^(1/2)</f>
        <v>-173924.85635048349</v>
      </c>
      <c r="C12" s="122">
        <f ca="1">ActiveGL!J52</f>
        <v>-2371816.4553448581</v>
      </c>
      <c r="D12" s="122">
        <v>0</v>
      </c>
      <c r="E12" s="125">
        <f ca="1">PensionerGL!J18</f>
        <v>2153875.8021891299</v>
      </c>
      <c r="F12" s="122">
        <f t="shared" ca="1" si="1"/>
        <v>-217940.65315572824</v>
      </c>
      <c r="G12" s="123">
        <f t="shared" ca="1" si="0"/>
        <v>44015.796805244754</v>
      </c>
      <c r="H12" s="18"/>
      <c r="I12" s="119" t="s">
        <v>207</v>
      </c>
      <c r="J12" s="116"/>
      <c r="K12" s="116"/>
      <c r="L12" s="120">
        <f ca="1">ROUND(G14,-2)</f>
        <v>-314600</v>
      </c>
    </row>
    <row r="13" spans="1:12" x14ac:dyDescent="0.2">
      <c r="A13" t="s">
        <v>208</v>
      </c>
      <c r="B13" s="122">
        <v>0</v>
      </c>
      <c r="C13" s="122">
        <f ca="1">ActiveGL!I52</f>
        <v>-36824.207233617897</v>
      </c>
      <c r="D13" s="122">
        <v>0</v>
      </c>
      <c r="E13" s="122">
        <v>0</v>
      </c>
      <c r="F13" s="122">
        <f t="shared" ca="1" si="1"/>
        <v>-36824.207233617897</v>
      </c>
      <c r="G13" s="123">
        <f t="shared" ca="1" si="0"/>
        <v>36824.207233617897</v>
      </c>
      <c r="H13" s="18"/>
      <c r="I13" s="119" t="s">
        <v>209</v>
      </c>
      <c r="J13" s="116"/>
      <c r="K13" s="116"/>
      <c r="L13" s="120">
        <f ca="1">ROUND(G15,-2)</f>
        <v>356000</v>
      </c>
    </row>
    <row r="14" spans="1:12" x14ac:dyDescent="0.2">
      <c r="A14" t="s">
        <v>207</v>
      </c>
      <c r="B14" s="122">
        <f>Asset2013!B7*(1.05)^(1/2)</f>
        <v>-424428.70072604658</v>
      </c>
      <c r="C14" s="122">
        <f ca="1">ActiveGL!K52</f>
        <v>-113559.14846889274</v>
      </c>
      <c r="D14" s="125">
        <f ca="1">DeferredGL!K9</f>
        <v>3691.1288468792754</v>
      </c>
      <c r="E14" s="122">
        <v>0</v>
      </c>
      <c r="F14" s="122">
        <f t="shared" ca="1" si="1"/>
        <v>-109868.01962201347</v>
      </c>
      <c r="G14" s="123">
        <f t="shared" ca="1" si="0"/>
        <v>-314560.68110403314</v>
      </c>
      <c r="H14" s="18"/>
      <c r="I14" s="119"/>
      <c r="J14" s="116"/>
      <c r="K14" s="116"/>
      <c r="L14" s="120"/>
    </row>
    <row r="15" spans="1:12" x14ac:dyDescent="0.2">
      <c r="A15" t="s">
        <v>209</v>
      </c>
      <c r="B15" s="125">
        <f>Asset2013!B8*(1.05)^(1/2) - B12</f>
        <v>-16156.080358067091</v>
      </c>
      <c r="C15" s="122">
        <v>0</v>
      </c>
      <c r="D15" s="122">
        <v>0</v>
      </c>
      <c r="E15" s="125">
        <f ca="1">Pensioner2013MORT!F8</f>
        <v>-372117.46811615187</v>
      </c>
      <c r="F15" s="122">
        <f t="shared" ca="1" si="1"/>
        <v>-372117.46811615187</v>
      </c>
      <c r="G15" s="123">
        <f t="shared" ca="1" si="0"/>
        <v>355961.38775808481</v>
      </c>
      <c r="I15" s="126" t="s">
        <v>210</v>
      </c>
      <c r="J15" s="116"/>
      <c r="K15" s="116"/>
      <c r="L15" s="120"/>
    </row>
    <row r="16" spans="1:12" x14ac:dyDescent="0.2">
      <c r="B16" s="122"/>
      <c r="C16" s="122"/>
      <c r="D16" s="122"/>
      <c r="E16" s="122"/>
      <c r="F16" s="122"/>
      <c r="G16" s="122"/>
      <c r="I16" s="119" t="s">
        <v>211</v>
      </c>
      <c r="J16" s="116"/>
      <c r="K16" s="116"/>
      <c r="L16" s="120">
        <f ca="1">ROUND(G18,-2)</f>
        <v>-242500</v>
      </c>
    </row>
    <row r="17" spans="1:12" x14ac:dyDescent="0.2">
      <c r="A17" s="127" t="s">
        <v>210</v>
      </c>
      <c r="B17" s="122"/>
      <c r="C17" s="122"/>
      <c r="D17" s="122"/>
      <c r="E17" s="122"/>
      <c r="F17" s="122"/>
      <c r="G17" s="122"/>
      <c r="I17" s="119" t="s">
        <v>212</v>
      </c>
      <c r="J17" s="116"/>
      <c r="K17" s="116"/>
      <c r="L17" s="120">
        <f ca="1">ROUND(G19,-2)</f>
        <v>60400</v>
      </c>
    </row>
    <row r="18" spans="1:12" x14ac:dyDescent="0.2">
      <c r="A18" t="s">
        <v>211</v>
      </c>
      <c r="B18" s="122">
        <v>0</v>
      </c>
      <c r="C18" s="122">
        <f ca="1">Active2013RA!F8-Active2013FORM!F8</f>
        <v>242474.0607728092</v>
      </c>
      <c r="D18" s="122">
        <v>0</v>
      </c>
      <c r="E18" s="122">
        <v>0</v>
      </c>
      <c r="F18" s="122">
        <f ca="1">SUM(C18:E18)</f>
        <v>242474.0607728092</v>
      </c>
      <c r="G18" s="122">
        <f ca="1">B18-F18</f>
        <v>-242474.0607728092</v>
      </c>
      <c r="H18" s="18"/>
      <c r="I18" s="119"/>
      <c r="J18" s="116"/>
      <c r="K18" s="116"/>
      <c r="L18" s="120"/>
    </row>
    <row r="19" spans="1:12" x14ac:dyDescent="0.2">
      <c r="A19" t="s">
        <v>212</v>
      </c>
      <c r="B19" s="122">
        <v>0</v>
      </c>
      <c r="C19" s="122">
        <f ca="1">(Active2013SAL!F8-Active2013RA!F8)</f>
        <v>-116244.93046431243</v>
      </c>
      <c r="D19" s="122">
        <f ca="1">Deferred2013MORT!F7-Deferred2013RA!F7</f>
        <v>55819.805402268656</v>
      </c>
      <c r="E19" s="122">
        <v>0</v>
      </c>
      <c r="F19" s="122">
        <f ca="1">SUM(C19:E19)</f>
        <v>-60425.125062043779</v>
      </c>
      <c r="G19" s="122">
        <f ca="1">B19-F19</f>
        <v>60425.125062043779</v>
      </c>
      <c r="H19" s="18"/>
      <c r="I19" s="126" t="s">
        <v>213</v>
      </c>
      <c r="J19" s="116"/>
      <c r="K19" s="116"/>
      <c r="L19" s="120"/>
    </row>
    <row r="20" spans="1:12" x14ac:dyDescent="0.2">
      <c r="B20" s="122"/>
      <c r="C20" s="122"/>
      <c r="D20" s="122"/>
      <c r="E20" s="122"/>
      <c r="F20" s="122"/>
      <c r="G20" s="122"/>
      <c r="I20" s="119" t="s">
        <v>214</v>
      </c>
      <c r="J20" s="116"/>
      <c r="K20" s="116"/>
      <c r="L20" s="120">
        <f ca="1">ROUND(G22,-2)</f>
        <v>-313000</v>
      </c>
    </row>
    <row r="21" spans="1:12" x14ac:dyDescent="0.2">
      <c r="A21" s="127" t="s">
        <v>213</v>
      </c>
      <c r="B21" s="122"/>
      <c r="C21" s="122"/>
      <c r="D21" s="122"/>
      <c r="E21" s="122"/>
      <c r="F21" s="122"/>
      <c r="G21" s="122"/>
      <c r="I21" s="119" t="s">
        <v>133</v>
      </c>
      <c r="J21" s="116"/>
      <c r="K21" s="116"/>
      <c r="L21" s="120">
        <f ca="1">ROUND(G23,-2)</f>
        <v>84400</v>
      </c>
    </row>
    <row r="22" spans="1:12" x14ac:dyDescent="0.2">
      <c r="A22" t="s">
        <v>214</v>
      </c>
      <c r="B22" s="122">
        <v>0</v>
      </c>
      <c r="C22" s="122">
        <f ca="1">Active2013!F8-Active2013DR!F8</f>
        <v>226116.43469239119</v>
      </c>
      <c r="D22" s="122">
        <f ca="1">Deferred2013!F7-Deferred2013DR!F7</f>
        <v>15029.497727358714</v>
      </c>
      <c r="E22" s="122">
        <f ca="1">Pensioner2013!F6-Pensioner2013DR!F6</f>
        <v>71845.3562302473</v>
      </c>
      <c r="F22" s="122">
        <f ca="1">SUM(C22:E22)</f>
        <v>312991.28864999721</v>
      </c>
      <c r="G22" s="122">
        <f ca="1">B22-F22</f>
        <v>-312991.28864999721</v>
      </c>
      <c r="H22" s="18"/>
      <c r="I22" s="119" t="s">
        <v>156</v>
      </c>
      <c r="J22" s="116"/>
      <c r="K22" s="116"/>
      <c r="L22" s="120">
        <f ca="1">ROUND(G24,-2)</f>
        <v>-89900</v>
      </c>
    </row>
    <row r="23" spans="1:12" x14ac:dyDescent="0.2">
      <c r="A23" t="s">
        <v>133</v>
      </c>
      <c r="B23" s="122">
        <v>0</v>
      </c>
      <c r="C23" s="122">
        <f ca="1">Active2013MORT!F8-Active2013SAL!F8</f>
        <v>-84410.40607999824</v>
      </c>
      <c r="D23" s="122">
        <v>0</v>
      </c>
      <c r="E23" s="122">
        <v>0</v>
      </c>
      <c r="F23" s="122">
        <f ca="1">SUM(C23:E23)</f>
        <v>-84410.40607999824</v>
      </c>
      <c r="G23" s="122">
        <f ca="1">B23-F23</f>
        <v>84410.40607999824</v>
      </c>
      <c r="H23" s="18"/>
      <c r="I23" s="119" t="s">
        <v>134</v>
      </c>
      <c r="J23" s="116"/>
      <c r="K23" s="116"/>
      <c r="L23" s="120">
        <f>ROUND(G25,-2)</f>
        <v>0</v>
      </c>
    </row>
    <row r="24" spans="1:12" x14ac:dyDescent="0.2">
      <c r="A24" t="s">
        <v>156</v>
      </c>
      <c r="B24" s="122">
        <v>0</v>
      </c>
      <c r="C24" s="122">
        <f ca="1">Active2013DR!F8-Active2013MORT!F8</f>
        <v>59124.076425204985</v>
      </c>
      <c r="D24" s="122">
        <f ca="1">Deferred2013DR!F7-Deferred2013MORT!F7</f>
        <v>3353.7939414040884</v>
      </c>
      <c r="E24" s="122">
        <f ca="1">Pensioner2013DR!F6-Pensioner2013MORT!F6</f>
        <v>27453.921437571291</v>
      </c>
      <c r="F24" s="122">
        <f ca="1">SUM(C24:E24)</f>
        <v>89931.791804180364</v>
      </c>
      <c r="G24" s="122">
        <f ca="1">B24-F24</f>
        <v>-89931.791804180364</v>
      </c>
      <c r="H24" s="18"/>
      <c r="I24" s="119"/>
      <c r="J24" s="116"/>
      <c r="K24" s="116"/>
      <c r="L24" s="120"/>
    </row>
    <row r="25" spans="1:12" x14ac:dyDescent="0.2">
      <c r="A25" t="s">
        <v>134</v>
      </c>
      <c r="B25" s="122">
        <v>0</v>
      </c>
      <c r="C25" s="125">
        <v>0</v>
      </c>
      <c r="D25" s="122">
        <v>0</v>
      </c>
      <c r="E25" s="122">
        <v>0</v>
      </c>
      <c r="F25" s="122">
        <v>0</v>
      </c>
      <c r="G25" s="122">
        <v>0</v>
      </c>
      <c r="H25" s="18"/>
      <c r="I25" s="119" t="s">
        <v>215</v>
      </c>
      <c r="J25" s="116"/>
      <c r="K25" s="116"/>
      <c r="L25" s="120">
        <f ca="1">L27-SUM(L4:L23)</f>
        <v>0</v>
      </c>
    </row>
    <row r="26" spans="1:12" x14ac:dyDescent="0.2">
      <c r="B26" s="122"/>
      <c r="C26" s="122"/>
      <c r="D26" s="122"/>
      <c r="E26" s="122"/>
      <c r="F26" s="122"/>
      <c r="G26" s="122"/>
      <c r="I26" s="119"/>
      <c r="J26" s="116"/>
      <c r="K26" s="116"/>
      <c r="L26" s="120"/>
    </row>
    <row r="27" spans="1:12" ht="13.5" thickBot="1" x14ac:dyDescent="0.25">
      <c r="A27" t="s">
        <v>215</v>
      </c>
      <c r="B27" s="122">
        <f t="shared" ref="B27:F27" si="2">B29-SUM(B4:B26)</f>
        <v>0</v>
      </c>
      <c r="C27" s="122">
        <f t="shared" ca="1" si="2"/>
        <v>0</v>
      </c>
      <c r="D27" s="122">
        <f ca="1">D29-SUM(D4:D26)</f>
        <v>0</v>
      </c>
      <c r="E27" s="122">
        <f t="shared" ca="1" si="2"/>
        <v>0</v>
      </c>
      <c r="F27" s="122">
        <f t="shared" ca="1" si="2"/>
        <v>0</v>
      </c>
      <c r="G27" s="122">
        <f ca="1">B27-F27</f>
        <v>0</v>
      </c>
      <c r="H27" s="18"/>
      <c r="I27" s="128" t="s">
        <v>216</v>
      </c>
      <c r="J27" s="129"/>
      <c r="K27" s="129"/>
      <c r="L27" s="130">
        <f ca="1">ROUND(G29,-2)</f>
        <v>700200</v>
      </c>
    </row>
    <row r="28" spans="1:12" x14ac:dyDescent="0.2">
      <c r="B28" s="118"/>
      <c r="C28" s="118"/>
      <c r="D28" s="118"/>
      <c r="E28" s="118"/>
      <c r="F28" s="118"/>
      <c r="G28" s="118"/>
    </row>
    <row r="29" spans="1:12" x14ac:dyDescent="0.2">
      <c r="A29" s="132" t="s">
        <v>216</v>
      </c>
      <c r="B29" s="133">
        <f>Asset2013!B11</f>
        <v>10711300</v>
      </c>
      <c r="C29" s="134">
        <f ca="1">Summary2013!B7</f>
        <v>6361227.9807680333</v>
      </c>
      <c r="D29" s="134">
        <f ca="1">Summary2013!B8</f>
        <v>378159.58319522889</v>
      </c>
      <c r="E29" s="134">
        <f ca="1">Summary2013!B9</f>
        <v>3271674.9560829457</v>
      </c>
      <c r="F29" s="133">
        <f ca="1">SUM(C29:E29)</f>
        <v>10011062.520046208</v>
      </c>
      <c r="G29" s="133">
        <f ca="1">B29-F29</f>
        <v>700237.47995379195</v>
      </c>
      <c r="H29" s="118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5"/>
  <sheetViews>
    <sheetView topLeftCell="L130" zoomScaleNormal="100" workbookViewId="0">
      <selection activeCell="G119" sqref="G119"/>
    </sheetView>
  </sheetViews>
  <sheetFormatPr defaultColWidth="8.7109375" defaultRowHeight="12.75" x14ac:dyDescent="0.2"/>
  <cols>
    <col min="1" max="1" width="13.7109375" style="31" customWidth="1"/>
    <col min="2" max="2" width="18" style="31" bestFit="1" customWidth="1"/>
    <col min="3" max="3" width="16.85546875" style="31" bestFit="1" customWidth="1"/>
    <col min="4" max="4" width="12.5703125" style="31" customWidth="1"/>
    <col min="5" max="5" width="13.28515625" style="31" bestFit="1" customWidth="1"/>
    <col min="6" max="6" width="13" style="31" customWidth="1"/>
    <col min="7" max="10" width="12.85546875" style="31" bestFit="1" customWidth="1"/>
    <col min="11" max="12" width="12" style="31" bestFit="1" customWidth="1"/>
    <col min="13" max="13" width="12.85546875" style="31" bestFit="1" customWidth="1"/>
    <col min="14" max="17" width="12.5703125" style="31" bestFit="1" customWidth="1"/>
    <col min="18" max="19" width="12.85546875" style="31" bestFit="1" customWidth="1"/>
    <col min="20" max="22" width="12" style="31" bestFit="1" customWidth="1"/>
    <col min="23" max="23" width="17.7109375" style="31" bestFit="1" customWidth="1"/>
    <col min="24" max="24" width="12" style="31" bestFit="1" customWidth="1"/>
    <col min="25" max="26" width="10.7109375" style="31" bestFit="1" customWidth="1"/>
    <col min="27" max="16384" width="8.7109375" style="31"/>
  </cols>
  <sheetData>
    <row r="1" spans="1:26" ht="15" x14ac:dyDescent="0.3">
      <c r="A1" s="30" t="s">
        <v>109</v>
      </c>
      <c r="C1" s="109"/>
    </row>
    <row r="3" spans="1:26" x14ac:dyDescent="0.2">
      <c r="A3" s="34" t="s">
        <v>130</v>
      </c>
      <c r="B3" s="51">
        <v>41639</v>
      </c>
    </row>
    <row r="5" spans="1:26" s="53" customFormat="1" x14ac:dyDescent="0.2">
      <c r="A5" s="52" t="s">
        <v>131</v>
      </c>
    </row>
    <row r="6" spans="1:26" x14ac:dyDescent="0.2">
      <c r="A6" s="34" t="s">
        <v>132</v>
      </c>
      <c r="B6" s="54">
        <v>4.7500000000000001E-2</v>
      </c>
      <c r="C6" s="78" t="s">
        <v>169</v>
      </c>
      <c r="D6" s="31" t="str">
        <f>"'"&amp;"Male"&amp;B10&amp;"'!"</f>
        <v>'Male2020'!</v>
      </c>
      <c r="E6" s="78" t="s">
        <v>180</v>
      </c>
      <c r="F6" s="54">
        <v>0.03</v>
      </c>
      <c r="G6" s="162">
        <v>3.7499999999999999E-2</v>
      </c>
      <c r="H6" s="163">
        <v>7403547.2563188048</v>
      </c>
    </row>
    <row r="7" spans="1:26" x14ac:dyDescent="0.2">
      <c r="A7" s="34" t="s">
        <v>133</v>
      </c>
      <c r="B7" s="54">
        <v>0.04</v>
      </c>
      <c r="C7" s="78" t="s">
        <v>170</v>
      </c>
      <c r="D7" s="31" t="str">
        <f>"'"&amp;"Female"&amp;B10&amp;"'!"</f>
        <v>'Female2020'!</v>
      </c>
      <c r="E7" s="78" t="s">
        <v>189</v>
      </c>
      <c r="F7" s="48">
        <f>Data2012!B84</f>
        <v>52500</v>
      </c>
      <c r="G7" s="164" t="s">
        <v>249</v>
      </c>
      <c r="H7" s="138">
        <v>26</v>
      </c>
    </row>
    <row r="8" spans="1:26" x14ac:dyDescent="0.2">
      <c r="A8" s="68" t="s">
        <v>157</v>
      </c>
      <c r="B8" s="54">
        <v>0.03</v>
      </c>
      <c r="C8" s="79" t="s">
        <v>172</v>
      </c>
      <c r="D8" s="31" t="s">
        <v>245</v>
      </c>
      <c r="E8" s="78" t="s">
        <v>111</v>
      </c>
      <c r="F8" s="108">
        <f ca="1">W55</f>
        <v>6361227.9807680333</v>
      </c>
      <c r="G8" s="164" t="s">
        <v>250</v>
      </c>
      <c r="H8" s="138">
        <v>44</v>
      </c>
      <c r="N8" s="96"/>
    </row>
    <row r="9" spans="1:26" x14ac:dyDescent="0.2">
      <c r="A9" s="34" t="s">
        <v>134</v>
      </c>
      <c r="B9" s="31">
        <v>60</v>
      </c>
      <c r="C9" s="79" t="s">
        <v>174</v>
      </c>
      <c r="D9" s="31" t="s">
        <v>246</v>
      </c>
      <c r="E9" s="78" t="s">
        <v>190</v>
      </c>
      <c r="F9" s="31">
        <v>0</v>
      </c>
    </row>
    <row r="10" spans="1:26" x14ac:dyDescent="0.2">
      <c r="A10" s="68" t="s">
        <v>156</v>
      </c>
      <c r="B10" s="69">
        <v>2020</v>
      </c>
      <c r="C10" s="80" t="s">
        <v>173</v>
      </c>
      <c r="D10" s="81">
        <v>26</v>
      </c>
    </row>
    <row r="12" spans="1:26" s="53" customFormat="1" x14ac:dyDescent="0.2">
      <c r="A12" s="52" t="s">
        <v>135</v>
      </c>
    </row>
    <row r="13" spans="1:26" ht="51" x14ac:dyDescent="0.2">
      <c r="A13" s="55" t="s">
        <v>4</v>
      </c>
      <c r="B13" s="55" t="s">
        <v>6</v>
      </c>
      <c r="C13" s="55" t="s">
        <v>7</v>
      </c>
      <c r="D13" s="55" t="s">
        <v>5</v>
      </c>
      <c r="E13" s="55" t="s">
        <v>87</v>
      </c>
      <c r="F13" s="55" t="s">
        <v>136</v>
      </c>
      <c r="G13" s="55" t="s">
        <v>137</v>
      </c>
      <c r="H13" s="55" t="s">
        <v>159</v>
      </c>
      <c r="I13" s="55" t="s">
        <v>160</v>
      </c>
      <c r="J13" s="55" t="s">
        <v>161</v>
      </c>
      <c r="K13" s="55" t="s">
        <v>162</v>
      </c>
      <c r="L13" s="55" t="s">
        <v>163</v>
      </c>
      <c r="M13" s="55" t="s">
        <v>178</v>
      </c>
      <c r="N13" s="55" t="s">
        <v>164</v>
      </c>
      <c r="O13" s="55" t="s">
        <v>165</v>
      </c>
      <c r="P13" s="55" t="s">
        <v>166</v>
      </c>
      <c r="Q13" s="55" t="s">
        <v>167</v>
      </c>
      <c r="R13" s="55" t="s">
        <v>168</v>
      </c>
      <c r="S13" s="55" t="s">
        <v>179</v>
      </c>
      <c r="T13" s="56" t="s">
        <v>139</v>
      </c>
      <c r="U13" s="55" t="s">
        <v>100</v>
      </c>
      <c r="V13" s="55" t="s">
        <v>104</v>
      </c>
      <c r="W13" s="56" t="s">
        <v>140</v>
      </c>
      <c r="X13" s="55" t="s">
        <v>141</v>
      </c>
      <c r="Y13" s="56" t="s">
        <v>142</v>
      </c>
      <c r="Z13" s="78" t="s">
        <v>180</v>
      </c>
    </row>
    <row r="14" spans="1:26" x14ac:dyDescent="0.2">
      <c r="A14" t="str">
        <f>Data2013!A5</f>
        <v>A02</v>
      </c>
      <c r="B14" s="7">
        <f>Data2013!B5</f>
        <v>16987</v>
      </c>
      <c r="C14" s="7">
        <f>Data2013!C5</f>
        <v>27273</v>
      </c>
      <c r="D14" t="str">
        <f>Data2013!D5</f>
        <v>F</v>
      </c>
      <c r="E14" s="5">
        <f>Data2013!E5</f>
        <v>96510.15</v>
      </c>
      <c r="F14">
        <f>ROUND(($B$3-B14)/365.25, 0)</f>
        <v>67</v>
      </c>
      <c r="G14" s="28">
        <f>YEARFRAC(C14,$B$3,)</f>
        <v>39.333333333333336</v>
      </c>
      <c r="H14" s="5">
        <f>Data2013!E5</f>
        <v>96510.15</v>
      </c>
      <c r="I14" s="5">
        <f>Data2013!F5</f>
        <v>93246.52</v>
      </c>
      <c r="J14" s="5">
        <f>Data2013!G5</f>
        <v>90952.82</v>
      </c>
      <c r="K14" s="5">
        <f>Data2013!H5</f>
        <v>89994.91</v>
      </c>
      <c r="L14" s="5">
        <f>Data2013!I5</f>
        <v>87872.25</v>
      </c>
      <c r="M14" s="48">
        <f>AVERAGE(H14:J14)</f>
        <v>93569.83</v>
      </c>
      <c r="N14" s="48">
        <f>Data2012!B83</f>
        <v>51100</v>
      </c>
      <c r="O14" s="48">
        <f>Data2012!B82</f>
        <v>50100</v>
      </c>
      <c r="P14" s="48">
        <f>Data2012!B81</f>
        <v>48300</v>
      </c>
      <c r="Q14" s="48">
        <f>Data2012!B80</f>
        <v>47200</v>
      </c>
      <c r="R14" s="48">
        <f>Data2012!B79</f>
        <v>46300</v>
      </c>
      <c r="S14" s="48">
        <f>AVERAGE(N14:P14)</f>
        <v>49833.333333333336</v>
      </c>
      <c r="T14" s="57">
        <f>(0.013*MIN(S14,M14) + 0.02*MAX(0,M14-S14))*G14*(1-Z14)</f>
        <v>59887.488488888885</v>
      </c>
      <c r="U14">
        <f t="shared" ref="U14:U54" si="0">(1+$B$6)^(-MAX(0, $B$9-F14))</f>
        <v>1</v>
      </c>
      <c r="V14">
        <f ca="1">IF(D14="M", VLOOKUP(MAX(F14,$B$9),INDIRECT($D$6&amp;$D$9),$D$10), VLOOKUP(MAX(F14,$B$9),INDIRECT($D$7&amp;$D$9),$D$10))</f>
        <v>12.423435966193134</v>
      </c>
      <c r="W14" s="57">
        <f ca="1">V14*U14*T14</f>
        <v>744008.37841783941</v>
      </c>
      <c r="X14" s="27">
        <v>0</v>
      </c>
      <c r="Y14" s="57">
        <f ca="1">X14*V14*U14</f>
        <v>0</v>
      </c>
      <c r="Z14" s="54">
        <f>IF(F14&gt;$B$9, $F$6*MAX(0, 65-F14), $F$6*(65-$B$9))</f>
        <v>0</v>
      </c>
    </row>
    <row r="15" spans="1:26" x14ac:dyDescent="0.2">
      <c r="A15" t="str">
        <f>Data2013!A6</f>
        <v>A05</v>
      </c>
      <c r="B15" s="7">
        <f>Data2013!B6</f>
        <v>18229</v>
      </c>
      <c r="C15" s="7">
        <f>Data2013!C6</f>
        <v>30225</v>
      </c>
      <c r="D15" t="str">
        <f>Data2013!D6</f>
        <v>M</v>
      </c>
      <c r="E15" s="5">
        <f>Data2013!E6</f>
        <v>64818.37</v>
      </c>
      <c r="F15">
        <f t="shared" ref="F15:F54" si="1">ROUND(($B$3-B15)/365.25, 0)</f>
        <v>64</v>
      </c>
      <c r="G15" s="28">
        <f t="shared" ref="G15:G54" si="2">YEARFRAC(C15,$B$3,)</f>
        <v>31.25</v>
      </c>
      <c r="H15" s="5">
        <f>Data2013!E6</f>
        <v>64818.37</v>
      </c>
      <c r="I15" s="5">
        <f>Data2013!F6</f>
        <v>62475.54</v>
      </c>
      <c r="J15" s="5">
        <f>Data2013!G6</f>
        <v>60648.99</v>
      </c>
      <c r="K15" s="5">
        <f>Data2013!H6</f>
        <v>59989.52</v>
      </c>
      <c r="L15" s="5">
        <f>Data2013!I6</f>
        <v>59198.77</v>
      </c>
      <c r="M15" s="48">
        <f t="shared" ref="M15:M54" si="3">AVERAGE(H15:J15)</f>
        <v>62647.633333333331</v>
      </c>
      <c r="N15" s="48">
        <f>Data2012!$B$83</f>
        <v>51100</v>
      </c>
      <c r="O15" s="48">
        <f>Data2012!$B$82</f>
        <v>50100</v>
      </c>
      <c r="P15" s="48">
        <f>Data2012!$B$81</f>
        <v>48300</v>
      </c>
      <c r="Q15" s="48">
        <f>Data2012!$B$80</f>
        <v>47200</v>
      </c>
      <c r="R15" s="48">
        <f>Data2012!$B$79</f>
        <v>46300</v>
      </c>
      <c r="S15" s="48">
        <f t="shared" ref="S15:S54" si="4">AVERAGE(N15:P15)</f>
        <v>49833.333333333336</v>
      </c>
      <c r="T15" s="57">
        <f t="shared" ref="T15:T54" si="5">(0.013*MIN(S15,M15) + 0.02*MAX(0,M15-S15))*G15*(1-Z15)</f>
        <v>27406.117291666666</v>
      </c>
      <c r="U15">
        <f t="shared" si="0"/>
        <v>1</v>
      </c>
      <c r="V15">
        <f t="shared" ref="V15:V54" ca="1" si="6">IF(D15="M", VLOOKUP(MAX(F15,$B$9),INDIRECT($D$6&amp;$D$9),$D$10), VLOOKUP(MAX(F15,$B$9),INDIRECT($D$7&amp;$D$9),$D$10))</f>
        <v>12.417336957765841</v>
      </c>
      <c r="W15" s="57">
        <f t="shared" ref="W15:W54" ca="1" si="7">V15*U15*T15</f>
        <v>340310.99311467796</v>
      </c>
      <c r="X15" s="27">
        <v>0</v>
      </c>
      <c r="Y15" s="57">
        <f ca="1">X15*V15*U15</f>
        <v>0</v>
      </c>
      <c r="Z15" s="54">
        <f t="shared" ref="Z15:Z54" si="8">IF(F15&gt;$B$9, $F$6*MAX(0, 65-F15), $F$6*(65-$B$9))</f>
        <v>0.03</v>
      </c>
    </row>
    <row r="16" spans="1:26" x14ac:dyDescent="0.2">
      <c r="A16" t="str">
        <f>Data2013!A7</f>
        <v>A06</v>
      </c>
      <c r="B16" s="7">
        <f>Data2013!B7</f>
        <v>18521</v>
      </c>
      <c r="C16" s="7">
        <f>Data2013!C7</f>
        <v>29160</v>
      </c>
      <c r="D16" t="str">
        <f>Data2013!D7</f>
        <v>F</v>
      </c>
      <c r="E16" s="5">
        <f>Data2013!E7</f>
        <v>77495.960000000006</v>
      </c>
      <c r="F16">
        <f t="shared" si="1"/>
        <v>63</v>
      </c>
      <c r="G16" s="28">
        <f t="shared" si="2"/>
        <v>34.166666666666664</v>
      </c>
      <c r="H16" s="5">
        <f>Data2013!E7</f>
        <v>77495.960000000006</v>
      </c>
      <c r="I16" s="5">
        <f>Data2013!F7</f>
        <v>75238.8</v>
      </c>
      <c r="J16" s="5">
        <f>Data2013!G7</f>
        <v>74724.87</v>
      </c>
      <c r="K16" s="5">
        <f>Data2013!H7</f>
        <v>72668.73</v>
      </c>
      <c r="L16" s="5">
        <f>Data2013!I7</f>
        <v>71973.399999999994</v>
      </c>
      <c r="M16" s="48">
        <f t="shared" si="3"/>
        <v>75819.876666666663</v>
      </c>
      <c r="N16" s="48">
        <f>Data2012!$B$83</f>
        <v>51100</v>
      </c>
      <c r="O16" s="48">
        <f>Data2012!$B$82</f>
        <v>50100</v>
      </c>
      <c r="P16" s="48">
        <f>Data2012!$B$81</f>
        <v>48300</v>
      </c>
      <c r="Q16" s="48">
        <f>Data2012!$B$80</f>
        <v>47200</v>
      </c>
      <c r="R16" s="48">
        <f>Data2012!$B$79</f>
        <v>46300</v>
      </c>
      <c r="S16" s="48">
        <f t="shared" si="4"/>
        <v>49833.333333333336</v>
      </c>
      <c r="T16" s="57">
        <f t="shared" si="5"/>
        <v>37498.270223333318</v>
      </c>
      <c r="U16">
        <f t="shared" si="0"/>
        <v>1</v>
      </c>
      <c r="V16">
        <f t="shared" ca="1" si="6"/>
        <v>13.614423199689941</v>
      </c>
      <c r="W16" s="57">
        <f t="shared" ca="1" si="7"/>
        <v>510517.32007679163</v>
      </c>
      <c r="X16" s="27">
        <v>0</v>
      </c>
      <c r="Y16" s="57">
        <f t="shared" ref="Y16:Y54" ca="1" si="9">X16*V16*U16</f>
        <v>0</v>
      </c>
      <c r="Z16" s="54">
        <f t="shared" si="8"/>
        <v>0.06</v>
      </c>
    </row>
    <row r="17" spans="1:26" x14ac:dyDescent="0.2">
      <c r="A17" t="str">
        <f>Data2013!A8</f>
        <v>A07</v>
      </c>
      <c r="B17" s="7">
        <f>Data2013!B8</f>
        <v>18813</v>
      </c>
      <c r="C17" s="7">
        <f>Data2013!C8</f>
        <v>31199</v>
      </c>
      <c r="D17" t="str">
        <f>Data2013!D8</f>
        <v>M</v>
      </c>
      <c r="E17" s="5">
        <f>Data2013!E8</f>
        <v>61897.29</v>
      </c>
      <c r="F17">
        <f t="shared" si="1"/>
        <v>62</v>
      </c>
      <c r="G17" s="28">
        <f t="shared" si="2"/>
        <v>28.583333333333332</v>
      </c>
      <c r="H17" s="5">
        <f>Data2013!E8</f>
        <v>61897.29</v>
      </c>
      <c r="I17" s="5">
        <f>Data2013!F8</f>
        <v>59660.04</v>
      </c>
      <c r="J17" s="5">
        <f>Data2013!G8</f>
        <v>58053.34</v>
      </c>
      <c r="K17" s="5">
        <f>Data2013!H8</f>
        <v>56266.41</v>
      </c>
      <c r="L17" s="5">
        <f>Data2013!I8</f>
        <v>54578.06</v>
      </c>
      <c r="M17" s="48">
        <f t="shared" si="3"/>
        <v>59870.223333333328</v>
      </c>
      <c r="N17" s="48">
        <f>Data2012!$B$83</f>
        <v>51100</v>
      </c>
      <c r="O17" s="48">
        <f>Data2012!$B$82</f>
        <v>50100</v>
      </c>
      <c r="P17" s="48">
        <f>Data2012!$B$81</f>
        <v>48300</v>
      </c>
      <c r="Q17" s="48">
        <f>Data2012!$B$80</f>
        <v>47200</v>
      </c>
      <c r="R17" s="48">
        <f>Data2012!$B$79</f>
        <v>46300</v>
      </c>
      <c r="S17" s="48">
        <f t="shared" si="4"/>
        <v>49833.333333333336</v>
      </c>
      <c r="T17" s="57">
        <f t="shared" si="5"/>
        <v>22072.042320611108</v>
      </c>
      <c r="U17">
        <f t="shared" si="0"/>
        <v>1</v>
      </c>
      <c r="V17">
        <f t="shared" ca="1" si="6"/>
        <v>13.037698399706333</v>
      </c>
      <c r="W17" s="57">
        <f t="shared" ca="1" si="7"/>
        <v>287768.63084168191</v>
      </c>
      <c r="X17" s="27">
        <v>0</v>
      </c>
      <c r="Y17" s="57">
        <f t="shared" ca="1" si="9"/>
        <v>0</v>
      </c>
      <c r="Z17" s="54">
        <f t="shared" si="8"/>
        <v>0.09</v>
      </c>
    </row>
    <row r="18" spans="1:26" x14ac:dyDescent="0.2">
      <c r="A18" t="str">
        <f>Data2013!A9</f>
        <v>A08</v>
      </c>
      <c r="B18" s="7">
        <f>Data2013!B9</f>
        <v>19105</v>
      </c>
      <c r="C18" s="7">
        <f>Data2013!C9</f>
        <v>30103</v>
      </c>
      <c r="D18" t="str">
        <f>Data2013!D9</f>
        <v>M</v>
      </c>
      <c r="E18" s="5">
        <f>Data2013!E9</f>
        <v>71851.75</v>
      </c>
      <c r="F18">
        <f t="shared" si="1"/>
        <v>62</v>
      </c>
      <c r="G18" s="28">
        <f t="shared" si="2"/>
        <v>31.583333333333332</v>
      </c>
      <c r="H18" s="5">
        <f>Data2013!E9</f>
        <v>71851.75</v>
      </c>
      <c r="I18" s="5">
        <f>Data2013!F9</f>
        <v>69254.7</v>
      </c>
      <c r="J18" s="5">
        <f>Data2013!G9</f>
        <v>67639.570000000007</v>
      </c>
      <c r="K18" s="5">
        <f>Data2013!H9</f>
        <v>65391.06</v>
      </c>
      <c r="L18" s="5">
        <f>Data2013!I9</f>
        <v>64420.68</v>
      </c>
      <c r="M18" s="48">
        <f t="shared" si="3"/>
        <v>69582.006666666668</v>
      </c>
      <c r="N18" s="48">
        <f>Data2012!$B$83</f>
        <v>51100</v>
      </c>
      <c r="O18" s="48">
        <f>Data2012!$B$82</f>
        <v>50100</v>
      </c>
      <c r="P18" s="48">
        <f>Data2012!$B$81</f>
        <v>48300</v>
      </c>
      <c r="Q18" s="48">
        <f>Data2012!$B$80</f>
        <v>47200</v>
      </c>
      <c r="R18" s="48">
        <f>Data2012!$B$79</f>
        <v>46300</v>
      </c>
      <c r="S18" s="48">
        <f t="shared" si="4"/>
        <v>49833.333333333336</v>
      </c>
      <c r="T18" s="57">
        <f t="shared" si="5"/>
        <v>29971.136437666672</v>
      </c>
      <c r="U18">
        <f t="shared" si="0"/>
        <v>1</v>
      </c>
      <c r="V18">
        <f t="shared" ca="1" si="6"/>
        <v>13.037698399706333</v>
      </c>
      <c r="W18" s="57">
        <f t="shared" ca="1" si="7"/>
        <v>390754.63757074694</v>
      </c>
      <c r="X18" s="27">
        <v>0</v>
      </c>
      <c r="Y18" s="57">
        <f t="shared" ca="1" si="9"/>
        <v>0</v>
      </c>
      <c r="Z18" s="54">
        <f t="shared" si="8"/>
        <v>0.09</v>
      </c>
    </row>
    <row r="19" spans="1:26" x14ac:dyDescent="0.2">
      <c r="A19" t="str">
        <f>Data2013!A10</f>
        <v>A09</v>
      </c>
      <c r="B19" s="7">
        <f>Data2013!B10</f>
        <v>19397</v>
      </c>
      <c r="C19" s="7">
        <f>Data2013!C10</f>
        <v>32143</v>
      </c>
      <c r="D19" t="str">
        <f>Data2013!D10</f>
        <v>M</v>
      </c>
      <c r="E19" s="5">
        <f>Data2013!E10</f>
        <v>61281.89</v>
      </c>
      <c r="F19">
        <f t="shared" si="1"/>
        <v>61</v>
      </c>
      <c r="G19" s="28">
        <f t="shared" si="2"/>
        <v>26</v>
      </c>
      <c r="H19" s="5">
        <f>Data2013!E10</f>
        <v>61281.89</v>
      </c>
      <c r="I19" s="5">
        <f>Data2013!F10</f>
        <v>58924.89</v>
      </c>
      <c r="J19" s="5">
        <f>Data2013!G10</f>
        <v>58498.69</v>
      </c>
      <c r="K19" s="5">
        <f>Data2013!H10</f>
        <v>58379.14</v>
      </c>
      <c r="L19" s="5">
        <f>Data2013!I10</f>
        <v>56879.16</v>
      </c>
      <c r="M19" s="48">
        <f t="shared" si="3"/>
        <v>59568.49</v>
      </c>
      <c r="N19" s="48">
        <f>Data2012!$B$83</f>
        <v>51100</v>
      </c>
      <c r="O19" s="48">
        <f>Data2012!$B$82</f>
        <v>50100</v>
      </c>
      <c r="P19" s="48">
        <f>Data2012!$B$81</f>
        <v>48300</v>
      </c>
      <c r="Q19" s="48">
        <f>Data2012!$B$80</f>
        <v>47200</v>
      </c>
      <c r="R19" s="48">
        <f>Data2012!$B$79</f>
        <v>46300</v>
      </c>
      <c r="S19" s="48">
        <f t="shared" si="4"/>
        <v>49833.333333333336</v>
      </c>
      <c r="T19" s="57">
        <f t="shared" si="5"/>
        <v>19277.234357333335</v>
      </c>
      <c r="U19">
        <f t="shared" si="0"/>
        <v>1</v>
      </c>
      <c r="V19">
        <f t="shared" ca="1" si="6"/>
        <v>13.341663915397023</v>
      </c>
      <c r="W19" s="57">
        <f t="shared" ca="1" si="7"/>
        <v>257190.38201388586</v>
      </c>
      <c r="X19" s="27">
        <v>0</v>
      </c>
      <c r="Y19" s="57">
        <f t="shared" ca="1" si="9"/>
        <v>0</v>
      </c>
      <c r="Z19" s="54">
        <f t="shared" si="8"/>
        <v>0.12</v>
      </c>
    </row>
    <row r="20" spans="1:26" x14ac:dyDescent="0.2">
      <c r="A20" t="str">
        <f>Data2013!A11</f>
        <v>A11</v>
      </c>
      <c r="B20" s="7">
        <f>Data2013!B11</f>
        <v>19981</v>
      </c>
      <c r="C20" s="7">
        <f>Data2013!C11</f>
        <v>33086</v>
      </c>
      <c r="D20" t="str">
        <f>Data2013!D11</f>
        <v>M</v>
      </c>
      <c r="E20" s="5">
        <f>Data2013!E11</f>
        <v>63297.29</v>
      </c>
      <c r="F20">
        <f t="shared" si="1"/>
        <v>59</v>
      </c>
      <c r="G20" s="28">
        <f t="shared" si="2"/>
        <v>23.416666666666668</v>
      </c>
      <c r="H20" s="48">
        <f t="shared" ref="H20:J24" si="10">I20*(1+$B$7)</f>
        <v>65829.181599999996</v>
      </c>
      <c r="I20" s="48">
        <f>Data2013!E11</f>
        <v>63297.29</v>
      </c>
      <c r="J20" s="48">
        <f>Data2013!F11</f>
        <v>61009.440000000002</v>
      </c>
      <c r="K20" s="48">
        <f>Data2013!G11</f>
        <v>60620.6</v>
      </c>
      <c r="L20" s="48">
        <f>Data2013!H11</f>
        <v>59078.34</v>
      </c>
      <c r="M20" s="48">
        <f t="shared" si="3"/>
        <v>63378.637199999997</v>
      </c>
      <c r="N20" s="48">
        <f>$F$7</f>
        <v>52500</v>
      </c>
      <c r="O20" s="48">
        <f>Data2012!B83</f>
        <v>51100</v>
      </c>
      <c r="P20" s="48">
        <f>Data2012!B82</f>
        <v>50100</v>
      </c>
      <c r="Q20" s="48">
        <f>Data2012!B81</f>
        <v>48300</v>
      </c>
      <c r="R20" s="48">
        <f>Data2012!B80</f>
        <v>47200</v>
      </c>
      <c r="S20" s="48">
        <f t="shared" si="4"/>
        <v>51233.333333333336</v>
      </c>
      <c r="T20" s="57">
        <f t="shared" si="5"/>
        <v>18091.681519811107</v>
      </c>
      <c r="U20">
        <f t="shared" si="0"/>
        <v>0.95465393794749398</v>
      </c>
      <c r="V20">
        <f t="shared" ca="1" si="6"/>
        <v>13.641612121790303</v>
      </c>
      <c r="W20" s="57">
        <f t="shared" ca="1" si="7"/>
        <v>235608.30732622891</v>
      </c>
      <c r="X20" s="27">
        <f t="shared" ref="X20:X54" si="11">T20/G20</f>
        <v>772.59849906666648</v>
      </c>
      <c r="Y20" s="57">
        <f t="shared" ca="1" si="9"/>
        <v>10061.564725675256</v>
      </c>
      <c r="Z20" s="54">
        <f t="shared" si="8"/>
        <v>0.15</v>
      </c>
    </row>
    <row r="21" spans="1:26" x14ac:dyDescent="0.2">
      <c r="A21" t="str">
        <f>Data2013!A12</f>
        <v>A12</v>
      </c>
      <c r="B21" s="7">
        <f>Data2013!B12</f>
        <v>20273</v>
      </c>
      <c r="C21" s="7">
        <f>Data2013!C12</f>
        <v>32021</v>
      </c>
      <c r="D21" t="str">
        <f>Data2013!D12</f>
        <v>M</v>
      </c>
      <c r="E21" s="5">
        <f>Data2013!E12</f>
        <v>60841.74</v>
      </c>
      <c r="F21">
        <f t="shared" si="1"/>
        <v>58</v>
      </c>
      <c r="G21" s="28">
        <f t="shared" si="2"/>
        <v>26.333333333333332</v>
      </c>
      <c r="H21" s="48">
        <f>I21*(1+$B$7)</f>
        <v>65806.425984000001</v>
      </c>
      <c r="I21" s="48">
        <f>J21*(1+$B$7)</f>
        <v>63275.409599999999</v>
      </c>
      <c r="J21" s="48">
        <f>Data2013!E12</f>
        <v>60841.74</v>
      </c>
      <c r="K21" s="48">
        <f>Data2013!F12</f>
        <v>59069.65</v>
      </c>
      <c r="L21" s="48">
        <f>Data2013!G12</f>
        <v>57243.15</v>
      </c>
      <c r="M21" s="48">
        <f t="shared" si="3"/>
        <v>63307.858528000004</v>
      </c>
      <c r="N21" s="48">
        <f>O21*(1 +$B$8)</f>
        <v>54075</v>
      </c>
      <c r="O21" s="48">
        <f>$F$7</f>
        <v>52500</v>
      </c>
      <c r="P21" s="48">
        <f>Data2012!B83</f>
        <v>51100</v>
      </c>
      <c r="Q21" s="48">
        <f>Data2012!B82</f>
        <v>50100</v>
      </c>
      <c r="R21" s="48">
        <f>Data2012!B81</f>
        <v>48300</v>
      </c>
      <c r="S21" s="48">
        <f t="shared" si="4"/>
        <v>52558.333333333336</v>
      </c>
      <c r="T21" s="57">
        <f t="shared" si="5"/>
        <v>20105.803139923555</v>
      </c>
      <c r="U21">
        <f t="shared" si="0"/>
        <v>0.91136414123865761</v>
      </c>
      <c r="V21">
        <f t="shared" ca="1" si="6"/>
        <v>13.641612121790303</v>
      </c>
      <c r="W21" s="57">
        <f t="shared" ca="1" si="7"/>
        <v>249964.91733987449</v>
      </c>
      <c r="X21" s="27">
        <f t="shared" si="11"/>
        <v>763.51151164266673</v>
      </c>
      <c r="Y21" s="57">
        <f t="shared" ca="1" si="9"/>
        <v>9492.3386331597903</v>
      </c>
      <c r="Z21" s="54">
        <f t="shared" si="8"/>
        <v>0.15</v>
      </c>
    </row>
    <row r="22" spans="1:26" x14ac:dyDescent="0.2">
      <c r="A22" t="str">
        <f>Data2013!A13</f>
        <v>A13</v>
      </c>
      <c r="B22" s="7">
        <f>Data2013!B13</f>
        <v>20565</v>
      </c>
      <c r="C22" s="7">
        <f>Data2013!C13</f>
        <v>34060</v>
      </c>
      <c r="D22" t="str">
        <f>Data2013!D13</f>
        <v>M</v>
      </c>
      <c r="E22" s="5">
        <f>Data2013!E13</f>
        <v>56867.14</v>
      </c>
      <c r="F22">
        <f t="shared" si="1"/>
        <v>58</v>
      </c>
      <c r="G22" s="28">
        <f t="shared" si="2"/>
        <v>20.75</v>
      </c>
      <c r="H22" s="48">
        <f>I22*(1+$B$7)</f>
        <v>61507.498624000007</v>
      </c>
      <c r="I22" s="48">
        <f>J22*(1+$B$7)</f>
        <v>59141.825600000004</v>
      </c>
      <c r="J22" s="48">
        <f>Data2013!E13</f>
        <v>56867.14</v>
      </c>
      <c r="K22" s="48">
        <f>Data2013!F13</f>
        <v>54679.94</v>
      </c>
      <c r="L22" s="48">
        <f>Data2013!G13</f>
        <v>53812.93</v>
      </c>
      <c r="M22" s="48">
        <f t="shared" si="3"/>
        <v>59172.154741333332</v>
      </c>
      <c r="N22" s="48">
        <f>O22*(1 +$B$8)</f>
        <v>54075</v>
      </c>
      <c r="O22" s="48">
        <f>$F$7</f>
        <v>52500</v>
      </c>
      <c r="P22" s="48">
        <f>Data2012!B83</f>
        <v>51100</v>
      </c>
      <c r="Q22" s="48">
        <f>Data2012!B82</f>
        <v>50100</v>
      </c>
      <c r="R22" s="48">
        <f>Data2012!B81</f>
        <v>48300</v>
      </c>
      <c r="S22" s="48">
        <f t="shared" si="4"/>
        <v>52558.333333333336</v>
      </c>
      <c r="T22" s="57">
        <f t="shared" si="5"/>
        <v>14383.994355838664</v>
      </c>
      <c r="U22">
        <f t="shared" si="0"/>
        <v>0.91136414123865761</v>
      </c>
      <c r="V22">
        <f t="shared" ca="1" si="6"/>
        <v>13.641612121790303</v>
      </c>
      <c r="W22" s="57">
        <f t="shared" ca="1" si="7"/>
        <v>178828.66628863767</v>
      </c>
      <c r="X22" s="27">
        <f t="shared" si="11"/>
        <v>693.20454726933315</v>
      </c>
      <c r="Y22" s="57">
        <f t="shared" ca="1" si="9"/>
        <v>8618.2489777656701</v>
      </c>
      <c r="Z22" s="54">
        <f t="shared" si="8"/>
        <v>0.15</v>
      </c>
    </row>
    <row r="23" spans="1:26" x14ac:dyDescent="0.2">
      <c r="A23" t="str">
        <f>Data2013!A14</f>
        <v>A15</v>
      </c>
      <c r="B23" s="7">
        <f>Data2013!B14</f>
        <v>21149</v>
      </c>
      <c r="C23" s="7">
        <f>Data2013!C14</f>
        <v>30407</v>
      </c>
      <c r="D23" t="str">
        <f>Data2013!D14</f>
        <v>M</v>
      </c>
      <c r="E23" s="5">
        <f>Data2013!E14</f>
        <v>63151.199999999997</v>
      </c>
      <c r="F23">
        <f t="shared" si="1"/>
        <v>56</v>
      </c>
      <c r="G23" s="28">
        <f t="shared" si="2"/>
        <v>30.75</v>
      </c>
      <c r="H23" s="48">
        <f t="shared" ref="H23:J23" si="12">I23*(1+$B$7)</f>
        <v>73877.971894271992</v>
      </c>
      <c r="I23" s="48">
        <f t="shared" si="12"/>
        <v>71036.511436799992</v>
      </c>
      <c r="J23" s="48">
        <f t="shared" si="12"/>
        <v>68304.337919999991</v>
      </c>
      <c r="K23" s="48">
        <f>L23*(1+$B$7)</f>
        <v>65677.247999999992</v>
      </c>
      <c r="L23" s="48">
        <f>Data2013!E14</f>
        <v>63151.199999999997</v>
      </c>
      <c r="M23" s="48">
        <f t="shared" si="3"/>
        <v>71072.940417023987</v>
      </c>
      <c r="N23" s="48">
        <f t="shared" ref="N23:P24" si="13">O23*(1+$B$8)</f>
        <v>57368.167500000003</v>
      </c>
      <c r="O23" s="48">
        <f t="shared" si="13"/>
        <v>55697.25</v>
      </c>
      <c r="P23" s="48">
        <f t="shared" si="13"/>
        <v>54075</v>
      </c>
      <c r="Q23" s="48">
        <f>$F$7</f>
        <v>52500</v>
      </c>
      <c r="R23" s="48">
        <f>Data2012!B83</f>
        <v>51100</v>
      </c>
      <c r="S23" s="48">
        <f t="shared" si="4"/>
        <v>55713.472500000003</v>
      </c>
      <c r="T23" s="57">
        <f t="shared" si="5"/>
        <v>26959.903390718035</v>
      </c>
      <c r="U23">
        <f t="shared" si="0"/>
        <v>0.83058459793567585</v>
      </c>
      <c r="V23">
        <f t="shared" ca="1" si="6"/>
        <v>13.641612121790303</v>
      </c>
      <c r="W23" s="57">
        <f t="shared" ca="1" si="7"/>
        <v>305469.53367354197</v>
      </c>
      <c r="X23" s="27">
        <f t="shared" si="11"/>
        <v>876.74482571440763</v>
      </c>
      <c r="Y23" s="57">
        <f t="shared" ca="1" si="9"/>
        <v>9933.9685747493331</v>
      </c>
      <c r="Z23" s="54">
        <f t="shared" si="8"/>
        <v>0.15</v>
      </c>
    </row>
    <row r="24" spans="1:26" x14ac:dyDescent="0.2">
      <c r="A24" t="str">
        <f>Data2013!A15</f>
        <v>A17</v>
      </c>
      <c r="B24" s="7">
        <f>Data2013!B15</f>
        <v>21733</v>
      </c>
      <c r="C24" s="7">
        <f>Data2013!C15</f>
        <v>31382</v>
      </c>
      <c r="D24" t="str">
        <f>Data2013!D15</f>
        <v>M</v>
      </c>
      <c r="E24" s="5">
        <f>Data2013!E15</f>
        <v>61581.58</v>
      </c>
      <c r="F24">
        <f>Active2012!F30+1</f>
        <v>55</v>
      </c>
      <c r="G24" s="28">
        <f t="shared" si="2"/>
        <v>28.083333333333332</v>
      </c>
      <c r="H24" s="48">
        <f t="shared" si="10"/>
        <v>74923.408041377814</v>
      </c>
      <c r="I24" s="48">
        <f t="shared" si="10"/>
        <v>72041.738501324813</v>
      </c>
      <c r="J24" s="48">
        <f t="shared" si="10"/>
        <v>69270.90240512001</v>
      </c>
      <c r="K24" s="48">
        <f>L24*(1+$B$7)</f>
        <v>66606.636928000007</v>
      </c>
      <c r="L24" s="48">
        <f>E24*(1+$B$7)^($B$9-$F24-4)</f>
        <v>64044.843200000003</v>
      </c>
      <c r="M24" s="48">
        <f t="shared" si="3"/>
        <v>72078.682982607555</v>
      </c>
      <c r="N24" s="48">
        <f t="shared" si="13"/>
        <v>59089.212525000003</v>
      </c>
      <c r="O24" s="48">
        <f t="shared" si="13"/>
        <v>57368.167500000003</v>
      </c>
      <c r="P24" s="48">
        <f t="shared" si="13"/>
        <v>55697.25</v>
      </c>
      <c r="Q24" s="48">
        <f>R24*(1+$B$8)</f>
        <v>54075</v>
      </c>
      <c r="R24" s="48">
        <f>$F$7*(1+$B$8)^($B$9-F24-5)</f>
        <v>52500</v>
      </c>
      <c r="S24" s="48">
        <f t="shared" si="4"/>
        <v>57384.876675000007</v>
      </c>
      <c r="T24" s="57">
        <f t="shared" si="5"/>
        <v>24822.790778540195</v>
      </c>
      <c r="U24">
        <f t="shared" si="0"/>
        <v>0.7929208572178289</v>
      </c>
      <c r="V24">
        <f t="shared" ca="1" si="6"/>
        <v>13.641612121790303</v>
      </c>
      <c r="W24" s="57">
        <f t="shared" ca="1" si="7"/>
        <v>268501.14712277695</v>
      </c>
      <c r="X24" s="27">
        <f t="shared" si="11"/>
        <v>883.8975944880782</v>
      </c>
      <c r="Y24" s="57">
        <f t="shared" ca="1" si="9"/>
        <v>9560.8717076359753</v>
      </c>
      <c r="Z24" s="54">
        <f t="shared" si="8"/>
        <v>0.15</v>
      </c>
    </row>
    <row r="25" spans="1:26" x14ac:dyDescent="0.2">
      <c r="A25" t="str">
        <f>Data2013!A16</f>
        <v>A18</v>
      </c>
      <c r="B25" s="7">
        <f>Data2013!B16</f>
        <v>22025</v>
      </c>
      <c r="C25" s="7">
        <f>Data2013!C16</f>
        <v>30286</v>
      </c>
      <c r="D25" t="str">
        <f>Data2013!D16</f>
        <v>F</v>
      </c>
      <c r="E25" s="5">
        <f>Data2013!E16</f>
        <v>64364.37</v>
      </c>
      <c r="F25">
        <f t="shared" si="1"/>
        <v>54</v>
      </c>
      <c r="G25" s="28">
        <f t="shared" si="2"/>
        <v>31.083333333333332</v>
      </c>
      <c r="H25" s="48">
        <f t="shared" ref="H25:H54" si="14">I25*(1+$B$7)</f>
        <v>81441.461474513402</v>
      </c>
      <c r="I25" s="48">
        <f t="shared" ref="I25:I54" si="15">J25*(1+$B$7)</f>
        <v>78309.097571647493</v>
      </c>
      <c r="J25" s="48">
        <f t="shared" ref="J25:J54" si="16">K25*(1+$B$7)</f>
        <v>75297.209203507198</v>
      </c>
      <c r="K25" s="48">
        <f t="shared" ref="K25:K54" si="17">L25*(1+$B$7)</f>
        <v>72401.162695680003</v>
      </c>
      <c r="L25" s="48">
        <f t="shared" ref="L25:L54" si="18">E25*(1+$B$7)^($B$9-$F25-4)</f>
        <v>69616.502592000004</v>
      </c>
      <c r="M25" s="48">
        <f t="shared" si="3"/>
        <v>78349.256083222703</v>
      </c>
      <c r="N25" s="48">
        <f t="shared" ref="N25:N54" si="19">O25*(1+$B$8)</f>
        <v>60861.888900750004</v>
      </c>
      <c r="O25" s="48">
        <f t="shared" ref="O25:O54" si="20">P25*(1+$B$8)</f>
        <v>59089.212525000003</v>
      </c>
      <c r="P25" s="48">
        <f t="shared" ref="P25:P54" si="21">Q25*(1+$B$8)</f>
        <v>57368.167500000003</v>
      </c>
      <c r="Q25" s="48">
        <f t="shared" ref="Q25:Q54" si="22">R25*(1+$B$8)</f>
        <v>55697.25</v>
      </c>
      <c r="R25" s="48">
        <f t="shared" ref="R25:R54" si="23">$F$7*(1+$B$8)^($B$9-F25-5)</f>
        <v>54075</v>
      </c>
      <c r="S25" s="48">
        <f t="shared" si="4"/>
        <v>59106.422975250003</v>
      </c>
      <c r="T25" s="57">
        <f t="shared" si="5"/>
        <v>30469.566082799505</v>
      </c>
      <c r="U25">
        <f t="shared" si="0"/>
        <v>0.75696501882370282</v>
      </c>
      <c r="V25">
        <f t="shared" ca="1" si="6"/>
        <v>14.462619321147233</v>
      </c>
      <c r="W25" s="57">
        <f t="shared" ca="1" si="7"/>
        <v>333571.57435231027</v>
      </c>
      <c r="X25" s="27">
        <f t="shared" si="11"/>
        <v>980.25413671204842</v>
      </c>
      <c r="Y25" s="57">
        <f t="shared" ca="1" si="9"/>
        <v>10731.525180235183</v>
      </c>
      <c r="Z25" s="54">
        <f t="shared" si="8"/>
        <v>0.15</v>
      </c>
    </row>
    <row r="26" spans="1:26" x14ac:dyDescent="0.2">
      <c r="A26" t="str">
        <f>Data2013!A17</f>
        <v>A19</v>
      </c>
      <c r="B26" s="7">
        <f>Data2013!B17</f>
        <v>22317</v>
      </c>
      <c r="C26" s="7">
        <f>Data2013!C17</f>
        <v>32325</v>
      </c>
      <c r="D26" t="str">
        <f>Data2013!D17</f>
        <v>F</v>
      </c>
      <c r="E26" s="5">
        <f>Data2013!E17</f>
        <v>63347.33</v>
      </c>
      <c r="F26">
        <f t="shared" si="1"/>
        <v>53</v>
      </c>
      <c r="G26" s="28">
        <f t="shared" si="2"/>
        <v>25.5</v>
      </c>
      <c r="H26" s="48">
        <f t="shared" si="14"/>
        <v>83360.764676739927</v>
      </c>
      <c r="I26" s="48">
        <f t="shared" si="15"/>
        <v>80154.581419942231</v>
      </c>
      <c r="J26" s="48">
        <f t="shared" si="16"/>
        <v>77071.712903790598</v>
      </c>
      <c r="K26" s="48">
        <f t="shared" si="17"/>
        <v>74107.416253644798</v>
      </c>
      <c r="L26" s="48">
        <f t="shared" si="18"/>
        <v>71257.131013120001</v>
      </c>
      <c r="M26" s="48">
        <f t="shared" si="3"/>
        <v>80195.686333490929</v>
      </c>
      <c r="N26" s="48">
        <f t="shared" si="19"/>
        <v>62687.745567772508</v>
      </c>
      <c r="O26" s="48">
        <f t="shared" si="20"/>
        <v>60861.888900750004</v>
      </c>
      <c r="P26" s="48">
        <f t="shared" si="21"/>
        <v>59089.212525000003</v>
      </c>
      <c r="Q26" s="48">
        <f t="shared" si="22"/>
        <v>57368.167500000003</v>
      </c>
      <c r="R26" s="48">
        <f t="shared" si="23"/>
        <v>55697.25</v>
      </c>
      <c r="S26" s="48">
        <f t="shared" si="4"/>
        <v>60879.615664507503</v>
      </c>
      <c r="T26" s="57">
        <f t="shared" si="5"/>
        <v>25527.870338870918</v>
      </c>
      <c r="U26">
        <f t="shared" si="0"/>
        <v>0.72263963610854687</v>
      </c>
      <c r="V26">
        <f t="shared" ca="1" si="6"/>
        <v>14.462619321147233</v>
      </c>
      <c r="W26" s="57">
        <f t="shared" ca="1" si="7"/>
        <v>266798.46027951105</v>
      </c>
      <c r="X26" s="27">
        <f t="shared" si="11"/>
        <v>1001.0929544655262</v>
      </c>
      <c r="Y26" s="57">
        <f t="shared" ca="1" si="9"/>
        <v>10462.684716843569</v>
      </c>
      <c r="Z26" s="54">
        <f t="shared" si="8"/>
        <v>0.15</v>
      </c>
    </row>
    <row r="27" spans="1:26" x14ac:dyDescent="0.2">
      <c r="A27" t="str">
        <f>Data2013!A18</f>
        <v>A20</v>
      </c>
      <c r="B27" s="7">
        <f>Data2013!B18</f>
        <v>22609</v>
      </c>
      <c r="C27" s="7">
        <f>Data2013!C18</f>
        <v>31229</v>
      </c>
      <c r="D27" t="str">
        <f>Data2013!D18</f>
        <v>M</v>
      </c>
      <c r="E27" s="5">
        <f>Data2013!E18</f>
        <v>61144.87</v>
      </c>
      <c r="F27">
        <f t="shared" si="1"/>
        <v>52</v>
      </c>
      <c r="G27" s="28">
        <f t="shared" si="2"/>
        <v>28.5</v>
      </c>
      <c r="H27" s="48">
        <f t="shared" si="14"/>
        <v>83680.976673053927</v>
      </c>
      <c r="I27" s="48">
        <f t="shared" si="15"/>
        <v>80462.477570244155</v>
      </c>
      <c r="J27" s="48">
        <f t="shared" si="16"/>
        <v>77367.766894465531</v>
      </c>
      <c r="K27" s="48">
        <f t="shared" si="17"/>
        <v>74392.083552370706</v>
      </c>
      <c r="L27" s="48">
        <f t="shared" si="18"/>
        <v>71530.849569587212</v>
      </c>
      <c r="M27" s="48">
        <f t="shared" si="3"/>
        <v>80503.740379254552</v>
      </c>
      <c r="N27" s="48">
        <f t="shared" si="19"/>
        <v>64568.377934805685</v>
      </c>
      <c r="O27" s="48">
        <f t="shared" si="20"/>
        <v>62687.745567772508</v>
      </c>
      <c r="P27" s="48">
        <f t="shared" si="21"/>
        <v>60861.888900750004</v>
      </c>
      <c r="Q27" s="48">
        <f t="shared" si="22"/>
        <v>59089.212525000003</v>
      </c>
      <c r="R27" s="48">
        <f t="shared" si="23"/>
        <v>57368.167500000003</v>
      </c>
      <c r="S27" s="48">
        <f t="shared" si="4"/>
        <v>62706.004134442737</v>
      </c>
      <c r="T27" s="57">
        <f t="shared" si="5"/>
        <v>28370.691562650703</v>
      </c>
      <c r="U27">
        <f t="shared" si="0"/>
        <v>0.68987077432796828</v>
      </c>
      <c r="V27">
        <f t="shared" ca="1" si="6"/>
        <v>13.641612121790303</v>
      </c>
      <c r="W27" s="57">
        <f t="shared" ca="1" si="7"/>
        <v>266995.14607383992</v>
      </c>
      <c r="X27" s="27">
        <f t="shared" si="11"/>
        <v>995.46286184739313</v>
      </c>
      <c r="Y27" s="57">
        <f t="shared" ca="1" si="9"/>
        <v>9368.2507394329805</v>
      </c>
      <c r="Z27" s="54">
        <f t="shared" si="8"/>
        <v>0.15</v>
      </c>
    </row>
    <row r="28" spans="1:26" x14ac:dyDescent="0.2">
      <c r="A28" t="str">
        <f>Data2013!A19</f>
        <v>A21</v>
      </c>
      <c r="B28" s="7">
        <f>Data2013!B19</f>
        <v>22901</v>
      </c>
      <c r="C28" s="7">
        <f>Data2013!C19</f>
        <v>33270</v>
      </c>
      <c r="D28" t="str">
        <f>Data2013!D19</f>
        <v>M</v>
      </c>
      <c r="E28" s="5">
        <f>Data2013!E19</f>
        <v>57469.35</v>
      </c>
      <c r="F28">
        <f t="shared" si="1"/>
        <v>51</v>
      </c>
      <c r="G28" s="28">
        <f t="shared" si="2"/>
        <v>22.916666666666668</v>
      </c>
      <c r="H28" s="48">
        <f t="shared" si="14"/>
        <v>81796.804707184681</v>
      </c>
      <c r="I28" s="48">
        <f t="shared" si="15"/>
        <v>78650.77375690834</v>
      </c>
      <c r="J28" s="48">
        <f t="shared" si="16"/>
        <v>75625.743997027253</v>
      </c>
      <c r="K28" s="48">
        <f t="shared" si="17"/>
        <v>72717.061535603119</v>
      </c>
      <c r="L28" s="48">
        <f t="shared" si="18"/>
        <v>69920.251476541453</v>
      </c>
      <c r="M28" s="48">
        <f t="shared" si="3"/>
        <v>78691.107487040092</v>
      </c>
      <c r="N28" s="48">
        <f t="shared" si="19"/>
        <v>66505.429272849855</v>
      </c>
      <c r="O28" s="48">
        <f t="shared" si="20"/>
        <v>64568.377934805678</v>
      </c>
      <c r="P28" s="48">
        <f t="shared" si="21"/>
        <v>62687.745567772501</v>
      </c>
      <c r="Q28" s="48">
        <f t="shared" si="22"/>
        <v>60861.888900749997</v>
      </c>
      <c r="R28" s="48">
        <f t="shared" si="23"/>
        <v>59089.212524999995</v>
      </c>
      <c r="S28" s="48">
        <f t="shared" si="4"/>
        <v>64587.184258476016</v>
      </c>
      <c r="T28" s="57">
        <f t="shared" si="5"/>
        <v>21850.012271581756</v>
      </c>
      <c r="U28">
        <f t="shared" si="0"/>
        <v>0.65858785138708187</v>
      </c>
      <c r="V28">
        <f t="shared" ca="1" si="6"/>
        <v>13.641612121790303</v>
      </c>
      <c r="W28" s="57">
        <f t="shared" ca="1" si="7"/>
        <v>196304.88061624177</v>
      </c>
      <c r="X28" s="27">
        <f t="shared" si="11"/>
        <v>953.45508094174932</v>
      </c>
      <c r="Y28" s="57">
        <f t="shared" ca="1" si="9"/>
        <v>8566.0311541632764</v>
      </c>
      <c r="Z28" s="54">
        <f t="shared" si="8"/>
        <v>0.15</v>
      </c>
    </row>
    <row r="29" spans="1:26" x14ac:dyDescent="0.2">
      <c r="A29" t="str">
        <f>Data2013!A20</f>
        <v>A22</v>
      </c>
      <c r="B29" s="7">
        <f>Data2013!B20</f>
        <v>23193</v>
      </c>
      <c r="C29" s="7">
        <f>Data2013!C20</f>
        <v>32174</v>
      </c>
      <c r="D29" t="str">
        <f>Data2013!D20</f>
        <v>F</v>
      </c>
      <c r="E29" s="5">
        <f>Data2013!E20</f>
        <v>60681.05</v>
      </c>
      <c r="F29">
        <f t="shared" si="1"/>
        <v>51</v>
      </c>
      <c r="G29" s="28">
        <f t="shared" si="2"/>
        <v>25.916666666666668</v>
      </c>
      <c r="H29" s="48">
        <f t="shared" si="14"/>
        <v>86368.055255138766</v>
      </c>
      <c r="I29" s="48">
        <f t="shared" si="15"/>
        <v>83046.206976094967</v>
      </c>
      <c r="J29" s="48">
        <f t="shared" si="16"/>
        <v>79852.122092399004</v>
      </c>
      <c r="K29" s="48">
        <f t="shared" si="17"/>
        <v>76780.886627306725</v>
      </c>
      <c r="L29" s="48">
        <f t="shared" si="18"/>
        <v>73827.775603179543</v>
      </c>
      <c r="M29" s="48">
        <f t="shared" si="3"/>
        <v>83088.794774544251</v>
      </c>
      <c r="N29" s="48">
        <f t="shared" si="19"/>
        <v>66505.429272849855</v>
      </c>
      <c r="O29" s="48">
        <f t="shared" si="20"/>
        <v>64568.377934805678</v>
      </c>
      <c r="P29" s="48">
        <f t="shared" si="21"/>
        <v>62687.745567772501</v>
      </c>
      <c r="Q29" s="48">
        <f t="shared" si="22"/>
        <v>60861.888900749997</v>
      </c>
      <c r="R29" s="48">
        <f t="shared" si="23"/>
        <v>59089.212524999995</v>
      </c>
      <c r="S29" s="48">
        <f t="shared" si="4"/>
        <v>64587.184258476016</v>
      </c>
      <c r="T29" s="57">
        <f t="shared" si="5"/>
        <v>26647.925238493208</v>
      </c>
      <c r="U29">
        <f t="shared" si="0"/>
        <v>0.65858785138708187</v>
      </c>
      <c r="V29">
        <f t="shared" ca="1" si="6"/>
        <v>14.462619321147233</v>
      </c>
      <c r="W29" s="57">
        <f t="shared" ca="1" si="7"/>
        <v>253818.96658038147</v>
      </c>
      <c r="X29" s="27">
        <f t="shared" si="11"/>
        <v>1028.2157648293198</v>
      </c>
      <c r="Y29" s="57">
        <f t="shared" ca="1" si="9"/>
        <v>9793.6578744841718</v>
      </c>
      <c r="Z29" s="54">
        <f t="shared" si="8"/>
        <v>0.15</v>
      </c>
    </row>
    <row r="30" spans="1:26" x14ac:dyDescent="0.2">
      <c r="A30" t="str">
        <f>Data2013!A21</f>
        <v>A23</v>
      </c>
      <c r="B30" s="7">
        <f>Data2013!B21</f>
        <v>23485</v>
      </c>
      <c r="C30" s="7">
        <f>Data2013!C21</f>
        <v>34213</v>
      </c>
      <c r="D30" t="str">
        <f>Data2013!D21</f>
        <v>M</v>
      </c>
      <c r="E30" s="5">
        <f>Data2013!E21</f>
        <v>49810.65</v>
      </c>
      <c r="F30">
        <f t="shared" si="1"/>
        <v>50</v>
      </c>
      <c r="G30" s="28">
        <f t="shared" si="2"/>
        <v>20.333333333333332</v>
      </c>
      <c r="H30" s="48">
        <f t="shared" si="14"/>
        <v>73731.929990567936</v>
      </c>
      <c r="I30" s="48">
        <f t="shared" si="15"/>
        <v>70896.08652939224</v>
      </c>
      <c r="J30" s="48">
        <f t="shared" si="16"/>
        <v>68169.313970569463</v>
      </c>
      <c r="K30" s="48">
        <f t="shared" si="17"/>
        <v>65547.417279393718</v>
      </c>
      <c r="L30" s="48">
        <f t="shared" si="18"/>
        <v>63026.362768647799</v>
      </c>
      <c r="M30" s="48">
        <f t="shared" si="3"/>
        <v>70932.443496843218</v>
      </c>
      <c r="N30" s="48">
        <f t="shared" si="19"/>
        <v>68500.592151035336</v>
      </c>
      <c r="O30" s="48">
        <f t="shared" si="20"/>
        <v>66505.42927284984</v>
      </c>
      <c r="P30" s="48">
        <f t="shared" si="21"/>
        <v>64568.377934805671</v>
      </c>
      <c r="Q30" s="48">
        <f t="shared" si="22"/>
        <v>62687.745567772494</v>
      </c>
      <c r="R30" s="48">
        <f t="shared" si="23"/>
        <v>60861.888900749989</v>
      </c>
      <c r="S30" s="48">
        <f t="shared" si="4"/>
        <v>66524.799786230287</v>
      </c>
      <c r="T30" s="57">
        <f t="shared" si="5"/>
        <v>16470.58927460471</v>
      </c>
      <c r="U30">
        <f t="shared" si="0"/>
        <v>0.62872348581105664</v>
      </c>
      <c r="V30">
        <f t="shared" ca="1" si="6"/>
        <v>13.641612121790303</v>
      </c>
      <c r="W30" s="57">
        <f t="shared" ca="1" si="7"/>
        <v>141264.98180116239</v>
      </c>
      <c r="X30" s="27">
        <f t="shared" si="11"/>
        <v>810.02898071826451</v>
      </c>
      <c r="Y30" s="57">
        <f t="shared" ca="1" si="9"/>
        <v>6947.4581213686415</v>
      </c>
      <c r="Z30" s="54">
        <f t="shared" si="8"/>
        <v>0.15</v>
      </c>
    </row>
    <row r="31" spans="1:26" x14ac:dyDescent="0.2">
      <c r="A31" t="str">
        <f>Data2013!A22</f>
        <v>A24</v>
      </c>
      <c r="B31" s="7">
        <f>Data2013!B22</f>
        <v>23777</v>
      </c>
      <c r="C31" s="7">
        <f>Data2013!C22</f>
        <v>33147</v>
      </c>
      <c r="D31" t="str">
        <f>Data2013!D22</f>
        <v>M</v>
      </c>
      <c r="E31" s="5">
        <f>Data2013!E22</f>
        <v>61221.61</v>
      </c>
      <c r="F31">
        <f t="shared" si="1"/>
        <v>49</v>
      </c>
      <c r="G31" s="28">
        <f t="shared" si="2"/>
        <v>23.25</v>
      </c>
      <c r="H31" s="48">
        <f t="shared" si="14"/>
        <v>94247.855848639752</v>
      </c>
      <c r="I31" s="48">
        <f t="shared" si="15"/>
        <v>90622.938315999752</v>
      </c>
      <c r="J31" s="48">
        <f t="shared" si="16"/>
        <v>87137.440688461298</v>
      </c>
      <c r="K31" s="48">
        <f t="shared" si="17"/>
        <v>83786.00066198202</v>
      </c>
      <c r="L31" s="48">
        <f t="shared" si="18"/>
        <v>80563.462174982706</v>
      </c>
      <c r="M31" s="48">
        <f t="shared" si="3"/>
        <v>90669.411617700258</v>
      </c>
      <c r="N31" s="48">
        <f t="shared" si="19"/>
        <v>70555.609915566398</v>
      </c>
      <c r="O31" s="48">
        <f t="shared" si="20"/>
        <v>68500.592151035336</v>
      </c>
      <c r="P31" s="48">
        <f t="shared" si="21"/>
        <v>66505.42927284984</v>
      </c>
      <c r="Q31" s="48">
        <f t="shared" si="22"/>
        <v>64568.377934805671</v>
      </c>
      <c r="R31" s="48">
        <f t="shared" si="23"/>
        <v>62687.745567772494</v>
      </c>
      <c r="S31" s="48">
        <f t="shared" si="4"/>
        <v>68520.543779817192</v>
      </c>
      <c r="T31" s="57">
        <f t="shared" si="5"/>
        <v>26358.124216755565</v>
      </c>
      <c r="U31">
        <f t="shared" si="0"/>
        <v>0.60021335160960043</v>
      </c>
      <c r="V31">
        <f t="shared" ca="1" si="6"/>
        <v>13.641612121790303</v>
      </c>
      <c r="W31" s="57">
        <f t="shared" ca="1" si="7"/>
        <v>215817.09835743869</v>
      </c>
      <c r="X31" s="27">
        <f t="shared" si="11"/>
        <v>1133.6827620109921</v>
      </c>
      <c r="Y31" s="57">
        <f t="shared" ca="1" si="9"/>
        <v>9282.4558433306975</v>
      </c>
      <c r="Z31" s="54">
        <f t="shared" si="8"/>
        <v>0.15</v>
      </c>
    </row>
    <row r="32" spans="1:26" x14ac:dyDescent="0.2">
      <c r="A32" t="str">
        <f>Data2013!A23</f>
        <v>A26</v>
      </c>
      <c r="B32" s="7">
        <f>Data2013!B23</f>
        <v>24361</v>
      </c>
      <c r="C32" s="7">
        <f>Data2013!C23</f>
        <v>34090</v>
      </c>
      <c r="D32" t="str">
        <f>Data2013!D23</f>
        <v>M</v>
      </c>
      <c r="E32" s="5">
        <f>Data2013!E23</f>
        <v>54648.29</v>
      </c>
      <c r="F32">
        <f t="shared" si="1"/>
        <v>47</v>
      </c>
      <c r="G32" s="28">
        <f t="shared" si="2"/>
        <v>20.666666666666668</v>
      </c>
      <c r="H32" s="48">
        <f t="shared" si="14"/>
        <v>90993.419898815264</v>
      </c>
      <c r="I32" s="48">
        <f t="shared" si="15"/>
        <v>87493.672979630064</v>
      </c>
      <c r="J32" s="48">
        <f t="shared" si="16"/>
        <v>84128.531711182746</v>
      </c>
      <c r="K32" s="48">
        <f t="shared" si="17"/>
        <v>80892.818953060327</v>
      </c>
      <c r="L32" s="48">
        <f t="shared" si="18"/>
        <v>77781.556685634932</v>
      </c>
      <c r="M32" s="48">
        <f t="shared" si="3"/>
        <v>87538.54152987602</v>
      </c>
      <c r="N32" s="48">
        <f t="shared" si="19"/>
        <v>74852.446559424396</v>
      </c>
      <c r="O32" s="48">
        <f t="shared" si="20"/>
        <v>72672.278213033394</v>
      </c>
      <c r="P32" s="48">
        <f t="shared" si="21"/>
        <v>70555.609915566398</v>
      </c>
      <c r="Q32" s="48">
        <f t="shared" si="22"/>
        <v>68500.592151035336</v>
      </c>
      <c r="R32" s="48">
        <f t="shared" si="23"/>
        <v>66505.42927284984</v>
      </c>
      <c r="S32" s="48">
        <f t="shared" si="4"/>
        <v>72693.444896008063</v>
      </c>
      <c r="T32" s="57">
        <f t="shared" si="5"/>
        <v>21816.336983450645</v>
      </c>
      <c r="U32">
        <f t="shared" si="0"/>
        <v>0.54701292574965998</v>
      </c>
      <c r="V32">
        <f t="shared" ca="1" si="6"/>
        <v>13.641612121790303</v>
      </c>
      <c r="W32" s="57">
        <f t="shared" ca="1" si="7"/>
        <v>162796.52068688421</v>
      </c>
      <c r="X32" s="27">
        <f t="shared" si="11"/>
        <v>1055.629208876644</v>
      </c>
      <c r="Y32" s="57">
        <f t="shared" ca="1" si="9"/>
        <v>7877.2510009782673</v>
      </c>
      <c r="Z32" s="54">
        <f t="shared" si="8"/>
        <v>0.15</v>
      </c>
    </row>
    <row r="33" spans="1:26" x14ac:dyDescent="0.2">
      <c r="A33" t="str">
        <f>Data2013!A24</f>
        <v>A27</v>
      </c>
      <c r="B33" s="7">
        <f>Data2013!B24</f>
        <v>24653</v>
      </c>
      <c r="C33" s="7">
        <f>Data2013!C24</f>
        <v>36100</v>
      </c>
      <c r="D33" t="str">
        <f>Data2013!D24</f>
        <v>F</v>
      </c>
      <c r="E33" s="5">
        <f>Data2013!E24</f>
        <v>40322.620000000003</v>
      </c>
      <c r="F33">
        <f t="shared" si="1"/>
        <v>47</v>
      </c>
      <c r="G33" s="28">
        <f t="shared" si="2"/>
        <v>15.166666666666666</v>
      </c>
      <c r="H33" s="48">
        <f t="shared" si="14"/>
        <v>67140.12630734405</v>
      </c>
      <c r="I33" s="48">
        <f t="shared" si="15"/>
        <v>64557.81375706158</v>
      </c>
      <c r="J33" s="48">
        <f t="shared" si="16"/>
        <v>62074.820920251514</v>
      </c>
      <c r="K33" s="48">
        <f t="shared" si="17"/>
        <v>59687.327807934147</v>
      </c>
      <c r="L33" s="48">
        <f t="shared" si="18"/>
        <v>57391.661353782831</v>
      </c>
      <c r="M33" s="48">
        <f t="shared" si="3"/>
        <v>64590.920328219043</v>
      </c>
      <c r="N33" s="48">
        <f t="shared" si="19"/>
        <v>74852.446559424396</v>
      </c>
      <c r="O33" s="48">
        <f t="shared" si="20"/>
        <v>72672.278213033394</v>
      </c>
      <c r="P33" s="48">
        <f t="shared" si="21"/>
        <v>70555.609915566398</v>
      </c>
      <c r="Q33" s="48">
        <f t="shared" si="22"/>
        <v>68500.592151035336</v>
      </c>
      <c r="R33" s="48">
        <f t="shared" si="23"/>
        <v>66505.42927284984</v>
      </c>
      <c r="S33" s="48">
        <f t="shared" si="4"/>
        <v>72693.444896008063</v>
      </c>
      <c r="T33" s="57">
        <f t="shared" si="5"/>
        <v>10824.899989340109</v>
      </c>
      <c r="U33">
        <f t="shared" si="0"/>
        <v>0.54701292574965998</v>
      </c>
      <c r="V33">
        <f t="shared" ca="1" si="6"/>
        <v>14.462619321147233</v>
      </c>
      <c r="W33" s="57">
        <f t="shared" ca="1" si="7"/>
        <v>85638.37864015231</v>
      </c>
      <c r="X33" s="27">
        <f t="shared" si="11"/>
        <v>713.7296696268204</v>
      </c>
      <c r="Y33" s="57">
        <f t="shared" ca="1" si="9"/>
        <v>5646.4865037463069</v>
      </c>
      <c r="Z33" s="54">
        <f t="shared" si="8"/>
        <v>0.15</v>
      </c>
    </row>
    <row r="34" spans="1:26" x14ac:dyDescent="0.2">
      <c r="A34" t="str">
        <f>Data2013!A25</f>
        <v>A28</v>
      </c>
      <c r="B34" s="7">
        <f>Data2013!B25</f>
        <v>24945</v>
      </c>
      <c r="C34" s="7">
        <f>Data2013!C25</f>
        <v>35034</v>
      </c>
      <c r="D34" t="str">
        <f>Data2013!D25</f>
        <v>M</v>
      </c>
      <c r="E34" s="5">
        <f>Data2013!E25</f>
        <v>45180.800000000003</v>
      </c>
      <c r="F34">
        <f t="shared" si="1"/>
        <v>46</v>
      </c>
      <c r="G34" s="28">
        <f t="shared" si="2"/>
        <v>18.083333333333332</v>
      </c>
      <c r="H34" s="48">
        <f t="shared" si="14"/>
        <v>78238.52724385279</v>
      </c>
      <c r="I34" s="48">
        <f t="shared" si="15"/>
        <v>75229.353119089224</v>
      </c>
      <c r="J34" s="48">
        <f t="shared" si="16"/>
        <v>72335.916460662716</v>
      </c>
      <c r="K34" s="48">
        <f t="shared" si="17"/>
        <v>69553.765827560303</v>
      </c>
      <c r="L34" s="48">
        <f t="shared" si="18"/>
        <v>66878.620988038747</v>
      </c>
      <c r="M34" s="48">
        <f t="shared" si="3"/>
        <v>75267.932274534905</v>
      </c>
      <c r="N34" s="48">
        <f t="shared" si="19"/>
        <v>77098.019956207136</v>
      </c>
      <c r="O34" s="48">
        <f t="shared" si="20"/>
        <v>74852.446559424396</v>
      </c>
      <c r="P34" s="48">
        <f t="shared" si="21"/>
        <v>72672.278213033394</v>
      </c>
      <c r="Q34" s="48">
        <f t="shared" si="22"/>
        <v>70555.609915566398</v>
      </c>
      <c r="R34" s="48">
        <f t="shared" si="23"/>
        <v>68500.592151035336</v>
      </c>
      <c r="S34" s="48">
        <f t="shared" si="4"/>
        <v>74874.248242888309</v>
      </c>
      <c r="T34" s="57">
        <f t="shared" si="5"/>
        <v>15082.459711829501</v>
      </c>
      <c r="U34">
        <f t="shared" si="0"/>
        <v>0.52220804367509299</v>
      </c>
      <c r="V34">
        <f t="shared" ca="1" si="6"/>
        <v>13.641612121790303</v>
      </c>
      <c r="W34" s="57">
        <f t="shared" ca="1" si="7"/>
        <v>107443.81684242001</v>
      </c>
      <c r="X34" s="27">
        <f t="shared" si="11"/>
        <v>834.05307162190786</v>
      </c>
      <c r="Y34" s="57">
        <f t="shared" ca="1" si="9"/>
        <v>5941.5935581061758</v>
      </c>
      <c r="Z34" s="54">
        <f t="shared" si="8"/>
        <v>0.15</v>
      </c>
    </row>
    <row r="35" spans="1:26" x14ac:dyDescent="0.2">
      <c r="A35" t="str">
        <f>Data2013!A26</f>
        <v>A29</v>
      </c>
      <c r="B35" s="7">
        <f>Data2013!B26</f>
        <v>25237</v>
      </c>
      <c r="C35" s="7">
        <f>Data2013!C26</f>
        <v>37073</v>
      </c>
      <c r="D35" t="str">
        <f>Data2013!D26</f>
        <v>M</v>
      </c>
      <c r="E35" s="5">
        <f>Data2013!E26</f>
        <v>39000.58</v>
      </c>
      <c r="F35">
        <f t="shared" si="1"/>
        <v>45</v>
      </c>
      <c r="G35" s="28">
        <f t="shared" si="2"/>
        <v>12.5</v>
      </c>
      <c r="H35" s="48">
        <f t="shared" si="14"/>
        <v>70237.841262002941</v>
      </c>
      <c r="I35" s="48">
        <f t="shared" si="15"/>
        <v>67536.385828848986</v>
      </c>
      <c r="J35" s="48">
        <f t="shared" si="16"/>
        <v>64938.832527739411</v>
      </c>
      <c r="K35" s="48">
        <f t="shared" si="17"/>
        <v>62441.185122826355</v>
      </c>
      <c r="L35" s="48">
        <f t="shared" si="18"/>
        <v>60039.601079640721</v>
      </c>
      <c r="M35" s="48">
        <f t="shared" si="3"/>
        <v>67571.019872863777</v>
      </c>
      <c r="N35" s="48">
        <f t="shared" si="19"/>
        <v>79410.960554893347</v>
      </c>
      <c r="O35" s="48">
        <f t="shared" si="20"/>
        <v>77098.019956207136</v>
      </c>
      <c r="P35" s="48">
        <f t="shared" si="21"/>
        <v>74852.446559424396</v>
      </c>
      <c r="Q35" s="48">
        <f t="shared" si="22"/>
        <v>72672.278213033394</v>
      </c>
      <c r="R35" s="48">
        <f t="shared" si="23"/>
        <v>70555.609915566398</v>
      </c>
      <c r="S35" s="48">
        <f t="shared" si="4"/>
        <v>77120.475690174964</v>
      </c>
      <c r="T35" s="57">
        <f t="shared" si="5"/>
        <v>9333.2471199393094</v>
      </c>
      <c r="U35">
        <f t="shared" si="0"/>
        <v>0.49852796532228444</v>
      </c>
      <c r="V35">
        <f t="shared" ca="1" si="6"/>
        <v>13.641612121790303</v>
      </c>
      <c r="W35" s="57">
        <f t="shared" ca="1" si="7"/>
        <v>63472.848277795667</v>
      </c>
      <c r="X35" s="27">
        <f t="shared" si="11"/>
        <v>746.65976959514478</v>
      </c>
      <c r="Y35" s="57">
        <f t="shared" ca="1" si="9"/>
        <v>5077.8278622236539</v>
      </c>
      <c r="Z35" s="54">
        <f t="shared" si="8"/>
        <v>0.15</v>
      </c>
    </row>
    <row r="36" spans="1:26" x14ac:dyDescent="0.2">
      <c r="A36" t="str">
        <f>Data2013!A27</f>
        <v>A30</v>
      </c>
      <c r="B36" s="7">
        <f>Data2013!B27</f>
        <v>25529</v>
      </c>
      <c r="C36" s="7">
        <f>Data2013!C27</f>
        <v>35977</v>
      </c>
      <c r="D36" t="str">
        <f>Data2013!D27</f>
        <v>M</v>
      </c>
      <c r="E36" s="5">
        <f>Data2013!E27</f>
        <v>42072.97</v>
      </c>
      <c r="F36">
        <f t="shared" si="1"/>
        <v>44</v>
      </c>
      <c r="G36" s="28">
        <f t="shared" si="2"/>
        <v>15.5</v>
      </c>
      <c r="H36" s="48">
        <f t="shared" si="14"/>
        <v>78801.883762042838</v>
      </c>
      <c r="I36" s="48">
        <f t="shared" si="15"/>
        <v>75771.042078887345</v>
      </c>
      <c r="J36" s="48">
        <f t="shared" si="16"/>
        <v>72856.77122969937</v>
      </c>
      <c r="K36" s="48">
        <f t="shared" si="17"/>
        <v>70054.587720864773</v>
      </c>
      <c r="L36" s="48">
        <f t="shared" si="18"/>
        <v>67360.180500831513</v>
      </c>
      <c r="M36" s="48">
        <f t="shared" si="3"/>
        <v>75809.899023543185</v>
      </c>
      <c r="N36" s="48">
        <f t="shared" si="19"/>
        <v>81793.289371540144</v>
      </c>
      <c r="O36" s="48">
        <f t="shared" si="20"/>
        <v>79410.960554893347</v>
      </c>
      <c r="P36" s="48">
        <f t="shared" si="21"/>
        <v>77098.019956207136</v>
      </c>
      <c r="Q36" s="48">
        <f t="shared" si="22"/>
        <v>74852.446559424396</v>
      </c>
      <c r="R36" s="48">
        <f t="shared" si="23"/>
        <v>72672.278213033394</v>
      </c>
      <c r="S36" s="48">
        <f t="shared" si="4"/>
        <v>79434.089960880214</v>
      </c>
      <c r="T36" s="57">
        <f t="shared" si="5"/>
        <v>12984.340455257357</v>
      </c>
      <c r="U36">
        <f t="shared" si="0"/>
        <v>0.47592168527187051</v>
      </c>
      <c r="V36">
        <f t="shared" ca="1" si="6"/>
        <v>13.641612121790303</v>
      </c>
      <c r="W36" s="57">
        <f t="shared" ca="1" si="7"/>
        <v>84298.740327221385</v>
      </c>
      <c r="X36" s="27">
        <f t="shared" si="11"/>
        <v>837.69938421015206</v>
      </c>
      <c r="Y36" s="57">
        <f t="shared" ca="1" si="9"/>
        <v>5438.6284082078309</v>
      </c>
      <c r="Z36" s="54">
        <f t="shared" si="8"/>
        <v>0.15</v>
      </c>
    </row>
    <row r="37" spans="1:26" x14ac:dyDescent="0.2">
      <c r="A37" t="str">
        <f>Data2013!A28</f>
        <v>A31</v>
      </c>
      <c r="B37" s="7">
        <f>Data2013!B28</f>
        <v>25821</v>
      </c>
      <c r="C37" s="7">
        <f>Data2013!C28</f>
        <v>38018</v>
      </c>
      <c r="D37" t="str">
        <f>Data2013!D28</f>
        <v>M</v>
      </c>
      <c r="E37" s="5">
        <f>Data2013!E28</f>
        <v>36250.51</v>
      </c>
      <c r="F37">
        <f t="shared" si="1"/>
        <v>43</v>
      </c>
      <c r="G37" s="28">
        <f t="shared" si="2"/>
        <v>9.9166666666666661</v>
      </c>
      <c r="H37" s="48">
        <f t="shared" si="14"/>
        <v>70612.386393167937</v>
      </c>
      <c r="I37" s="48">
        <f t="shared" si="15"/>
        <v>67896.525378046092</v>
      </c>
      <c r="J37" s="48">
        <f t="shared" si="16"/>
        <v>65285.120555813548</v>
      </c>
      <c r="K37" s="48">
        <f t="shared" si="17"/>
        <v>62774.154380589949</v>
      </c>
      <c r="L37" s="48">
        <f t="shared" si="18"/>
        <v>60359.763827490337</v>
      </c>
      <c r="M37" s="48">
        <f t="shared" si="3"/>
        <v>67931.344109009195</v>
      </c>
      <c r="N37" s="48">
        <f t="shared" si="19"/>
        <v>84247.088052686333</v>
      </c>
      <c r="O37" s="48">
        <f t="shared" si="20"/>
        <v>81793.28937154013</v>
      </c>
      <c r="P37" s="48">
        <f t="shared" si="21"/>
        <v>79410.960554893332</v>
      </c>
      <c r="Q37" s="48">
        <f t="shared" si="22"/>
        <v>77098.019956207121</v>
      </c>
      <c r="R37" s="48">
        <f t="shared" si="23"/>
        <v>74852.446559424381</v>
      </c>
      <c r="S37" s="48">
        <f t="shared" si="4"/>
        <v>81817.112659706603</v>
      </c>
      <c r="T37" s="57">
        <f t="shared" si="5"/>
        <v>7443.8600780118022</v>
      </c>
      <c r="U37">
        <f t="shared" si="0"/>
        <v>0.45434051099939904</v>
      </c>
      <c r="V37">
        <f t="shared" ca="1" si="6"/>
        <v>13.641612121790303</v>
      </c>
      <c r="W37" s="57">
        <f t="shared" ca="1" si="7"/>
        <v>46136.575966105527</v>
      </c>
      <c r="X37" s="27">
        <f t="shared" si="11"/>
        <v>750.64135240455153</v>
      </c>
      <c r="Y37" s="57">
        <f t="shared" ca="1" si="9"/>
        <v>4652.427828514843</v>
      </c>
      <c r="Z37" s="54">
        <f t="shared" si="8"/>
        <v>0.15</v>
      </c>
    </row>
    <row r="38" spans="1:26" x14ac:dyDescent="0.2">
      <c r="A38" t="str">
        <f>Data2013!A29</f>
        <v>A32</v>
      </c>
      <c r="B38" s="7">
        <f>Data2013!B29</f>
        <v>26113</v>
      </c>
      <c r="C38" s="7">
        <f>Data2013!C29</f>
        <v>36923</v>
      </c>
      <c r="D38" t="str">
        <f>Data2013!D29</f>
        <v>M</v>
      </c>
      <c r="E38" s="5">
        <f>Data2013!E29</f>
        <v>39362.01</v>
      </c>
      <c r="F38">
        <f t="shared" si="1"/>
        <v>43</v>
      </c>
      <c r="G38" s="28">
        <f t="shared" si="2"/>
        <v>12.916666666666666</v>
      </c>
      <c r="H38" s="48">
        <f t="shared" si="14"/>
        <v>76673.278785091301</v>
      </c>
      <c r="I38" s="48">
        <f t="shared" si="15"/>
        <v>73724.306524126252</v>
      </c>
      <c r="J38" s="48">
        <f t="shared" si="16"/>
        <v>70888.75627319832</v>
      </c>
      <c r="K38" s="48">
        <f t="shared" si="17"/>
        <v>68162.265647306078</v>
      </c>
      <c r="L38" s="48">
        <f t="shared" si="18"/>
        <v>65540.640045486609</v>
      </c>
      <c r="M38" s="48">
        <f t="shared" si="3"/>
        <v>73762.113860805301</v>
      </c>
      <c r="N38" s="48">
        <f t="shared" si="19"/>
        <v>84247.088052686333</v>
      </c>
      <c r="O38" s="48">
        <f t="shared" si="20"/>
        <v>81793.28937154013</v>
      </c>
      <c r="P38" s="48">
        <f t="shared" si="21"/>
        <v>79410.960554893332</v>
      </c>
      <c r="Q38" s="48">
        <f t="shared" si="22"/>
        <v>77098.019956207121</v>
      </c>
      <c r="R38" s="48">
        <f t="shared" si="23"/>
        <v>74852.446559424381</v>
      </c>
      <c r="S38" s="48">
        <f t="shared" si="4"/>
        <v>81817.112659706603</v>
      </c>
      <c r="T38" s="57">
        <f t="shared" si="5"/>
        <v>10528.005042924522</v>
      </c>
      <c r="U38">
        <f t="shared" si="0"/>
        <v>0.45434051099939904</v>
      </c>
      <c r="V38">
        <f t="shared" ca="1" si="6"/>
        <v>13.641612121790303</v>
      </c>
      <c r="W38" s="57">
        <f t="shared" ca="1" si="7"/>
        <v>65251.912226185079</v>
      </c>
      <c r="X38" s="27">
        <f t="shared" si="11"/>
        <v>815.0713581618985</v>
      </c>
      <c r="Y38" s="57">
        <f t="shared" ca="1" si="9"/>
        <v>5051.7609465433607</v>
      </c>
      <c r="Z38" s="54">
        <f t="shared" si="8"/>
        <v>0.15</v>
      </c>
    </row>
    <row r="39" spans="1:26" x14ac:dyDescent="0.2">
      <c r="A39" t="str">
        <f>Data2013!A30</f>
        <v>A33</v>
      </c>
      <c r="B39" s="7">
        <f>Data2013!B30</f>
        <v>26405</v>
      </c>
      <c r="C39" s="7">
        <f>Data2013!C30</f>
        <v>38961</v>
      </c>
      <c r="D39" t="str">
        <f>Data2013!D30</f>
        <v>F</v>
      </c>
      <c r="E39" s="5">
        <f>Data2013!E30</f>
        <v>33335.71</v>
      </c>
      <c r="F39">
        <f t="shared" si="1"/>
        <v>42</v>
      </c>
      <c r="G39" s="28">
        <f t="shared" si="2"/>
        <v>7.333333333333333</v>
      </c>
      <c r="H39" s="48">
        <f t="shared" si="14"/>
        <v>67532.031869869301</v>
      </c>
      <c r="I39" s="48">
        <f t="shared" si="15"/>
        <v>64934.646028720475</v>
      </c>
      <c r="J39" s="48">
        <f t="shared" si="16"/>
        <v>62437.159643000457</v>
      </c>
      <c r="K39" s="48">
        <f t="shared" si="17"/>
        <v>60035.730425961978</v>
      </c>
      <c r="L39" s="48">
        <f t="shared" si="18"/>
        <v>57726.663871117285</v>
      </c>
      <c r="M39" s="48">
        <f t="shared" si="3"/>
        <v>64967.945847196745</v>
      </c>
      <c r="N39" s="48">
        <f t="shared" si="19"/>
        <v>86774.500694266913</v>
      </c>
      <c r="O39" s="48">
        <f t="shared" si="20"/>
        <v>84247.088052686318</v>
      </c>
      <c r="P39" s="48">
        <f t="shared" si="21"/>
        <v>81793.289371540115</v>
      </c>
      <c r="Q39" s="48">
        <f t="shared" si="22"/>
        <v>79410.960554893318</v>
      </c>
      <c r="R39" s="48">
        <f t="shared" si="23"/>
        <v>77098.019956207107</v>
      </c>
      <c r="S39" s="48">
        <f t="shared" si="4"/>
        <v>84271.626039497787</v>
      </c>
      <c r="T39" s="57">
        <f t="shared" si="5"/>
        <v>5264.5692118178422</v>
      </c>
      <c r="U39">
        <f t="shared" si="0"/>
        <v>0.43373795799465292</v>
      </c>
      <c r="V39">
        <f t="shared" ca="1" si="6"/>
        <v>14.462619321147233</v>
      </c>
      <c r="W39" s="57">
        <f t="shared" ca="1" si="7"/>
        <v>33024.574076864104</v>
      </c>
      <c r="X39" s="27">
        <f t="shared" si="11"/>
        <v>717.89580161152401</v>
      </c>
      <c r="Y39" s="57">
        <f t="shared" ca="1" si="9"/>
        <v>4503.3510104814686</v>
      </c>
      <c r="Z39" s="54">
        <f t="shared" si="8"/>
        <v>0.15</v>
      </c>
    </row>
    <row r="40" spans="1:26" x14ac:dyDescent="0.2">
      <c r="A40" t="str">
        <f>Data2013!A31</f>
        <v>A34</v>
      </c>
      <c r="B40" s="7">
        <f>Data2013!B31</f>
        <v>26697</v>
      </c>
      <c r="C40" s="7">
        <f>Data2013!C31</f>
        <v>37895</v>
      </c>
      <c r="D40" t="str">
        <f>Data2013!D31</f>
        <v>F</v>
      </c>
      <c r="E40" s="5">
        <f>Data2013!E31</f>
        <v>38700.230000000003</v>
      </c>
      <c r="F40">
        <f t="shared" si="1"/>
        <v>41</v>
      </c>
      <c r="G40" s="28">
        <f t="shared" si="2"/>
        <v>10.25</v>
      </c>
      <c r="H40" s="48">
        <f t="shared" si="14"/>
        <v>81535.547686265665</v>
      </c>
      <c r="I40" s="48">
        <f t="shared" si="15"/>
        <v>78399.565082947753</v>
      </c>
      <c r="J40" s="48">
        <f t="shared" si="16"/>
        <v>75384.197195142071</v>
      </c>
      <c r="K40" s="48">
        <f t="shared" si="17"/>
        <v>72484.804995328916</v>
      </c>
      <c r="L40" s="48">
        <f t="shared" si="18"/>
        <v>69696.927880123956</v>
      </c>
      <c r="M40" s="48">
        <f t="shared" si="3"/>
        <v>78439.769988118496</v>
      </c>
      <c r="N40" s="48">
        <f t="shared" si="19"/>
        <v>89377.735715094939</v>
      </c>
      <c r="O40" s="48">
        <f t="shared" si="20"/>
        <v>86774.500694266928</v>
      </c>
      <c r="P40" s="48">
        <f t="shared" si="21"/>
        <v>84247.088052686333</v>
      </c>
      <c r="Q40" s="48">
        <f t="shared" si="22"/>
        <v>81793.28937154013</v>
      </c>
      <c r="R40" s="48">
        <f t="shared" si="23"/>
        <v>79410.960554893332</v>
      </c>
      <c r="S40" s="48">
        <f t="shared" si="4"/>
        <v>86799.774820682738</v>
      </c>
      <c r="T40" s="57">
        <f t="shared" si="5"/>
        <v>8884.2844482792698</v>
      </c>
      <c r="U40">
        <f t="shared" si="0"/>
        <v>0.41406964963690013</v>
      </c>
      <c r="V40">
        <f t="shared" ca="1" si="6"/>
        <v>14.462619321147233</v>
      </c>
      <c r="W40" s="57">
        <f t="shared" ca="1" si="7"/>
        <v>53203.819184839238</v>
      </c>
      <c r="X40" s="27">
        <f t="shared" si="11"/>
        <v>866.75945836870926</v>
      </c>
      <c r="Y40" s="57">
        <f t="shared" ca="1" si="9"/>
        <v>5190.6165058379747</v>
      </c>
      <c r="Z40" s="54">
        <f t="shared" si="8"/>
        <v>0.15</v>
      </c>
    </row>
    <row r="41" spans="1:26" x14ac:dyDescent="0.2">
      <c r="A41" t="str">
        <f>Data2013!A32</f>
        <v>A35</v>
      </c>
      <c r="B41" s="7">
        <f>Data2013!B32</f>
        <v>26989</v>
      </c>
      <c r="C41" s="7">
        <f>Data2013!C32</f>
        <v>39904</v>
      </c>
      <c r="D41" t="str">
        <f>Data2013!D32</f>
        <v>F</v>
      </c>
      <c r="E41" s="5">
        <f>Data2013!E32</f>
        <v>31826.77</v>
      </c>
      <c r="F41">
        <f t="shared" si="1"/>
        <v>40</v>
      </c>
      <c r="G41" s="28">
        <f t="shared" si="2"/>
        <v>4.75</v>
      </c>
      <c r="H41" s="48">
        <f t="shared" si="14"/>
        <v>69736.372315001805</v>
      </c>
      <c r="I41" s="48">
        <f t="shared" si="15"/>
        <v>67054.20414904019</v>
      </c>
      <c r="J41" s="48">
        <f t="shared" si="16"/>
        <v>64475.19629715402</v>
      </c>
      <c r="K41" s="48">
        <f t="shared" si="17"/>
        <v>61995.381054955789</v>
      </c>
      <c r="L41" s="48">
        <f t="shared" si="18"/>
        <v>59610.943322072875</v>
      </c>
      <c r="M41" s="48">
        <f t="shared" si="3"/>
        <v>67088.590920398667</v>
      </c>
      <c r="N41" s="48">
        <f t="shared" si="19"/>
        <v>92059.067786547792</v>
      </c>
      <c r="O41" s="48">
        <f t="shared" si="20"/>
        <v>89377.735715094939</v>
      </c>
      <c r="P41" s="48">
        <f t="shared" si="21"/>
        <v>86774.500694266928</v>
      </c>
      <c r="Q41" s="48">
        <f t="shared" si="22"/>
        <v>84247.088052686333</v>
      </c>
      <c r="R41" s="48">
        <f t="shared" si="23"/>
        <v>81793.28937154013</v>
      </c>
      <c r="S41" s="48">
        <f t="shared" si="4"/>
        <v>89403.768065303215</v>
      </c>
      <c r="T41" s="57">
        <f t="shared" si="5"/>
        <v>3521.3124159344252</v>
      </c>
      <c r="U41">
        <f t="shared" si="0"/>
        <v>0.39529322161040581</v>
      </c>
      <c r="V41">
        <f t="shared" ca="1" si="6"/>
        <v>14.462619321147233</v>
      </c>
      <c r="W41" s="57">
        <f t="shared" ca="1" si="7"/>
        <v>20131.256402612969</v>
      </c>
      <c r="X41" s="27">
        <f t="shared" si="11"/>
        <v>741.32892967040527</v>
      </c>
      <c r="Y41" s="57">
        <f t="shared" ca="1" si="9"/>
        <v>4238.1592426553616</v>
      </c>
      <c r="Z41" s="54">
        <f t="shared" si="8"/>
        <v>0.15</v>
      </c>
    </row>
    <row r="42" spans="1:26" x14ac:dyDescent="0.2">
      <c r="A42" t="str">
        <f>Data2013!A33</f>
        <v>A37</v>
      </c>
      <c r="B42" s="7">
        <f>Data2013!B33</f>
        <v>27573</v>
      </c>
      <c r="C42" s="7">
        <f>Data2013!C33</f>
        <v>40848</v>
      </c>
      <c r="D42" t="str">
        <f>Data2013!D33</f>
        <v>M</v>
      </c>
      <c r="E42" s="5">
        <f>Data2013!E33</f>
        <v>28591.96</v>
      </c>
      <c r="F42">
        <f t="shared" si="1"/>
        <v>39</v>
      </c>
      <c r="G42" s="28">
        <f t="shared" si="2"/>
        <v>2.1666666666666665</v>
      </c>
      <c r="H42" s="48">
        <f t="shared" si="14"/>
        <v>65154.445471113293</v>
      </c>
      <c r="I42" s="48">
        <f t="shared" si="15"/>
        <v>62648.505260685859</v>
      </c>
      <c r="J42" s="48">
        <f t="shared" si="16"/>
        <v>60238.947366044093</v>
      </c>
      <c r="K42" s="48">
        <f t="shared" si="17"/>
        <v>57922.064775042396</v>
      </c>
      <c r="L42" s="48">
        <f t="shared" si="18"/>
        <v>55694.293052925379</v>
      </c>
      <c r="M42" s="48">
        <f t="shared" si="3"/>
        <v>62680.632699281086</v>
      </c>
      <c r="N42" s="48">
        <f t="shared" si="19"/>
        <v>94820.839820144218</v>
      </c>
      <c r="O42" s="48">
        <f t="shared" si="20"/>
        <v>92059.067786547777</v>
      </c>
      <c r="P42" s="48">
        <f t="shared" si="21"/>
        <v>89377.735715094925</v>
      </c>
      <c r="Q42" s="48">
        <f t="shared" si="22"/>
        <v>86774.500694266913</v>
      </c>
      <c r="R42" s="48">
        <f t="shared" si="23"/>
        <v>84247.088052686318</v>
      </c>
      <c r="S42" s="48">
        <f t="shared" si="4"/>
        <v>92085.881107262292</v>
      </c>
      <c r="T42" s="57">
        <f t="shared" si="5"/>
        <v>1500.6788145419546</v>
      </c>
      <c r="U42">
        <f t="shared" si="0"/>
        <v>0.37736823065432534</v>
      </c>
      <c r="V42">
        <f t="shared" ca="1" si="6"/>
        <v>13.641612121790303</v>
      </c>
      <c r="W42" s="57">
        <f t="shared" ca="1" si="7"/>
        <v>7725.361021376536</v>
      </c>
      <c r="X42" s="27">
        <f t="shared" si="11"/>
        <v>692.620991327056</v>
      </c>
      <c r="Y42" s="57">
        <f t="shared" ca="1" si="9"/>
        <v>3565.5512406353241</v>
      </c>
      <c r="Z42" s="54">
        <f t="shared" si="8"/>
        <v>0.15</v>
      </c>
    </row>
    <row r="43" spans="1:26" x14ac:dyDescent="0.2">
      <c r="A43" t="str">
        <f>Data2013!A34</f>
        <v>A38</v>
      </c>
      <c r="B43" s="7">
        <f>Data2013!B34</f>
        <v>27865</v>
      </c>
      <c r="C43" s="7">
        <f>Data2013!C34</f>
        <v>38322</v>
      </c>
      <c r="D43" t="str">
        <f>Data2013!D34</f>
        <v>F</v>
      </c>
      <c r="E43" s="5">
        <f>Data2013!E34</f>
        <v>34994.660000000003</v>
      </c>
      <c r="F43">
        <f t="shared" si="1"/>
        <v>38</v>
      </c>
      <c r="G43" s="28">
        <f t="shared" si="2"/>
        <v>9.0833333333333339</v>
      </c>
      <c r="H43" s="48">
        <f t="shared" si="14"/>
        <v>82934.502336326594</v>
      </c>
      <c r="I43" s="48">
        <f t="shared" si="15"/>
        <v>79744.713784929409</v>
      </c>
      <c r="J43" s="48">
        <f t="shared" si="16"/>
        <v>76677.609408585966</v>
      </c>
      <c r="K43" s="48">
        <f t="shared" si="17"/>
        <v>73728.470585178817</v>
      </c>
      <c r="L43" s="48">
        <f t="shared" si="18"/>
        <v>70892.760178056546</v>
      </c>
      <c r="M43" s="48">
        <f t="shared" si="3"/>
        <v>79785.608509947328</v>
      </c>
      <c r="N43" s="48">
        <f t="shared" si="19"/>
        <v>97665.465014748552</v>
      </c>
      <c r="O43" s="48">
        <f t="shared" si="20"/>
        <v>94820.839820144218</v>
      </c>
      <c r="P43" s="48">
        <f t="shared" si="21"/>
        <v>92059.067786547777</v>
      </c>
      <c r="Q43" s="48">
        <f t="shared" si="22"/>
        <v>89377.735715094925</v>
      </c>
      <c r="R43" s="48">
        <f t="shared" si="23"/>
        <v>86774.500694266913</v>
      </c>
      <c r="S43" s="48">
        <f t="shared" si="4"/>
        <v>94848.457540480187</v>
      </c>
      <c r="T43" s="57">
        <f t="shared" si="5"/>
        <v>8008.1480141505053</v>
      </c>
      <c r="U43">
        <f t="shared" si="0"/>
        <v>0.36025606745042987</v>
      </c>
      <c r="V43">
        <f t="shared" ca="1" si="6"/>
        <v>14.462619321147233</v>
      </c>
      <c r="W43" s="57">
        <f t="shared" ca="1" si="7"/>
        <v>41724.42405443536</v>
      </c>
      <c r="X43" s="27">
        <f t="shared" si="11"/>
        <v>881.63097403491793</v>
      </c>
      <c r="Y43" s="57">
        <f t="shared" ca="1" si="9"/>
        <v>4593.5145748002224</v>
      </c>
      <c r="Z43" s="54">
        <f t="shared" si="8"/>
        <v>0.15</v>
      </c>
    </row>
    <row r="44" spans="1:26" x14ac:dyDescent="0.2">
      <c r="A44" t="str">
        <f>Data2013!A35</f>
        <v>A39</v>
      </c>
      <c r="B44" s="7">
        <f>Data2013!B35</f>
        <v>28157</v>
      </c>
      <c r="C44" s="7">
        <f>Data2013!C35</f>
        <v>39995</v>
      </c>
      <c r="D44" t="str">
        <f>Data2013!D35</f>
        <v>M</v>
      </c>
      <c r="E44" s="5">
        <f>Data2013!E35</f>
        <v>31368.16</v>
      </c>
      <c r="F44">
        <f t="shared" si="1"/>
        <v>37</v>
      </c>
      <c r="G44" s="28">
        <f t="shared" si="2"/>
        <v>4.5</v>
      </c>
      <c r="H44" s="48">
        <f t="shared" si="14"/>
        <v>77313.591512491214</v>
      </c>
      <c r="I44" s="48">
        <f t="shared" si="15"/>
        <v>74339.991838933856</v>
      </c>
      <c r="J44" s="48">
        <f t="shared" si="16"/>
        <v>71480.761383590245</v>
      </c>
      <c r="K44" s="48">
        <f t="shared" si="17"/>
        <v>68731.501330375235</v>
      </c>
      <c r="L44" s="48">
        <f t="shared" si="18"/>
        <v>66087.982048437727</v>
      </c>
      <c r="M44" s="48">
        <f t="shared" si="3"/>
        <v>74378.114911671772</v>
      </c>
      <c r="N44" s="48">
        <f t="shared" si="19"/>
        <v>100595.42896519101</v>
      </c>
      <c r="O44" s="48">
        <f t="shared" si="20"/>
        <v>97665.465014748552</v>
      </c>
      <c r="P44" s="48">
        <f t="shared" si="21"/>
        <v>94820.839820144218</v>
      </c>
      <c r="Q44" s="48">
        <f t="shared" si="22"/>
        <v>92059.067786547777</v>
      </c>
      <c r="R44" s="48">
        <f t="shared" si="23"/>
        <v>89377.735715094925</v>
      </c>
      <c r="S44" s="48">
        <f t="shared" si="4"/>
        <v>97693.911266694602</v>
      </c>
      <c r="T44" s="57">
        <f t="shared" si="5"/>
        <v>3698.4517639828782</v>
      </c>
      <c r="U44">
        <f t="shared" si="0"/>
        <v>0.34391987346103087</v>
      </c>
      <c r="V44">
        <f t="shared" ca="1" si="6"/>
        <v>13.641612121790303</v>
      </c>
      <c r="W44" s="57">
        <f t="shared" ca="1" si="7"/>
        <v>17351.735867095358</v>
      </c>
      <c r="X44" s="27">
        <f t="shared" si="11"/>
        <v>821.8781697739729</v>
      </c>
      <c r="Y44" s="57">
        <f t="shared" ca="1" si="9"/>
        <v>3855.9413037989684</v>
      </c>
      <c r="Z44" s="54">
        <f t="shared" si="8"/>
        <v>0.15</v>
      </c>
    </row>
    <row r="45" spans="1:26" x14ac:dyDescent="0.2">
      <c r="A45" t="str">
        <f>Data2013!A36</f>
        <v>A40</v>
      </c>
      <c r="B45" s="7">
        <f>Data2013!B36</f>
        <v>28449</v>
      </c>
      <c r="C45" s="7">
        <f>Data2013!C36</f>
        <v>38534</v>
      </c>
      <c r="D45" t="str">
        <f>Data2013!D36</f>
        <v>M</v>
      </c>
      <c r="E45" s="5">
        <f>Data2013!E36</f>
        <v>31763.29</v>
      </c>
      <c r="F45">
        <f t="shared" si="1"/>
        <v>36</v>
      </c>
      <c r="G45" s="28">
        <f t="shared" si="2"/>
        <v>8.5</v>
      </c>
      <c r="H45" s="48">
        <f t="shared" si="14"/>
        <v>81418.973547664544</v>
      </c>
      <c r="I45" s="48">
        <f t="shared" si="15"/>
        <v>78287.474565062061</v>
      </c>
      <c r="J45" s="48">
        <f t="shared" si="16"/>
        <v>75276.417851021208</v>
      </c>
      <c r="K45" s="48">
        <f t="shared" si="17"/>
        <v>72381.171010597318</v>
      </c>
      <c r="L45" s="48">
        <f t="shared" si="18"/>
        <v>69597.279817882038</v>
      </c>
      <c r="M45" s="48">
        <f t="shared" si="3"/>
        <v>78327.621987915947</v>
      </c>
      <c r="N45" s="48">
        <f t="shared" si="19"/>
        <v>103613.29183414673</v>
      </c>
      <c r="O45" s="48">
        <f t="shared" si="20"/>
        <v>100595.42896519099</v>
      </c>
      <c r="P45" s="48">
        <f t="shared" si="21"/>
        <v>97665.465014748537</v>
      </c>
      <c r="Q45" s="48">
        <f t="shared" si="22"/>
        <v>94820.839820144203</v>
      </c>
      <c r="R45" s="48">
        <f t="shared" si="23"/>
        <v>92059.067786547763</v>
      </c>
      <c r="S45" s="48">
        <f t="shared" si="4"/>
        <v>100624.72860469541</v>
      </c>
      <c r="T45" s="57">
        <f t="shared" si="5"/>
        <v>7356.921895215005</v>
      </c>
      <c r="U45">
        <f t="shared" si="0"/>
        <v>0.3283244615379769</v>
      </c>
      <c r="V45">
        <f t="shared" ca="1" si="6"/>
        <v>13.641612121790303</v>
      </c>
      <c r="W45" s="57">
        <f t="shared" ca="1" si="7"/>
        <v>32950.733217931484</v>
      </c>
      <c r="X45" s="27">
        <f t="shared" si="11"/>
        <v>865.52022296647112</v>
      </c>
      <c r="Y45" s="57">
        <f t="shared" ca="1" si="9"/>
        <v>3876.5568491684094</v>
      </c>
      <c r="Z45" s="54">
        <f t="shared" si="8"/>
        <v>0.15</v>
      </c>
    </row>
    <row r="46" spans="1:26" x14ac:dyDescent="0.2">
      <c r="A46" t="str">
        <f>Data2013!A37</f>
        <v>A41</v>
      </c>
      <c r="B46" s="7">
        <f>Data2013!B37</f>
        <v>28741</v>
      </c>
      <c r="C46" s="7">
        <f>Data2013!C37</f>
        <v>40210</v>
      </c>
      <c r="D46" t="str">
        <f>Data2013!D37</f>
        <v>M</v>
      </c>
      <c r="E46" s="5">
        <f>Data2013!E37</f>
        <v>41136.25</v>
      </c>
      <c r="F46">
        <f t="shared" si="1"/>
        <v>35</v>
      </c>
      <c r="G46" s="28">
        <f t="shared" si="2"/>
        <v>3.9166666666666665</v>
      </c>
      <c r="H46" s="48">
        <f t="shared" si="14"/>
        <v>109662.50979114951</v>
      </c>
      <c r="I46" s="48">
        <f t="shared" si="15"/>
        <v>105444.72095302837</v>
      </c>
      <c r="J46" s="48">
        <f t="shared" si="16"/>
        <v>101389.15476252728</v>
      </c>
      <c r="K46" s="48">
        <f t="shared" si="17"/>
        <v>97489.571887045458</v>
      </c>
      <c r="L46" s="48">
        <f t="shared" si="18"/>
        <v>93739.972968312941</v>
      </c>
      <c r="M46" s="48">
        <f t="shared" si="3"/>
        <v>105498.79516890172</v>
      </c>
      <c r="N46" s="48">
        <f t="shared" si="19"/>
        <v>106721.69058917114</v>
      </c>
      <c r="O46" s="48">
        <f t="shared" si="20"/>
        <v>103613.29183414673</v>
      </c>
      <c r="P46" s="48">
        <f t="shared" si="21"/>
        <v>100595.42896519099</v>
      </c>
      <c r="Q46" s="48">
        <f t="shared" si="22"/>
        <v>97665.465014748537</v>
      </c>
      <c r="R46" s="48">
        <f t="shared" si="23"/>
        <v>94820.839820144203</v>
      </c>
      <c r="S46" s="48">
        <f t="shared" si="4"/>
        <v>103643.47046283628</v>
      </c>
      <c r="T46" s="57">
        <f t="shared" si="5"/>
        <v>4609.1367354183576</v>
      </c>
      <c r="U46">
        <f t="shared" si="0"/>
        <v>0.31343624013172017</v>
      </c>
      <c r="V46">
        <f t="shared" ca="1" si="6"/>
        <v>13.641612121790303</v>
      </c>
      <c r="W46" s="57">
        <f t="shared" ca="1" si="7"/>
        <v>19707.634449312871</v>
      </c>
      <c r="X46" s="27">
        <f t="shared" si="11"/>
        <v>1176.800868617453</v>
      </c>
      <c r="Y46" s="57">
        <f t="shared" ca="1" si="9"/>
        <v>5031.7364551437113</v>
      </c>
      <c r="Z46" s="54">
        <f t="shared" si="8"/>
        <v>0.15</v>
      </c>
    </row>
    <row r="47" spans="1:26" x14ac:dyDescent="0.2">
      <c r="A47" t="str">
        <f>Data2013!A38</f>
        <v>A43</v>
      </c>
      <c r="B47" s="7">
        <f>Data2013!B38</f>
        <v>29325</v>
      </c>
      <c r="C47" s="7">
        <f>Data2013!C38</f>
        <v>40422</v>
      </c>
      <c r="D47" t="str">
        <f>Data2013!D38</f>
        <v>F</v>
      </c>
      <c r="E47" s="5">
        <f>Data2013!E38</f>
        <v>34477.42</v>
      </c>
      <c r="F47">
        <f t="shared" si="1"/>
        <v>34</v>
      </c>
      <c r="G47" s="28">
        <f t="shared" si="2"/>
        <v>3.3333333333333335</v>
      </c>
      <c r="H47" s="48">
        <f t="shared" si="14"/>
        <v>95587.605206029155</v>
      </c>
      <c r="I47" s="48">
        <f t="shared" si="15"/>
        <v>91911.158851951113</v>
      </c>
      <c r="J47" s="48">
        <f t="shared" si="16"/>
        <v>88376.11428072222</v>
      </c>
      <c r="K47" s="48">
        <f t="shared" si="17"/>
        <v>84977.032962232901</v>
      </c>
      <c r="L47" s="48">
        <f t="shared" si="18"/>
        <v>81708.685540608552</v>
      </c>
      <c r="M47" s="48">
        <f t="shared" si="3"/>
        <v>91958.292779567491</v>
      </c>
      <c r="N47" s="48">
        <f t="shared" si="19"/>
        <v>109923.34130684624</v>
      </c>
      <c r="O47" s="48">
        <f t="shared" si="20"/>
        <v>106721.69058917111</v>
      </c>
      <c r="P47" s="48">
        <f t="shared" si="21"/>
        <v>103613.2918341467</v>
      </c>
      <c r="Q47" s="48">
        <f t="shared" si="22"/>
        <v>100595.42896519096</v>
      </c>
      <c r="R47" s="48">
        <f t="shared" si="23"/>
        <v>97665.465014748508</v>
      </c>
      <c r="S47" s="48">
        <f t="shared" si="4"/>
        <v>106752.77457672135</v>
      </c>
      <c r="T47" s="57">
        <f t="shared" si="5"/>
        <v>3387.130450714069</v>
      </c>
      <c r="U47">
        <f t="shared" si="0"/>
        <v>0.29922314093720298</v>
      </c>
      <c r="V47">
        <f t="shared" ca="1" si="6"/>
        <v>14.462619321147233</v>
      </c>
      <c r="W47" s="57">
        <f t="shared" ca="1" si="7"/>
        <v>14657.977667243644</v>
      </c>
      <c r="X47" s="27">
        <f t="shared" si="11"/>
        <v>1016.1391352142207</v>
      </c>
      <c r="Y47" s="57">
        <f t="shared" ca="1" si="9"/>
        <v>4397.3933001730938</v>
      </c>
      <c r="Z47" s="54">
        <f t="shared" si="8"/>
        <v>0.15</v>
      </c>
    </row>
    <row r="48" spans="1:26" x14ac:dyDescent="0.2">
      <c r="A48" t="str">
        <f>Data2013!A39</f>
        <v>A44</v>
      </c>
      <c r="B48" s="7">
        <f>Data2013!B39</f>
        <v>29617</v>
      </c>
      <c r="C48" s="7">
        <f>Data2013!C39</f>
        <v>38991</v>
      </c>
      <c r="D48" t="str">
        <f>Data2013!D39</f>
        <v>F</v>
      </c>
      <c r="E48" s="5">
        <f>Data2013!E39</f>
        <v>32250.14</v>
      </c>
      <c r="F48">
        <f t="shared" si="1"/>
        <v>33</v>
      </c>
      <c r="G48" s="28">
        <f t="shared" si="2"/>
        <v>7.25</v>
      </c>
      <c r="H48" s="48">
        <f t="shared" si="14"/>
        <v>92989.040252012346</v>
      </c>
      <c r="I48" s="48">
        <f t="shared" si="15"/>
        <v>89412.538703858023</v>
      </c>
      <c r="J48" s="48">
        <f t="shared" si="16"/>
        <v>85973.594907555787</v>
      </c>
      <c r="K48" s="48">
        <f t="shared" si="17"/>
        <v>82666.918180342094</v>
      </c>
      <c r="L48" s="48">
        <f t="shared" si="18"/>
        <v>79487.421327252014</v>
      </c>
      <c r="M48" s="48">
        <f t="shared" si="3"/>
        <v>89458.391287808714</v>
      </c>
      <c r="N48" s="48">
        <f t="shared" si="19"/>
        <v>113221.04154605164</v>
      </c>
      <c r="O48" s="48">
        <f t="shared" si="20"/>
        <v>109923.34130684625</v>
      </c>
      <c r="P48" s="48">
        <f t="shared" si="21"/>
        <v>106721.69058917112</v>
      </c>
      <c r="Q48" s="48">
        <f t="shared" si="22"/>
        <v>103613.29183414672</v>
      </c>
      <c r="R48" s="48">
        <f t="shared" si="23"/>
        <v>100595.42896519098</v>
      </c>
      <c r="S48" s="48">
        <f t="shared" si="4"/>
        <v>109955.35781402299</v>
      </c>
      <c r="T48" s="57">
        <f t="shared" si="5"/>
        <v>7166.7353720445753</v>
      </c>
      <c r="U48">
        <f t="shared" si="0"/>
        <v>0.28565454982071886</v>
      </c>
      <c r="V48">
        <f t="shared" ca="1" si="6"/>
        <v>14.462619321147233</v>
      </c>
      <c r="W48" s="57">
        <f t="shared" ca="1" si="7"/>
        <v>29608.027091865373</v>
      </c>
      <c r="X48" s="27">
        <f t="shared" si="11"/>
        <v>988.51522373028627</v>
      </c>
      <c r="Y48" s="57">
        <f t="shared" ca="1" si="9"/>
        <v>4083.8658057745342</v>
      </c>
      <c r="Z48" s="54">
        <f t="shared" si="8"/>
        <v>0.15</v>
      </c>
    </row>
    <row r="49" spans="1:26" x14ac:dyDescent="0.2">
      <c r="A49" t="str">
        <f>Data2013!A40</f>
        <v>A45</v>
      </c>
      <c r="B49" s="7">
        <f>Data2013!B40</f>
        <v>29909</v>
      </c>
      <c r="C49" s="7">
        <f>Data2013!C40</f>
        <v>40634</v>
      </c>
      <c r="D49" t="str">
        <f>Data2013!D40</f>
        <v>M</v>
      </c>
      <c r="E49" s="5">
        <f>Data2013!E40</f>
        <v>36154.720000000001</v>
      </c>
      <c r="F49">
        <f t="shared" si="1"/>
        <v>32</v>
      </c>
      <c r="G49" s="28">
        <f t="shared" si="2"/>
        <v>2.75</v>
      </c>
      <c r="H49" s="48">
        <f t="shared" si="14"/>
        <v>108417.27886810557</v>
      </c>
      <c r="I49" s="48">
        <f t="shared" si="15"/>
        <v>104247.38352702458</v>
      </c>
      <c r="J49" s="48">
        <f t="shared" si="16"/>
        <v>100237.86877598516</v>
      </c>
      <c r="K49" s="48">
        <f t="shared" si="17"/>
        <v>96382.56613075496</v>
      </c>
      <c r="L49" s="48">
        <f t="shared" si="18"/>
        <v>92675.544356495157</v>
      </c>
      <c r="M49" s="48">
        <f t="shared" si="3"/>
        <v>104300.8437237051</v>
      </c>
      <c r="N49" s="48">
        <f t="shared" si="19"/>
        <v>116617.67279243319</v>
      </c>
      <c r="O49" s="48">
        <f t="shared" si="20"/>
        <v>113221.04154605164</v>
      </c>
      <c r="P49" s="48">
        <f t="shared" si="21"/>
        <v>109923.34130684625</v>
      </c>
      <c r="Q49" s="48">
        <f t="shared" si="22"/>
        <v>106721.69058917112</v>
      </c>
      <c r="R49" s="48">
        <f t="shared" si="23"/>
        <v>103613.29183414672</v>
      </c>
      <c r="S49" s="48">
        <f t="shared" si="4"/>
        <v>113254.0185484437</v>
      </c>
      <c r="T49" s="57">
        <f t="shared" si="5"/>
        <v>3169.4418886540884</v>
      </c>
      <c r="U49">
        <f t="shared" si="0"/>
        <v>0.27270124087896785</v>
      </c>
      <c r="V49">
        <f t="shared" ca="1" si="6"/>
        <v>13.641612121790303</v>
      </c>
      <c r="W49" s="57">
        <f t="shared" ca="1" si="7"/>
        <v>11790.591812252767</v>
      </c>
      <c r="X49" s="27">
        <f t="shared" si="11"/>
        <v>1152.5243231469412</v>
      </c>
      <c r="Y49" s="57">
        <f t="shared" ca="1" si="9"/>
        <v>4287.4879317282785</v>
      </c>
      <c r="Z49" s="54">
        <f t="shared" si="8"/>
        <v>0.15</v>
      </c>
    </row>
    <row r="50" spans="1:26" x14ac:dyDescent="0.2">
      <c r="A50" t="str">
        <f>Data2013!A41</f>
        <v>A46</v>
      </c>
      <c r="B50" s="7">
        <f>Data2013!B41</f>
        <v>28395</v>
      </c>
      <c r="C50" s="7">
        <f>Data2013!C41</f>
        <v>41275</v>
      </c>
      <c r="D50" t="str">
        <f>Data2013!D41</f>
        <v>M</v>
      </c>
      <c r="E50" s="5">
        <f>Data2013!E41</f>
        <v>52280.56</v>
      </c>
      <c r="F50">
        <f t="shared" si="1"/>
        <v>36</v>
      </c>
      <c r="G50" s="28">
        <f t="shared" si="2"/>
        <v>1</v>
      </c>
      <c r="H50" s="48">
        <f t="shared" si="14"/>
        <v>134010.97719087318</v>
      </c>
      <c r="I50" s="48">
        <f t="shared" si="15"/>
        <v>128856.70883737804</v>
      </c>
      <c r="J50" s="48">
        <f t="shared" si="16"/>
        <v>123900.68157440196</v>
      </c>
      <c r="K50" s="48">
        <f t="shared" si="17"/>
        <v>119135.27074461726</v>
      </c>
      <c r="L50" s="48">
        <f t="shared" si="18"/>
        <v>114553.14494674736</v>
      </c>
      <c r="M50" s="48">
        <f t="shared" si="3"/>
        <v>128922.78920088439</v>
      </c>
      <c r="N50" s="48">
        <f t="shared" si="19"/>
        <v>103613.29183414673</v>
      </c>
      <c r="O50" s="48">
        <f t="shared" si="20"/>
        <v>100595.42896519099</v>
      </c>
      <c r="P50" s="48">
        <f t="shared" si="21"/>
        <v>97665.465014748537</v>
      </c>
      <c r="Q50" s="48">
        <f t="shared" si="22"/>
        <v>94820.839820144203</v>
      </c>
      <c r="R50" s="48">
        <f t="shared" si="23"/>
        <v>92059.067786547763</v>
      </c>
      <c r="S50" s="48">
        <f t="shared" si="4"/>
        <v>100624.72860469541</v>
      </c>
      <c r="T50" s="57">
        <f t="shared" si="5"/>
        <v>1592.970281217097</v>
      </c>
      <c r="U50">
        <f t="shared" si="0"/>
        <v>0.3283244615379769</v>
      </c>
      <c r="V50">
        <f t="shared" ca="1" si="6"/>
        <v>13.641612121790303</v>
      </c>
      <c r="W50" s="57">
        <f t="shared" ca="1" si="7"/>
        <v>7134.7146956415863</v>
      </c>
      <c r="X50" s="27">
        <f t="shared" si="11"/>
        <v>1592.970281217097</v>
      </c>
      <c r="Y50" s="57">
        <f t="shared" ca="1" si="9"/>
        <v>7134.7146956415863</v>
      </c>
      <c r="Z50" s="54">
        <f t="shared" si="8"/>
        <v>0.15</v>
      </c>
    </row>
    <row r="51" spans="1:26" x14ac:dyDescent="0.2">
      <c r="A51" t="str">
        <f>Data2013!A42</f>
        <v>A47</v>
      </c>
      <c r="B51" s="7">
        <f>Data2013!B42</f>
        <v>31050</v>
      </c>
      <c r="C51" s="7">
        <f>Data2013!C42</f>
        <v>41365</v>
      </c>
      <c r="D51" t="str">
        <f>Data2013!D42</f>
        <v>F</v>
      </c>
      <c r="E51" s="5">
        <f>Data2013!E42</f>
        <v>21763.5</v>
      </c>
      <c r="F51">
        <f t="shared" si="1"/>
        <v>29</v>
      </c>
      <c r="G51" s="28">
        <f t="shared" si="2"/>
        <v>0.75</v>
      </c>
      <c r="H51" s="48">
        <f t="shared" si="14"/>
        <v>73411.1889778638</v>
      </c>
      <c r="I51" s="48">
        <f t="shared" si="15"/>
        <v>70587.681709484415</v>
      </c>
      <c r="J51" s="48">
        <f t="shared" si="16"/>
        <v>67872.770874504247</v>
      </c>
      <c r="K51" s="48">
        <f t="shared" si="17"/>
        <v>65262.279687023307</v>
      </c>
      <c r="L51" s="48">
        <f t="shared" si="18"/>
        <v>62752.192006753176</v>
      </c>
      <c r="M51" s="48">
        <f t="shared" si="3"/>
        <v>70623.880520617487</v>
      </c>
      <c r="N51" s="48">
        <f t="shared" si="19"/>
        <v>127431.27973745714</v>
      </c>
      <c r="O51" s="48">
        <f t="shared" si="20"/>
        <v>123719.68906549236</v>
      </c>
      <c r="P51" s="48">
        <f t="shared" si="21"/>
        <v>120116.20297620617</v>
      </c>
      <c r="Q51" s="48">
        <f t="shared" si="22"/>
        <v>116617.67279243318</v>
      </c>
      <c r="R51" s="48">
        <f t="shared" si="23"/>
        <v>113221.04154605162</v>
      </c>
      <c r="S51" s="48">
        <f t="shared" si="4"/>
        <v>123755.72392638522</v>
      </c>
      <c r="T51" s="57">
        <f t="shared" si="5"/>
        <v>585.29540981461741</v>
      </c>
      <c r="U51">
        <f t="shared" si="0"/>
        <v>0.23726026941133824</v>
      </c>
      <c r="V51">
        <f t="shared" ca="1" si="6"/>
        <v>14.462619321147233</v>
      </c>
      <c r="W51" s="57">
        <f t="shared" ca="1" si="7"/>
        <v>2008.3855702715612</v>
      </c>
      <c r="X51" s="27">
        <f t="shared" si="11"/>
        <v>780.39387975282318</v>
      </c>
      <c r="Y51" s="57">
        <f t="shared" ca="1" si="9"/>
        <v>2677.8474270287479</v>
      </c>
      <c r="Z51" s="54">
        <f t="shared" si="8"/>
        <v>0.15</v>
      </c>
    </row>
    <row r="52" spans="1:26" x14ac:dyDescent="0.2">
      <c r="A52" t="str">
        <f>Data2013!A43</f>
        <v>A48</v>
      </c>
      <c r="B52" s="7">
        <f>Data2013!B43</f>
        <v>21975</v>
      </c>
      <c r="C52" s="7">
        <f>Data2013!C43</f>
        <v>41456</v>
      </c>
      <c r="D52" t="str">
        <f>Data2013!D43</f>
        <v>F</v>
      </c>
      <c r="E52" s="5">
        <f>Data2013!E43</f>
        <v>33413.64</v>
      </c>
      <c r="F52">
        <f t="shared" si="1"/>
        <v>54</v>
      </c>
      <c r="G52" s="28">
        <f t="shared" si="2"/>
        <v>0.5</v>
      </c>
      <c r="H52" s="48">
        <f t="shared" si="14"/>
        <v>42278.914169178694</v>
      </c>
      <c r="I52" s="48">
        <f t="shared" si="15"/>
        <v>40652.802085748743</v>
      </c>
      <c r="J52" s="48">
        <f t="shared" si="16"/>
        <v>39089.232774758406</v>
      </c>
      <c r="K52" s="48">
        <f t="shared" si="17"/>
        <v>37585.800744960005</v>
      </c>
      <c r="L52" s="48">
        <f t="shared" si="18"/>
        <v>36140.193024</v>
      </c>
      <c r="M52" s="48">
        <f t="shared" si="3"/>
        <v>40673.649676561945</v>
      </c>
      <c r="N52" s="48">
        <f t="shared" si="19"/>
        <v>60861.888900750004</v>
      </c>
      <c r="O52" s="48">
        <f t="shared" si="20"/>
        <v>59089.212525000003</v>
      </c>
      <c r="P52" s="48">
        <f t="shared" si="21"/>
        <v>57368.167500000003</v>
      </c>
      <c r="Q52" s="48">
        <f t="shared" si="22"/>
        <v>55697.25</v>
      </c>
      <c r="R52" s="48">
        <f t="shared" si="23"/>
        <v>54075</v>
      </c>
      <c r="S52" s="48">
        <f t="shared" si="4"/>
        <v>59106.422975250003</v>
      </c>
      <c r="T52" s="57">
        <f t="shared" si="5"/>
        <v>224.72191446300471</v>
      </c>
      <c r="U52">
        <f t="shared" si="0"/>
        <v>0.75696501882370282</v>
      </c>
      <c r="V52">
        <f t="shared" ca="1" si="6"/>
        <v>14.462619321147233</v>
      </c>
      <c r="W52" s="57">
        <f t="shared" ca="1" si="7"/>
        <v>2460.1874078281057</v>
      </c>
      <c r="X52" s="27">
        <f t="shared" si="11"/>
        <v>449.44382892600942</v>
      </c>
      <c r="Y52" s="57">
        <f t="shared" ca="1" si="9"/>
        <v>4920.3748156562115</v>
      </c>
      <c r="Z52" s="54">
        <f t="shared" si="8"/>
        <v>0.15</v>
      </c>
    </row>
    <row r="53" spans="1:26" x14ac:dyDescent="0.2">
      <c r="A53" t="str">
        <f>Data2013!A44</f>
        <v>A49</v>
      </c>
      <c r="B53" s="7">
        <f>Data2013!B44</f>
        <v>21167</v>
      </c>
      <c r="C53" s="7">
        <f>Data2013!C44</f>
        <v>41334</v>
      </c>
      <c r="D53" t="str">
        <f>Data2013!D44</f>
        <v>M</v>
      </c>
      <c r="E53" s="5">
        <f>Data2013!E44</f>
        <v>41886.300000000003</v>
      </c>
      <c r="F53">
        <f t="shared" si="1"/>
        <v>56</v>
      </c>
      <c r="G53" s="28">
        <f t="shared" si="2"/>
        <v>0.83333333333333337</v>
      </c>
      <c r="H53" s="48">
        <f t="shared" si="14"/>
        <v>49001.046601728012</v>
      </c>
      <c r="I53" s="48">
        <f t="shared" si="15"/>
        <v>47116.390963200007</v>
      </c>
      <c r="J53" s="48">
        <f t="shared" si="16"/>
        <v>45304.222080000007</v>
      </c>
      <c r="K53" s="48">
        <f t="shared" si="17"/>
        <v>43561.752000000008</v>
      </c>
      <c r="L53" s="48">
        <f t="shared" si="18"/>
        <v>41886.300000000003</v>
      </c>
      <c r="M53" s="48">
        <f t="shared" si="3"/>
        <v>47140.553214976011</v>
      </c>
      <c r="N53" s="48">
        <f t="shared" si="19"/>
        <v>57368.16750000001</v>
      </c>
      <c r="O53" s="48">
        <f t="shared" si="20"/>
        <v>55697.250000000007</v>
      </c>
      <c r="P53" s="48">
        <f t="shared" si="21"/>
        <v>54075.000000000007</v>
      </c>
      <c r="Q53" s="48">
        <f t="shared" si="22"/>
        <v>52500.000000000007</v>
      </c>
      <c r="R53" s="48">
        <f t="shared" si="23"/>
        <v>50970.87378640777</v>
      </c>
      <c r="S53" s="48">
        <f t="shared" si="4"/>
        <v>55713.472500000003</v>
      </c>
      <c r="T53" s="57">
        <f t="shared" si="5"/>
        <v>434.08592752123747</v>
      </c>
      <c r="U53">
        <f t="shared" si="0"/>
        <v>0.83058459793567585</v>
      </c>
      <c r="V53">
        <f t="shared" ca="1" si="6"/>
        <v>13.641612121790303</v>
      </c>
      <c r="W53" s="57">
        <f t="shared" ca="1" si="7"/>
        <v>4918.4162098968027</v>
      </c>
      <c r="X53" s="27">
        <f t="shared" si="11"/>
        <v>520.90311302548491</v>
      </c>
      <c r="Y53" s="57">
        <f t="shared" ca="1" si="9"/>
        <v>5902.0994518761627</v>
      </c>
      <c r="Z53" s="54">
        <f t="shared" si="8"/>
        <v>0.15</v>
      </c>
    </row>
    <row r="54" spans="1:26" ht="13.5" thickBot="1" x14ac:dyDescent="0.25">
      <c r="A54" t="str">
        <f>Data2013!A45</f>
        <v>A50</v>
      </c>
      <c r="B54" s="7">
        <f>Data2013!B45</f>
        <v>27960</v>
      </c>
      <c r="C54" s="7">
        <f>Data2013!C45</f>
        <v>41306</v>
      </c>
      <c r="D54" t="str">
        <f>Data2013!D45</f>
        <v>M</v>
      </c>
      <c r="E54" s="5">
        <f>Data2013!E45</f>
        <v>38136.92</v>
      </c>
      <c r="F54">
        <f t="shared" si="1"/>
        <v>37</v>
      </c>
      <c r="G54" s="28">
        <f t="shared" si="2"/>
        <v>0.91666666666666663</v>
      </c>
      <c r="H54" s="48">
        <f t="shared" si="14"/>
        <v>93996.659492445746</v>
      </c>
      <c r="I54" s="48">
        <f t="shared" si="15"/>
        <v>90381.403358120908</v>
      </c>
      <c r="J54" s="48">
        <f t="shared" si="16"/>
        <v>86905.195536654719</v>
      </c>
      <c r="K54" s="48">
        <f t="shared" si="17"/>
        <v>83562.688016014145</v>
      </c>
      <c r="L54" s="48">
        <f t="shared" si="18"/>
        <v>80348.738476936676</v>
      </c>
      <c r="M54" s="48">
        <f t="shared" si="3"/>
        <v>90427.752795740453</v>
      </c>
      <c r="N54" s="48">
        <f t="shared" si="19"/>
        <v>100595.42896519101</v>
      </c>
      <c r="O54" s="48">
        <f t="shared" si="20"/>
        <v>97665.465014748552</v>
      </c>
      <c r="P54" s="48">
        <f t="shared" si="21"/>
        <v>94820.839820144218</v>
      </c>
      <c r="Q54" s="48">
        <f t="shared" si="22"/>
        <v>92059.067786547777</v>
      </c>
      <c r="R54" s="48">
        <f t="shared" si="23"/>
        <v>89377.735715094925</v>
      </c>
      <c r="S54" s="48">
        <f t="shared" si="4"/>
        <v>97693.911266694602</v>
      </c>
      <c r="T54" s="57">
        <f t="shared" si="5"/>
        <v>915.95777936018749</v>
      </c>
      <c r="U54">
        <f t="shared" si="0"/>
        <v>0.34391987346103087</v>
      </c>
      <c r="V54">
        <f t="shared" ca="1" si="6"/>
        <v>13.641612121790303</v>
      </c>
      <c r="W54" s="57">
        <f t="shared" ca="1" si="7"/>
        <v>4297.3272242311068</v>
      </c>
      <c r="X54" s="27">
        <f t="shared" si="11"/>
        <v>999.22666839293186</v>
      </c>
      <c r="Y54" s="57">
        <f t="shared" ca="1" si="9"/>
        <v>4687.993335524844</v>
      </c>
      <c r="Z54" s="54">
        <f t="shared" si="8"/>
        <v>0.15</v>
      </c>
    </row>
    <row r="55" spans="1:26" ht="13.5" thickBot="1" x14ac:dyDescent="0.25">
      <c r="F55"/>
      <c r="G55"/>
      <c r="H55" s="95"/>
      <c r="I55" s="94"/>
      <c r="J55" s="94"/>
      <c r="M55" s="48"/>
      <c r="R55" s="94"/>
      <c r="S55" s="48"/>
      <c r="T55" s="45"/>
      <c r="U55"/>
      <c r="V55"/>
      <c r="W55" s="82">
        <f ca="1">SUM(W14:W54)</f>
        <v>6361227.9807680333</v>
      </c>
      <c r="X55" s="59" t="s">
        <v>144</v>
      </c>
      <c r="Y55" s="61">
        <f ca="1">SUM(Y14:Y54)</f>
        <v>225452.23630308991</v>
      </c>
      <c r="Z55" s="54"/>
    </row>
    <row r="56" spans="1:26" ht="13.5" thickBot="1" x14ac:dyDescent="0.25">
      <c r="F56"/>
      <c r="G56"/>
      <c r="H56"/>
      <c r="S56" s="48"/>
      <c r="T56"/>
      <c r="X56" s="60" t="s">
        <v>145</v>
      </c>
      <c r="Y56" s="61">
        <f ca="1">Y55*(1+B6)^0.5</f>
        <v>230744.60908032575</v>
      </c>
    </row>
    <row r="58" spans="1:26" s="53" customFormat="1" x14ac:dyDescent="0.2">
      <c r="A58" s="52" t="s">
        <v>146</v>
      </c>
    </row>
    <row r="59" spans="1:26" x14ac:dyDescent="0.2">
      <c r="A59" s="34" t="s">
        <v>132</v>
      </c>
      <c r="B59" s="54">
        <v>3.2500000000000001E-2</v>
      </c>
      <c r="C59" s="78" t="s">
        <v>169</v>
      </c>
      <c r="D59" s="31" t="str">
        <f>"'"&amp;"Male"&amp;B63&amp;"'!"</f>
        <v>'Male2020'!</v>
      </c>
      <c r="E59" s="78" t="s">
        <v>180</v>
      </c>
      <c r="F59" s="54">
        <v>0.03</v>
      </c>
      <c r="G59" s="162">
        <v>3.7499999999999999E-2</v>
      </c>
      <c r="H59" s="163">
        <v>7826144.6705982145</v>
      </c>
    </row>
    <row r="60" spans="1:26" x14ac:dyDescent="0.2">
      <c r="A60" s="68" t="s">
        <v>134</v>
      </c>
      <c r="B60" s="69">
        <v>55</v>
      </c>
      <c r="C60" s="78" t="s">
        <v>170</v>
      </c>
      <c r="D60" s="31" t="str">
        <f>"'"&amp;"Female"&amp;B63&amp;"'!"</f>
        <v>'Female2020'!</v>
      </c>
      <c r="E60" s="78" t="s">
        <v>108</v>
      </c>
      <c r="F60" s="94">
        <f ca="1">W108</f>
        <v>6808897.716580498</v>
      </c>
      <c r="G60" s="164" t="s">
        <v>251</v>
      </c>
      <c r="H60" s="138">
        <v>32</v>
      </c>
    </row>
    <row r="61" spans="1:26" x14ac:dyDescent="0.2">
      <c r="A61" s="68" t="s">
        <v>133</v>
      </c>
      <c r="B61" s="54">
        <f>B7</f>
        <v>0.04</v>
      </c>
      <c r="C61" s="79" t="s">
        <v>172</v>
      </c>
      <c r="D61" s="31" t="s">
        <v>245</v>
      </c>
      <c r="G61" s="164" t="s">
        <v>252</v>
      </c>
      <c r="H61" s="138">
        <v>50</v>
      </c>
    </row>
    <row r="62" spans="1:26" x14ac:dyDescent="0.2">
      <c r="A62" s="68" t="s">
        <v>157</v>
      </c>
      <c r="B62" s="54">
        <v>0.03</v>
      </c>
      <c r="C62" s="79" t="s">
        <v>174</v>
      </c>
      <c r="D62" s="31" t="s">
        <v>246</v>
      </c>
    </row>
    <row r="63" spans="1:26" x14ac:dyDescent="0.2">
      <c r="A63" s="68" t="s">
        <v>156</v>
      </c>
      <c r="B63" s="31">
        <v>2020</v>
      </c>
      <c r="C63" s="80" t="s">
        <v>173</v>
      </c>
      <c r="D63" s="81">
        <v>32</v>
      </c>
    </row>
    <row r="65" spans="1:26" s="53" customFormat="1" x14ac:dyDescent="0.2">
      <c r="A65" s="52" t="s">
        <v>147</v>
      </c>
    </row>
    <row r="66" spans="1:26" ht="51" x14ac:dyDescent="0.2">
      <c r="A66" s="55" t="s">
        <v>4</v>
      </c>
      <c r="B66" s="55" t="s">
        <v>6</v>
      </c>
      <c r="C66" s="55" t="s">
        <v>7</v>
      </c>
      <c r="D66" s="55" t="s">
        <v>5</v>
      </c>
      <c r="E66" s="55" t="s">
        <v>87</v>
      </c>
      <c r="F66" s="55" t="s">
        <v>136</v>
      </c>
      <c r="G66" s="55" t="s">
        <v>137</v>
      </c>
      <c r="H66" s="55" t="s">
        <v>159</v>
      </c>
      <c r="I66" s="55" t="s">
        <v>160</v>
      </c>
      <c r="J66" s="55" t="s">
        <v>161</v>
      </c>
      <c r="K66" s="55" t="s">
        <v>162</v>
      </c>
      <c r="L66" s="55" t="s">
        <v>163</v>
      </c>
      <c r="M66" s="55" t="s">
        <v>178</v>
      </c>
      <c r="N66" s="55" t="s">
        <v>164</v>
      </c>
      <c r="O66" s="55" t="s">
        <v>165</v>
      </c>
      <c r="P66" s="55" t="s">
        <v>166</v>
      </c>
      <c r="Q66" s="55" t="s">
        <v>167</v>
      </c>
      <c r="R66" s="55" t="s">
        <v>168</v>
      </c>
      <c r="S66" s="55" t="s">
        <v>179</v>
      </c>
      <c r="T66" s="56" t="s">
        <v>139</v>
      </c>
      <c r="U66" s="55" t="s">
        <v>100</v>
      </c>
      <c r="V66" s="55" t="s">
        <v>104</v>
      </c>
      <c r="W66" s="56" t="s">
        <v>140</v>
      </c>
      <c r="X66" s="104" t="s">
        <v>180</v>
      </c>
      <c r="Y66"/>
      <c r="Z66"/>
    </row>
    <row r="67" spans="1:26" x14ac:dyDescent="0.2">
      <c r="A67" t="str">
        <f t="shared" ref="A67:G67" si="24">A14</f>
        <v>A02</v>
      </c>
      <c r="B67" s="7">
        <f t="shared" si="24"/>
        <v>16987</v>
      </c>
      <c r="C67" s="7">
        <f t="shared" si="24"/>
        <v>27273</v>
      </c>
      <c r="D67" t="str">
        <f t="shared" si="24"/>
        <v>F</v>
      </c>
      <c r="E67" s="5">
        <f t="shared" si="24"/>
        <v>96510.15</v>
      </c>
      <c r="F67">
        <f t="shared" si="24"/>
        <v>67</v>
      </c>
      <c r="G67" s="28">
        <f t="shared" si="24"/>
        <v>39.333333333333336</v>
      </c>
      <c r="H67" s="5">
        <f>Data2013!E5</f>
        <v>96510.15</v>
      </c>
      <c r="I67" s="5">
        <f>Data2013!F5</f>
        <v>93246.52</v>
      </c>
      <c r="J67" s="5">
        <f>Data2013!G5</f>
        <v>90952.82</v>
      </c>
      <c r="K67" s="5">
        <f>Data2013!H5</f>
        <v>89994.91</v>
      </c>
      <c r="L67" s="5">
        <f>Data2013!I5</f>
        <v>87872.25</v>
      </c>
      <c r="M67" s="48">
        <f>AVERAGE(H67:J67)</f>
        <v>93569.83</v>
      </c>
      <c r="N67" s="48">
        <f>Data2012!$B$83</f>
        <v>51100</v>
      </c>
      <c r="O67" s="48">
        <f>Data2012!$B$82</f>
        <v>50100</v>
      </c>
      <c r="P67" s="48">
        <f>Data2012!$B$81</f>
        <v>48300</v>
      </c>
      <c r="Q67" s="48">
        <f>Data2012!$B$80</f>
        <v>47200</v>
      </c>
      <c r="R67" s="48">
        <f>Data2012!$B$79</f>
        <v>46300</v>
      </c>
      <c r="S67" s="48">
        <f>AVERAGE(N67:P67)</f>
        <v>49833.333333333336</v>
      </c>
      <c r="T67" s="57">
        <f>(0.013*MIN(S67,M67) + 0.02*MAX(0,M67-S67))*G67*(1-X67)</f>
        <v>59887.488488888885</v>
      </c>
      <c r="U67">
        <f>(1+$B$59)^(-MAX(0, $B$60-F67))</f>
        <v>1</v>
      </c>
      <c r="V67">
        <f ca="1">IF(D67="M", VLOOKUP(MAX(F67,$B$60),INDIRECT($D$6&amp;$D$9),$D$63), VLOOKUP(MAX(F67,$B$60),INDIRECT($D$7&amp;$D$9),$D$63))</f>
        <v>14.261937561332907</v>
      </c>
      <c r="W67" s="57">
        <f ca="1">V67*U67*T67</f>
        <v>854111.62153357652</v>
      </c>
      <c r="X67" s="106">
        <f t="shared" ref="X67:X107" si="25">IF(F14&gt;55, $F$6*MAX(0, 65-F14), $F$6*(65-55))</f>
        <v>0</v>
      </c>
      <c r="Y67"/>
      <c r="Z67"/>
    </row>
    <row r="68" spans="1:26" x14ac:dyDescent="0.2">
      <c r="A68" t="str">
        <f t="shared" ref="A68:G107" si="26">A15</f>
        <v>A05</v>
      </c>
      <c r="B68" s="7">
        <f t="shared" si="26"/>
        <v>18229</v>
      </c>
      <c r="C68" s="7">
        <f t="shared" si="26"/>
        <v>30225</v>
      </c>
      <c r="D68" t="str">
        <f t="shared" si="26"/>
        <v>M</v>
      </c>
      <c r="E68" s="5">
        <f t="shared" si="26"/>
        <v>64818.37</v>
      </c>
      <c r="F68">
        <f t="shared" si="26"/>
        <v>64</v>
      </c>
      <c r="G68" s="28">
        <f t="shared" si="26"/>
        <v>31.25</v>
      </c>
      <c r="H68" s="5">
        <f>Data2013!E6</f>
        <v>64818.37</v>
      </c>
      <c r="I68" s="5">
        <f>Data2013!F6</f>
        <v>62475.54</v>
      </c>
      <c r="J68" s="5">
        <f>Data2013!G6</f>
        <v>60648.99</v>
      </c>
      <c r="K68" s="5">
        <f>Data2013!H6</f>
        <v>59989.52</v>
      </c>
      <c r="L68" s="5">
        <f>Data2013!I6</f>
        <v>59198.77</v>
      </c>
      <c r="M68" s="48">
        <f t="shared" ref="M68:M107" si="27">AVERAGE(H68:J68)</f>
        <v>62647.633333333331</v>
      </c>
      <c r="N68" s="48">
        <f>Data2012!$B$83</f>
        <v>51100</v>
      </c>
      <c r="O68" s="48">
        <f>Data2012!$B$82</f>
        <v>50100</v>
      </c>
      <c r="P68" s="48">
        <f>Data2012!$B$81</f>
        <v>48300</v>
      </c>
      <c r="Q68" s="48">
        <f>Data2012!$B$80</f>
        <v>47200</v>
      </c>
      <c r="R68" s="48">
        <f>Data2012!$B$79</f>
        <v>46300</v>
      </c>
      <c r="S68" s="48">
        <f t="shared" ref="S68:S107" si="28">AVERAGE(N68:P68)</f>
        <v>49833.333333333336</v>
      </c>
      <c r="T68" s="57">
        <f t="shared" ref="T68:T107" si="29">(0.013*MIN(S68,M68) + 0.02*MAX(0,M68-S68))*G68*(1-X68)</f>
        <v>27406.117291666666</v>
      </c>
      <c r="U68">
        <f t="shared" ref="U68:U107" si="30">(1+$B$59)^(-MAX(0, $B$60-F68))</f>
        <v>1</v>
      </c>
      <c r="V68">
        <f t="shared" ref="V68:V107" ca="1" si="31">IF(D68="M", VLOOKUP(MAX(F68,$B$60),INDIRECT($D$6&amp;$D$9),$D$63), VLOOKUP(MAX(F68,$B$60),INDIRECT($D$7&amp;$D$9),$D$63))</f>
        <v>14.263290477220607</v>
      </c>
      <c r="W68" s="57">
        <f t="shared" ref="W68:W107" ca="1" si="32">V68*U68*T68</f>
        <v>390901.41178382019</v>
      </c>
      <c r="X68" s="106">
        <f t="shared" si="25"/>
        <v>0.03</v>
      </c>
      <c r="Y68"/>
      <c r="Z68"/>
    </row>
    <row r="69" spans="1:26" x14ac:dyDescent="0.2">
      <c r="A69" t="str">
        <f t="shared" si="26"/>
        <v>A06</v>
      </c>
      <c r="B69" s="7">
        <f t="shared" si="26"/>
        <v>18521</v>
      </c>
      <c r="C69" s="7">
        <f t="shared" si="26"/>
        <v>29160</v>
      </c>
      <c r="D69" t="str">
        <f t="shared" si="26"/>
        <v>F</v>
      </c>
      <c r="E69" s="5">
        <f t="shared" si="26"/>
        <v>77495.960000000006</v>
      </c>
      <c r="F69">
        <f t="shared" si="26"/>
        <v>63</v>
      </c>
      <c r="G69" s="28">
        <f t="shared" si="26"/>
        <v>34.166666666666664</v>
      </c>
      <c r="H69" s="5">
        <f>Data2013!E7</f>
        <v>77495.960000000006</v>
      </c>
      <c r="I69" s="5">
        <f>Data2013!F7</f>
        <v>75238.8</v>
      </c>
      <c r="J69" s="5">
        <f>Data2013!G7</f>
        <v>74724.87</v>
      </c>
      <c r="K69" s="5">
        <f>Data2013!H7</f>
        <v>72668.73</v>
      </c>
      <c r="L69" s="5">
        <f>Data2013!I7</f>
        <v>71973.399999999994</v>
      </c>
      <c r="M69" s="48">
        <f t="shared" si="27"/>
        <v>75819.876666666663</v>
      </c>
      <c r="N69" s="48">
        <f>Data2012!$B$83</f>
        <v>51100</v>
      </c>
      <c r="O69" s="48">
        <f>Data2012!$B$82</f>
        <v>50100</v>
      </c>
      <c r="P69" s="48">
        <f>Data2012!$B$81</f>
        <v>48300</v>
      </c>
      <c r="Q69" s="48">
        <f>Data2012!$B$80</f>
        <v>47200</v>
      </c>
      <c r="R69" s="48">
        <f>Data2012!$B$79</f>
        <v>46300</v>
      </c>
      <c r="S69" s="48">
        <f t="shared" si="28"/>
        <v>49833.333333333336</v>
      </c>
      <c r="T69" s="57">
        <f t="shared" si="29"/>
        <v>37498.270223333318</v>
      </c>
      <c r="U69">
        <f t="shared" si="30"/>
        <v>1</v>
      </c>
      <c r="V69">
        <f t="shared" ca="1" si="31"/>
        <v>15.876730232186555</v>
      </c>
      <c r="W69" s="57">
        <f t="shared" ca="1" si="32"/>
        <v>595349.92050949694</v>
      </c>
      <c r="X69" s="106">
        <f t="shared" si="25"/>
        <v>0.06</v>
      </c>
      <c r="Y69"/>
      <c r="Z69"/>
    </row>
    <row r="70" spans="1:26" x14ac:dyDescent="0.2">
      <c r="A70" t="str">
        <f t="shared" si="26"/>
        <v>A07</v>
      </c>
      <c r="B70" s="7">
        <f t="shared" si="26"/>
        <v>18813</v>
      </c>
      <c r="C70" s="7">
        <f t="shared" si="26"/>
        <v>31199</v>
      </c>
      <c r="D70" t="str">
        <f t="shared" si="26"/>
        <v>M</v>
      </c>
      <c r="E70" s="5">
        <f t="shared" si="26"/>
        <v>61897.29</v>
      </c>
      <c r="F70">
        <f t="shared" si="26"/>
        <v>62</v>
      </c>
      <c r="G70" s="28">
        <f t="shared" si="26"/>
        <v>28.583333333333332</v>
      </c>
      <c r="H70" s="5">
        <f>Data2013!E8</f>
        <v>61897.29</v>
      </c>
      <c r="I70" s="5">
        <f>Data2013!F8</f>
        <v>59660.04</v>
      </c>
      <c r="J70" s="5">
        <f>Data2013!G8</f>
        <v>58053.34</v>
      </c>
      <c r="K70" s="5">
        <f>Data2013!H8</f>
        <v>56266.41</v>
      </c>
      <c r="L70" s="5">
        <f>Data2013!I8</f>
        <v>54578.06</v>
      </c>
      <c r="M70" s="48">
        <f t="shared" si="27"/>
        <v>59870.223333333328</v>
      </c>
      <c r="N70" s="48">
        <f>Data2012!$B$83</f>
        <v>51100</v>
      </c>
      <c r="O70" s="48">
        <f>Data2012!$B$82</f>
        <v>50100</v>
      </c>
      <c r="P70" s="48">
        <f>Data2012!$B$81</f>
        <v>48300</v>
      </c>
      <c r="Q70" s="48">
        <f>Data2012!$B$80</f>
        <v>47200</v>
      </c>
      <c r="R70" s="48">
        <f>Data2012!$B$79</f>
        <v>46300</v>
      </c>
      <c r="S70" s="48">
        <f t="shared" si="28"/>
        <v>49833.333333333336</v>
      </c>
      <c r="T70" s="57">
        <f t="shared" si="29"/>
        <v>22072.042320611108</v>
      </c>
      <c r="U70">
        <f t="shared" si="30"/>
        <v>1</v>
      </c>
      <c r="V70">
        <f t="shared" ca="1" si="31"/>
        <v>15.093573117880606</v>
      </c>
      <c r="W70" s="57">
        <f t="shared" ca="1" si="32"/>
        <v>333145.98462709889</v>
      </c>
      <c r="X70" s="106">
        <f t="shared" si="25"/>
        <v>0.09</v>
      </c>
      <c r="Y70"/>
      <c r="Z70"/>
    </row>
    <row r="71" spans="1:26" x14ac:dyDescent="0.2">
      <c r="A71" t="str">
        <f t="shared" si="26"/>
        <v>A08</v>
      </c>
      <c r="B71" s="7">
        <f t="shared" si="26"/>
        <v>19105</v>
      </c>
      <c r="C71" s="7">
        <f t="shared" si="26"/>
        <v>30103</v>
      </c>
      <c r="D71" t="str">
        <f t="shared" si="26"/>
        <v>M</v>
      </c>
      <c r="E71" s="5">
        <f t="shared" si="26"/>
        <v>71851.75</v>
      </c>
      <c r="F71">
        <f t="shared" si="26"/>
        <v>62</v>
      </c>
      <c r="G71" s="28">
        <f t="shared" si="26"/>
        <v>31.583333333333332</v>
      </c>
      <c r="H71" s="5">
        <f>Data2013!E9</f>
        <v>71851.75</v>
      </c>
      <c r="I71" s="5">
        <f>Data2013!F9</f>
        <v>69254.7</v>
      </c>
      <c r="J71" s="5">
        <f>Data2013!G9</f>
        <v>67639.570000000007</v>
      </c>
      <c r="K71" s="5">
        <f>Data2013!H9</f>
        <v>65391.06</v>
      </c>
      <c r="L71" s="5">
        <f>Data2013!I9</f>
        <v>64420.68</v>
      </c>
      <c r="M71" s="48">
        <f t="shared" si="27"/>
        <v>69582.006666666668</v>
      </c>
      <c r="N71" s="48">
        <f>Data2012!$B$83</f>
        <v>51100</v>
      </c>
      <c r="O71" s="48">
        <f>Data2012!$B$82</f>
        <v>50100</v>
      </c>
      <c r="P71" s="48">
        <f>Data2012!$B$81</f>
        <v>48300</v>
      </c>
      <c r="Q71" s="48">
        <f>Data2012!$B$80</f>
        <v>47200</v>
      </c>
      <c r="R71" s="48">
        <f>Data2012!$B$79</f>
        <v>46300</v>
      </c>
      <c r="S71" s="48">
        <f t="shared" si="28"/>
        <v>49833.333333333336</v>
      </c>
      <c r="T71" s="57">
        <f t="shared" si="29"/>
        <v>29971.136437666672</v>
      </c>
      <c r="U71">
        <f t="shared" si="30"/>
        <v>1</v>
      </c>
      <c r="V71">
        <f t="shared" ca="1" si="31"/>
        <v>15.093573117880606</v>
      </c>
      <c r="W71" s="57">
        <f t="shared" ca="1" si="32"/>
        <v>452371.53924789757</v>
      </c>
      <c r="X71" s="106">
        <f t="shared" si="25"/>
        <v>0.09</v>
      </c>
      <c r="Y71"/>
      <c r="Z71"/>
    </row>
    <row r="72" spans="1:26" x14ac:dyDescent="0.2">
      <c r="A72" t="str">
        <f t="shared" si="26"/>
        <v>A09</v>
      </c>
      <c r="B72" s="7">
        <f t="shared" si="26"/>
        <v>19397</v>
      </c>
      <c r="C72" s="7">
        <f t="shared" si="26"/>
        <v>32143</v>
      </c>
      <c r="D72" t="str">
        <f t="shared" si="26"/>
        <v>M</v>
      </c>
      <c r="E72" s="5">
        <f t="shared" si="26"/>
        <v>61281.89</v>
      </c>
      <c r="F72">
        <f t="shared" si="26"/>
        <v>61</v>
      </c>
      <c r="G72" s="28">
        <f t="shared" si="26"/>
        <v>26</v>
      </c>
      <c r="H72" s="5">
        <f>Data2013!E10</f>
        <v>61281.89</v>
      </c>
      <c r="I72" s="5">
        <f>Data2013!F10</f>
        <v>58924.89</v>
      </c>
      <c r="J72" s="5">
        <f>Data2013!G10</f>
        <v>58498.69</v>
      </c>
      <c r="K72" s="5">
        <f>Data2013!H10</f>
        <v>58379.14</v>
      </c>
      <c r="L72" s="5">
        <f>Data2013!I10</f>
        <v>56879.16</v>
      </c>
      <c r="M72" s="48">
        <f t="shared" si="27"/>
        <v>59568.49</v>
      </c>
      <c r="N72" s="48">
        <f>Data2012!$B$83</f>
        <v>51100</v>
      </c>
      <c r="O72" s="48">
        <f>Data2012!$B$82</f>
        <v>50100</v>
      </c>
      <c r="P72" s="48">
        <f>Data2012!$B$81</f>
        <v>48300</v>
      </c>
      <c r="Q72" s="48">
        <f>Data2012!$B$80</f>
        <v>47200</v>
      </c>
      <c r="R72" s="48">
        <f>Data2012!$B$79</f>
        <v>46300</v>
      </c>
      <c r="S72" s="48">
        <f t="shared" si="28"/>
        <v>49833.333333333336</v>
      </c>
      <c r="T72" s="57">
        <f t="shared" si="29"/>
        <v>19277.234357333335</v>
      </c>
      <c r="U72">
        <f t="shared" si="30"/>
        <v>1</v>
      </c>
      <c r="V72">
        <f t="shared" ca="1" si="31"/>
        <v>15.505793897109934</v>
      </c>
      <c r="W72" s="57">
        <f t="shared" ca="1" si="32"/>
        <v>298908.82285109715</v>
      </c>
      <c r="X72" s="106">
        <f>IF(F19&gt;55, $F$6*MAX(0, 65-F19), $F$6*(65-55))</f>
        <v>0.12</v>
      </c>
      <c r="Y72"/>
      <c r="Z72"/>
    </row>
    <row r="73" spans="1:26" x14ac:dyDescent="0.2">
      <c r="A73" t="str">
        <f t="shared" si="26"/>
        <v>A11</v>
      </c>
      <c r="B73" s="7">
        <f t="shared" si="26"/>
        <v>19981</v>
      </c>
      <c r="C73" s="7">
        <f t="shared" si="26"/>
        <v>33086</v>
      </c>
      <c r="D73" t="str">
        <f t="shared" si="26"/>
        <v>M</v>
      </c>
      <c r="E73" s="5">
        <f t="shared" si="26"/>
        <v>63297.29</v>
      </c>
      <c r="F73">
        <f t="shared" si="26"/>
        <v>59</v>
      </c>
      <c r="G73" s="28">
        <f t="shared" si="26"/>
        <v>23.416666666666668</v>
      </c>
      <c r="H73" s="5">
        <f>Data2013!E11</f>
        <v>63297.29</v>
      </c>
      <c r="I73" s="5">
        <f>Data2013!F11</f>
        <v>61009.440000000002</v>
      </c>
      <c r="J73" s="5">
        <f>Data2013!G11</f>
        <v>60620.6</v>
      </c>
      <c r="K73" s="5">
        <f>Data2013!H11</f>
        <v>59078.34</v>
      </c>
      <c r="L73" s="5">
        <f>Data2013!I11</f>
        <v>58835.3</v>
      </c>
      <c r="M73" s="48">
        <f t="shared" si="27"/>
        <v>61642.443333333336</v>
      </c>
      <c r="N73" s="48">
        <f>Data2012!$B$83</f>
        <v>51100</v>
      </c>
      <c r="O73" s="48">
        <f>Data2012!$B$82</f>
        <v>50100</v>
      </c>
      <c r="P73" s="48">
        <f>Data2012!$B$81</f>
        <v>48300</v>
      </c>
      <c r="Q73" s="48">
        <f>Data2012!$B$80</f>
        <v>47200</v>
      </c>
      <c r="R73" s="48">
        <f>Data2012!$B$79</f>
        <v>46300</v>
      </c>
      <c r="S73" s="48">
        <f t="shared" si="28"/>
        <v>49833.333333333336</v>
      </c>
      <c r="T73" s="57">
        <f t="shared" si="29"/>
        <v>16974.571599222225</v>
      </c>
      <c r="U73">
        <f t="shared" si="30"/>
        <v>1</v>
      </c>
      <c r="V73">
        <f t="shared" ca="1" si="31"/>
        <v>16.321214410282135</v>
      </c>
      <c r="W73" s="57">
        <f t="shared" ca="1" si="32"/>
        <v>277045.62259359163</v>
      </c>
      <c r="X73" s="106">
        <f t="shared" si="25"/>
        <v>0.18</v>
      </c>
      <c r="Y73"/>
      <c r="Z73"/>
    </row>
    <row r="74" spans="1:26" x14ac:dyDescent="0.2">
      <c r="A74" t="str">
        <f t="shared" si="26"/>
        <v>A12</v>
      </c>
      <c r="B74" s="7">
        <f t="shared" si="26"/>
        <v>20273</v>
      </c>
      <c r="C74" s="7">
        <f t="shared" si="26"/>
        <v>32021</v>
      </c>
      <c r="D74" t="str">
        <f t="shared" si="26"/>
        <v>M</v>
      </c>
      <c r="E74" s="5">
        <f t="shared" si="26"/>
        <v>60841.74</v>
      </c>
      <c r="F74">
        <f t="shared" si="26"/>
        <v>58</v>
      </c>
      <c r="G74" s="28">
        <f t="shared" si="26"/>
        <v>26.333333333333332</v>
      </c>
      <c r="H74" s="5">
        <f>Data2013!E12</f>
        <v>60841.74</v>
      </c>
      <c r="I74" s="5">
        <f>Data2013!F12</f>
        <v>59069.65</v>
      </c>
      <c r="J74" s="5">
        <f>Data2013!G12</f>
        <v>57243.15</v>
      </c>
      <c r="K74" s="5">
        <f>Data2013!H12</f>
        <v>55881.919999999998</v>
      </c>
      <c r="L74" s="5">
        <f>Data2013!I12</f>
        <v>55470.82</v>
      </c>
      <c r="M74" s="48">
        <f t="shared" si="27"/>
        <v>59051.513333333336</v>
      </c>
      <c r="N74" s="48">
        <f>Data2012!$B$83</f>
        <v>51100</v>
      </c>
      <c r="O74" s="48">
        <f>Data2012!$B$82</f>
        <v>50100</v>
      </c>
      <c r="P74" s="48">
        <f>Data2012!$B$81</f>
        <v>48300</v>
      </c>
      <c r="Q74" s="48">
        <f>Data2012!$B$80</f>
        <v>47200</v>
      </c>
      <c r="R74" s="48">
        <f>Data2012!$B$79</f>
        <v>46300</v>
      </c>
      <c r="S74" s="48">
        <f t="shared" si="28"/>
        <v>49833.333333333336</v>
      </c>
      <c r="T74" s="57">
        <f t="shared" si="29"/>
        <v>17312.470203111112</v>
      </c>
      <c r="U74">
        <f t="shared" si="30"/>
        <v>1</v>
      </c>
      <c r="V74">
        <f t="shared" ca="1" si="31"/>
        <v>16.720660989151323</v>
      </c>
      <c r="W74" s="57">
        <f t="shared" ca="1" si="32"/>
        <v>289475.94515100465</v>
      </c>
      <c r="X74" s="106">
        <f t="shared" si="25"/>
        <v>0.21</v>
      </c>
      <c r="Y74"/>
      <c r="Z74"/>
    </row>
    <row r="75" spans="1:26" x14ac:dyDescent="0.2">
      <c r="A75" t="str">
        <f t="shared" si="26"/>
        <v>A13</v>
      </c>
      <c r="B75" s="7">
        <f t="shared" si="26"/>
        <v>20565</v>
      </c>
      <c r="C75" s="7">
        <f t="shared" si="26"/>
        <v>34060</v>
      </c>
      <c r="D75" t="str">
        <f t="shared" si="26"/>
        <v>M</v>
      </c>
      <c r="E75" s="5">
        <f t="shared" si="26"/>
        <v>56867.14</v>
      </c>
      <c r="F75">
        <f t="shared" si="26"/>
        <v>58</v>
      </c>
      <c r="G75" s="28">
        <f t="shared" si="26"/>
        <v>20.75</v>
      </c>
      <c r="H75" s="5">
        <f>Data2013!E13</f>
        <v>56867.14</v>
      </c>
      <c r="I75" s="5">
        <f>Data2013!F13</f>
        <v>54679.94</v>
      </c>
      <c r="J75" s="5">
        <f>Data2013!G13</f>
        <v>53812.93</v>
      </c>
      <c r="K75" s="5">
        <f>Data2013!H13</f>
        <v>51887.14</v>
      </c>
      <c r="L75" s="5">
        <f>Data2013!I13</f>
        <v>50587.05</v>
      </c>
      <c r="M75" s="48">
        <f t="shared" si="27"/>
        <v>55120.003333333334</v>
      </c>
      <c r="N75" s="48">
        <f>Data2012!$B$83</f>
        <v>51100</v>
      </c>
      <c r="O75" s="48">
        <f>Data2012!$B$82</f>
        <v>50100</v>
      </c>
      <c r="P75" s="48">
        <f>Data2012!$B$81</f>
        <v>48300</v>
      </c>
      <c r="Q75" s="48">
        <f>Data2012!$B$80</f>
        <v>47200</v>
      </c>
      <c r="R75" s="48">
        <f>Data2012!$B$79</f>
        <v>46300</v>
      </c>
      <c r="S75" s="48">
        <f t="shared" si="28"/>
        <v>49833.333333333336</v>
      </c>
      <c r="T75" s="57">
        <f t="shared" si="29"/>
        <v>12352.842676166667</v>
      </c>
      <c r="U75">
        <f t="shared" si="30"/>
        <v>1</v>
      </c>
      <c r="V75">
        <f t="shared" ca="1" si="31"/>
        <v>16.720660989151323</v>
      </c>
      <c r="W75" s="57">
        <f t="shared" ca="1" si="32"/>
        <v>206547.69464050361</v>
      </c>
      <c r="X75" s="106">
        <f t="shared" si="25"/>
        <v>0.21</v>
      </c>
      <c r="Y75"/>
      <c r="Z75"/>
    </row>
    <row r="76" spans="1:26" x14ac:dyDescent="0.2">
      <c r="A76" t="str">
        <f t="shared" si="26"/>
        <v>A15</v>
      </c>
      <c r="B76" s="7">
        <f t="shared" si="26"/>
        <v>21149</v>
      </c>
      <c r="C76" s="7">
        <f t="shared" si="26"/>
        <v>30407</v>
      </c>
      <c r="D76" t="str">
        <f t="shared" si="26"/>
        <v>M</v>
      </c>
      <c r="E76" s="5">
        <f t="shared" si="26"/>
        <v>63151.199999999997</v>
      </c>
      <c r="F76">
        <f t="shared" si="26"/>
        <v>56</v>
      </c>
      <c r="G76" s="28">
        <f t="shared" si="26"/>
        <v>30.75</v>
      </c>
      <c r="H76" s="5">
        <f>Data2013!E14</f>
        <v>63151.199999999997</v>
      </c>
      <c r="I76" s="5">
        <f>Data2013!F14</f>
        <v>60868.63</v>
      </c>
      <c r="J76" s="5">
        <f>Data2013!G14</f>
        <v>60791.48</v>
      </c>
      <c r="K76" s="5">
        <f>Data2013!H14</f>
        <v>58561.15</v>
      </c>
      <c r="L76" s="5">
        <f>Data2013!I14</f>
        <v>57804.57</v>
      </c>
      <c r="M76" s="48">
        <f t="shared" si="27"/>
        <v>61603.77</v>
      </c>
      <c r="N76" s="48">
        <f>Data2012!$B$83</f>
        <v>51100</v>
      </c>
      <c r="O76" s="48">
        <f>Data2012!$B$82</f>
        <v>50100</v>
      </c>
      <c r="P76" s="48">
        <f>Data2012!$B$81</f>
        <v>48300</v>
      </c>
      <c r="Q76" s="48">
        <f>Data2012!$B$80</f>
        <v>47200</v>
      </c>
      <c r="R76" s="48">
        <f>Data2012!$B$79</f>
        <v>46300</v>
      </c>
      <c r="S76" s="48">
        <f t="shared" si="28"/>
        <v>49833.333333333336</v>
      </c>
      <c r="T76" s="57">
        <f t="shared" si="29"/>
        <v>19826.576291499998</v>
      </c>
      <c r="U76">
        <f t="shared" si="30"/>
        <v>1</v>
      </c>
      <c r="V76">
        <f t="shared" ca="1" si="31"/>
        <v>17.506297392572304</v>
      </c>
      <c r="W76" s="57">
        <f t="shared" ca="1" si="32"/>
        <v>347089.94083552225</v>
      </c>
      <c r="X76" s="106">
        <f t="shared" si="25"/>
        <v>0.27</v>
      </c>
      <c r="Y76"/>
      <c r="Z76"/>
    </row>
    <row r="77" spans="1:26" x14ac:dyDescent="0.2">
      <c r="A77" t="str">
        <f t="shared" si="26"/>
        <v>A17</v>
      </c>
      <c r="B77" s="7">
        <f t="shared" si="26"/>
        <v>21733</v>
      </c>
      <c r="C77" s="7">
        <f t="shared" si="26"/>
        <v>31382</v>
      </c>
      <c r="D77" t="str">
        <f t="shared" si="26"/>
        <v>M</v>
      </c>
      <c r="E77" s="5">
        <f t="shared" si="26"/>
        <v>61581.58</v>
      </c>
      <c r="F77">
        <f t="shared" si="26"/>
        <v>55</v>
      </c>
      <c r="G77" s="28">
        <f t="shared" si="26"/>
        <v>28.083333333333332</v>
      </c>
      <c r="H77" s="5">
        <f>Data2013!E15</f>
        <v>61581.58</v>
      </c>
      <c r="I77" s="5">
        <f>Data2013!F15</f>
        <v>59213.06</v>
      </c>
      <c r="J77" s="5">
        <f>Data2013!G15</f>
        <v>59073.98</v>
      </c>
      <c r="K77" s="5">
        <f>Data2013!H15</f>
        <v>57413.81</v>
      </c>
      <c r="L77" s="5">
        <f>Data2013!I15</f>
        <v>56837.87</v>
      </c>
      <c r="M77" s="48">
        <f t="shared" si="27"/>
        <v>59956.206666666665</v>
      </c>
      <c r="N77" s="48">
        <f>Data2012!$B$83</f>
        <v>51100</v>
      </c>
      <c r="O77" s="48">
        <f>Data2012!$B$82</f>
        <v>50100</v>
      </c>
      <c r="P77" s="48">
        <f>Data2012!$B$81</f>
        <v>48300</v>
      </c>
      <c r="Q77" s="48">
        <f>Data2012!$B$80</f>
        <v>47200</v>
      </c>
      <c r="R77" s="48">
        <f>Data2012!$B$79</f>
        <v>46300</v>
      </c>
      <c r="S77" s="48">
        <f t="shared" si="28"/>
        <v>49833.333333333336</v>
      </c>
      <c r="T77" s="57">
        <f t="shared" si="29"/>
        <v>16715.299976666665</v>
      </c>
      <c r="U77">
        <f t="shared" si="30"/>
        <v>1</v>
      </c>
      <c r="V77">
        <f t="shared" ca="1" si="31"/>
        <v>17.890558586994505</v>
      </c>
      <c r="W77" s="57">
        <f t="shared" ca="1" si="32"/>
        <v>299046.05353174283</v>
      </c>
      <c r="X77" s="106">
        <f t="shared" si="25"/>
        <v>0.3</v>
      </c>
      <c r="Y77"/>
      <c r="Z77"/>
    </row>
    <row r="78" spans="1:26" x14ac:dyDescent="0.2">
      <c r="A78" t="str">
        <f t="shared" si="26"/>
        <v>A18</v>
      </c>
      <c r="B78" s="7">
        <f t="shared" si="26"/>
        <v>22025</v>
      </c>
      <c r="C78" s="7">
        <f t="shared" si="26"/>
        <v>30286</v>
      </c>
      <c r="D78" t="str">
        <f t="shared" si="26"/>
        <v>F</v>
      </c>
      <c r="E78" s="5">
        <f t="shared" si="26"/>
        <v>64364.37</v>
      </c>
      <c r="F78">
        <f t="shared" si="26"/>
        <v>54</v>
      </c>
      <c r="G78" s="28">
        <f t="shared" si="26"/>
        <v>31.083333333333332</v>
      </c>
      <c r="H78" s="5">
        <f>Data2013!E16</f>
        <v>64364.37</v>
      </c>
      <c r="I78" s="5">
        <f>Data2013!F16</f>
        <v>62187.8</v>
      </c>
      <c r="J78" s="5">
        <f>Data2013!G16</f>
        <v>62171.87</v>
      </c>
      <c r="K78" s="5">
        <f>Data2013!H16</f>
        <v>59900.43</v>
      </c>
      <c r="L78" s="5">
        <f>Data2013!I16</f>
        <v>59682.3</v>
      </c>
      <c r="M78" s="48">
        <f t="shared" si="27"/>
        <v>62908.013333333336</v>
      </c>
      <c r="N78" s="48">
        <f>Data2012!$B$83</f>
        <v>51100</v>
      </c>
      <c r="O78" s="48">
        <f>Data2012!$B$82</f>
        <v>50100</v>
      </c>
      <c r="P78" s="48">
        <f>Data2012!$B$81</f>
        <v>48300</v>
      </c>
      <c r="Q78" s="48">
        <f>Data2012!$B$80</f>
        <v>47200</v>
      </c>
      <c r="R78" s="48">
        <f>Data2012!$B$79</f>
        <v>46300</v>
      </c>
      <c r="S78" s="48">
        <f t="shared" si="28"/>
        <v>49833.333333333336</v>
      </c>
      <c r="T78" s="57">
        <f t="shared" si="29"/>
        <v>19785.438524444446</v>
      </c>
      <c r="U78">
        <f t="shared" si="30"/>
        <v>0.96852300242130751</v>
      </c>
      <c r="V78">
        <f t="shared" ca="1" si="31"/>
        <v>18.939558714036579</v>
      </c>
      <c r="W78" s="57">
        <f t="shared" ca="1" si="32"/>
        <v>362932.17880549817</v>
      </c>
      <c r="X78" s="106">
        <f t="shared" si="25"/>
        <v>0.3</v>
      </c>
      <c r="Y78"/>
      <c r="Z78"/>
    </row>
    <row r="79" spans="1:26" x14ac:dyDescent="0.2">
      <c r="A79" t="str">
        <f t="shared" si="26"/>
        <v>A19</v>
      </c>
      <c r="B79" s="7">
        <f t="shared" si="26"/>
        <v>22317</v>
      </c>
      <c r="C79" s="7">
        <f t="shared" si="26"/>
        <v>32325</v>
      </c>
      <c r="D79" t="str">
        <f t="shared" si="26"/>
        <v>F</v>
      </c>
      <c r="E79" s="5">
        <f t="shared" si="26"/>
        <v>63347.33</v>
      </c>
      <c r="F79">
        <f t="shared" si="26"/>
        <v>53</v>
      </c>
      <c r="G79" s="28">
        <f t="shared" si="26"/>
        <v>25.5</v>
      </c>
      <c r="H79" s="5">
        <f>Data2013!E17</f>
        <v>63347.33</v>
      </c>
      <c r="I79" s="5">
        <f>Data2013!F17</f>
        <v>61353.35</v>
      </c>
      <c r="J79" s="5">
        <f>Data2013!G17</f>
        <v>59141.63</v>
      </c>
      <c r="K79" s="5">
        <f>Data2013!H17</f>
        <v>57454.26</v>
      </c>
      <c r="L79" s="5">
        <f>Data2013!I17</f>
        <v>56911.26</v>
      </c>
      <c r="M79" s="48">
        <f t="shared" si="27"/>
        <v>61280.77</v>
      </c>
      <c r="N79" s="48">
        <f>Data2012!$B$83</f>
        <v>51100</v>
      </c>
      <c r="O79" s="48">
        <f>Data2012!$B$82</f>
        <v>50100</v>
      </c>
      <c r="P79" s="48">
        <f>Data2012!$B$81</f>
        <v>48300</v>
      </c>
      <c r="Q79" s="48">
        <f>Data2012!$B$80</f>
        <v>47200</v>
      </c>
      <c r="R79" s="48">
        <f>Data2012!$B$79</f>
        <v>46300</v>
      </c>
      <c r="S79" s="48">
        <f t="shared" si="28"/>
        <v>49833.333333333336</v>
      </c>
      <c r="T79" s="57">
        <f t="shared" si="29"/>
        <v>15650.559889999999</v>
      </c>
      <c r="U79">
        <f t="shared" si="30"/>
        <v>0.93803680621918406</v>
      </c>
      <c r="V79">
        <f t="shared" ca="1" si="31"/>
        <v>18.939558714036579</v>
      </c>
      <c r="W79" s="57">
        <f t="shared" ca="1" si="32"/>
        <v>278047.8965760023</v>
      </c>
      <c r="X79" s="106">
        <f t="shared" si="25"/>
        <v>0.3</v>
      </c>
      <c r="Y79"/>
      <c r="Z79"/>
    </row>
    <row r="80" spans="1:26" x14ac:dyDescent="0.2">
      <c r="A80" t="str">
        <f t="shared" si="26"/>
        <v>A20</v>
      </c>
      <c r="B80" s="7">
        <f t="shared" si="26"/>
        <v>22609</v>
      </c>
      <c r="C80" s="7">
        <f t="shared" si="26"/>
        <v>31229</v>
      </c>
      <c r="D80" t="str">
        <f t="shared" si="26"/>
        <v>M</v>
      </c>
      <c r="E80" s="5">
        <f t="shared" si="26"/>
        <v>61144.87</v>
      </c>
      <c r="F80">
        <f t="shared" si="26"/>
        <v>52</v>
      </c>
      <c r="G80" s="28">
        <f t="shared" si="26"/>
        <v>28.5</v>
      </c>
      <c r="H80" s="5">
        <f>Data2013!E18</f>
        <v>61144.87</v>
      </c>
      <c r="I80" s="5">
        <f>Data2013!F18</f>
        <v>59363.95</v>
      </c>
      <c r="J80" s="5">
        <f>Data2013!G18</f>
        <v>59024.6</v>
      </c>
      <c r="K80" s="5">
        <f>Data2013!H18</f>
        <v>58491.37</v>
      </c>
      <c r="L80" s="5">
        <f>Data2013!I18</f>
        <v>57785.440000000002</v>
      </c>
      <c r="M80" s="48">
        <f t="shared" si="27"/>
        <v>59844.473333333335</v>
      </c>
      <c r="N80" s="48">
        <f>Data2012!$B$83</f>
        <v>51100</v>
      </c>
      <c r="O80" s="48">
        <f>Data2012!$B$82</f>
        <v>50100</v>
      </c>
      <c r="P80" s="48">
        <f>Data2012!$B$81</f>
        <v>48300</v>
      </c>
      <c r="Q80" s="48">
        <f>Data2012!$B$80</f>
        <v>47200</v>
      </c>
      <c r="R80" s="48">
        <f>Data2012!$B$79</f>
        <v>46300</v>
      </c>
      <c r="S80" s="48">
        <f t="shared" si="28"/>
        <v>49833.333333333336</v>
      </c>
      <c r="T80" s="57">
        <f t="shared" si="29"/>
        <v>16918.719859999997</v>
      </c>
      <c r="U80">
        <f t="shared" si="30"/>
        <v>0.90851022394109848</v>
      </c>
      <c r="V80">
        <f t="shared" ca="1" si="31"/>
        <v>17.890558586994505</v>
      </c>
      <c r="W80" s="57">
        <f t="shared" ca="1" si="32"/>
        <v>274992.73408764228</v>
      </c>
      <c r="X80" s="106">
        <f t="shared" si="25"/>
        <v>0.3</v>
      </c>
      <c r="Y80"/>
      <c r="Z80"/>
    </row>
    <row r="81" spans="1:26" x14ac:dyDescent="0.2">
      <c r="A81" t="str">
        <f t="shared" si="26"/>
        <v>A21</v>
      </c>
      <c r="B81" s="7">
        <f t="shared" si="26"/>
        <v>22901</v>
      </c>
      <c r="C81" s="7">
        <f t="shared" si="26"/>
        <v>33270</v>
      </c>
      <c r="D81" t="str">
        <f t="shared" si="26"/>
        <v>M</v>
      </c>
      <c r="E81" s="5">
        <f t="shared" si="26"/>
        <v>57469.35</v>
      </c>
      <c r="F81">
        <f t="shared" si="26"/>
        <v>51</v>
      </c>
      <c r="G81" s="28">
        <f t="shared" si="26"/>
        <v>22.916666666666668</v>
      </c>
      <c r="H81" s="5">
        <f>Data2013!E19</f>
        <v>57469.35</v>
      </c>
      <c r="I81" s="5">
        <f>Data2013!F19</f>
        <v>55525.94</v>
      </c>
      <c r="J81" s="5">
        <f>Data2013!G19</f>
        <v>54782.82</v>
      </c>
      <c r="K81" s="5">
        <f>Data2013!H19</f>
        <v>54232.73</v>
      </c>
      <c r="L81" s="5">
        <f>Data2013!I19</f>
        <v>54096.7</v>
      </c>
      <c r="M81" s="48">
        <f t="shared" si="27"/>
        <v>55926.036666666674</v>
      </c>
      <c r="N81" s="48">
        <f>Data2012!$B$83</f>
        <v>51100</v>
      </c>
      <c r="O81" s="48">
        <f>Data2012!$B$82</f>
        <v>50100</v>
      </c>
      <c r="P81" s="48">
        <f>Data2012!$B$81</f>
        <v>48300</v>
      </c>
      <c r="Q81" s="48">
        <f>Data2012!$B$80</f>
        <v>47200</v>
      </c>
      <c r="R81" s="48">
        <f>Data2012!$B$79</f>
        <v>46300</v>
      </c>
      <c r="S81" s="48">
        <f t="shared" si="28"/>
        <v>49833.333333333336</v>
      </c>
      <c r="T81" s="57">
        <f t="shared" si="29"/>
        <v>12347.068708333334</v>
      </c>
      <c r="U81">
        <f t="shared" si="30"/>
        <v>0.87991304982188712</v>
      </c>
      <c r="V81">
        <f t="shared" ca="1" si="31"/>
        <v>17.890558586994505</v>
      </c>
      <c r="W81" s="57">
        <f t="shared" ca="1" si="32"/>
        <v>194369.23442886633</v>
      </c>
      <c r="X81" s="106">
        <f t="shared" si="25"/>
        <v>0.3</v>
      </c>
      <c r="Y81"/>
      <c r="Z81"/>
    </row>
    <row r="82" spans="1:26" x14ac:dyDescent="0.2">
      <c r="A82" t="str">
        <f t="shared" si="26"/>
        <v>A22</v>
      </c>
      <c r="B82" s="7">
        <f t="shared" si="26"/>
        <v>23193</v>
      </c>
      <c r="C82" s="7">
        <f t="shared" si="26"/>
        <v>32174</v>
      </c>
      <c r="D82" t="str">
        <f t="shared" si="26"/>
        <v>F</v>
      </c>
      <c r="E82" s="5">
        <f t="shared" si="26"/>
        <v>60681.05</v>
      </c>
      <c r="F82">
        <f t="shared" si="26"/>
        <v>51</v>
      </c>
      <c r="G82" s="28">
        <f t="shared" si="26"/>
        <v>25.916666666666668</v>
      </c>
      <c r="H82" s="5">
        <f>Data2013!E20</f>
        <v>60681.05</v>
      </c>
      <c r="I82" s="5">
        <f>Data2013!F20</f>
        <v>58770.99</v>
      </c>
      <c r="J82" s="5">
        <f>Data2013!G20</f>
        <v>58382.11</v>
      </c>
      <c r="K82" s="5">
        <f>Data2013!H20</f>
        <v>57596.21</v>
      </c>
      <c r="L82" s="5">
        <f>Data2013!I20</f>
        <v>56429.72</v>
      </c>
      <c r="M82" s="48">
        <f t="shared" si="27"/>
        <v>59278.05000000001</v>
      </c>
      <c r="N82" s="48">
        <f>Data2012!$B$83</f>
        <v>51100</v>
      </c>
      <c r="O82" s="48">
        <f>Data2012!$B$82</f>
        <v>50100</v>
      </c>
      <c r="P82" s="48">
        <f>Data2012!$B$81</f>
        <v>48300</v>
      </c>
      <c r="Q82" s="48">
        <f>Data2012!$B$80</f>
        <v>47200</v>
      </c>
      <c r="R82" s="48">
        <f>Data2012!$B$79</f>
        <v>46300</v>
      </c>
      <c r="S82" s="48">
        <f t="shared" si="28"/>
        <v>49833.333333333336</v>
      </c>
      <c r="T82" s="57">
        <f t="shared" si="29"/>
        <v>15179.63441944445</v>
      </c>
      <c r="U82">
        <f t="shared" si="30"/>
        <v>0.87991304982188712</v>
      </c>
      <c r="V82">
        <f t="shared" ca="1" si="31"/>
        <v>18.939558714036579</v>
      </c>
      <c r="W82" s="57">
        <f t="shared" ca="1" si="32"/>
        <v>252971.11027166049</v>
      </c>
      <c r="X82" s="106">
        <f t="shared" si="25"/>
        <v>0.3</v>
      </c>
      <c r="Y82"/>
      <c r="Z82"/>
    </row>
    <row r="83" spans="1:26" x14ac:dyDescent="0.2">
      <c r="A83" t="str">
        <f t="shared" si="26"/>
        <v>A23</v>
      </c>
      <c r="B83" s="7">
        <f t="shared" si="26"/>
        <v>23485</v>
      </c>
      <c r="C83" s="7">
        <f t="shared" si="26"/>
        <v>34213</v>
      </c>
      <c r="D83" t="str">
        <f t="shared" si="26"/>
        <v>M</v>
      </c>
      <c r="E83" s="5">
        <f t="shared" si="26"/>
        <v>49810.65</v>
      </c>
      <c r="F83">
        <f t="shared" si="26"/>
        <v>50</v>
      </c>
      <c r="G83" s="28">
        <f t="shared" ref="G83:G107" si="33">G30</f>
        <v>20.333333333333332</v>
      </c>
      <c r="H83" s="5">
        <f>Data2013!E21</f>
        <v>49810.65</v>
      </c>
      <c r="I83" s="5">
        <f>Data2013!F21</f>
        <v>48359.85</v>
      </c>
      <c r="J83" s="5">
        <f>Data2013!G21</f>
        <v>47619.51</v>
      </c>
      <c r="K83" s="5">
        <f>Data2013!H21</f>
        <v>45912.56</v>
      </c>
      <c r="L83" s="5">
        <f>Data2013!I21</f>
        <v>45651.61</v>
      </c>
      <c r="M83" s="48">
        <f t="shared" si="27"/>
        <v>48596.670000000006</v>
      </c>
      <c r="N83" s="48">
        <f>Data2012!$B$83</f>
        <v>51100</v>
      </c>
      <c r="O83" s="48">
        <f>Data2012!$B$82</f>
        <v>50100</v>
      </c>
      <c r="P83" s="48">
        <f>Data2012!$B$81</f>
        <v>48300</v>
      </c>
      <c r="Q83" s="48">
        <f>Data2012!$B$80</f>
        <v>47200</v>
      </c>
      <c r="R83" s="48">
        <f>Data2012!$B$79</f>
        <v>46300</v>
      </c>
      <c r="S83" s="48">
        <f t="shared" si="28"/>
        <v>49833.333333333336</v>
      </c>
      <c r="T83" s="57">
        <f t="shared" si="29"/>
        <v>8992.0038389999991</v>
      </c>
      <c r="U83">
        <f t="shared" si="30"/>
        <v>0.85221602888318371</v>
      </c>
      <c r="V83">
        <f t="shared" ca="1" si="31"/>
        <v>17.890558586994505</v>
      </c>
      <c r="W83" s="57">
        <f t="shared" ca="1" si="32"/>
        <v>137097.67270702272</v>
      </c>
      <c r="X83" s="106">
        <f t="shared" si="25"/>
        <v>0.3</v>
      </c>
      <c r="Y83"/>
      <c r="Z83"/>
    </row>
    <row r="84" spans="1:26" x14ac:dyDescent="0.2">
      <c r="A84" t="str">
        <f t="shared" si="26"/>
        <v>A24</v>
      </c>
      <c r="B84" s="7">
        <f t="shared" si="26"/>
        <v>23777</v>
      </c>
      <c r="C84" s="7">
        <f t="shared" si="26"/>
        <v>33147</v>
      </c>
      <c r="D84" t="str">
        <f t="shared" si="26"/>
        <v>M</v>
      </c>
      <c r="E84" s="5">
        <f t="shared" si="26"/>
        <v>61221.61</v>
      </c>
      <c r="F84">
        <f t="shared" si="26"/>
        <v>49</v>
      </c>
      <c r="G84" s="28">
        <f t="shared" si="33"/>
        <v>23.25</v>
      </c>
      <c r="H84" s="5">
        <f>Data2013!E22</f>
        <v>61221.61</v>
      </c>
      <c r="I84" s="5">
        <f>Data2013!F22</f>
        <v>59008.78</v>
      </c>
      <c r="J84" s="5">
        <f>Data2013!G22</f>
        <v>56950.94</v>
      </c>
      <c r="K84" s="5">
        <f>Data2013!H22</f>
        <v>56895.78</v>
      </c>
      <c r="L84" s="5">
        <f>Data2013!I22</f>
        <v>54912.81</v>
      </c>
      <c r="M84" s="48">
        <f t="shared" si="27"/>
        <v>59060.443333333336</v>
      </c>
      <c r="N84" s="48">
        <f>Data2012!$B$83</f>
        <v>51100</v>
      </c>
      <c r="O84" s="48">
        <f>Data2012!$B$82</f>
        <v>50100</v>
      </c>
      <c r="P84" s="48">
        <f>Data2012!$B$81</f>
        <v>48300</v>
      </c>
      <c r="Q84" s="48">
        <f>Data2012!$B$80</f>
        <v>47200</v>
      </c>
      <c r="R84" s="48">
        <f>Data2012!$B$79</f>
        <v>46300</v>
      </c>
      <c r="S84" s="48">
        <f t="shared" si="28"/>
        <v>49833.333333333336</v>
      </c>
      <c r="T84" s="57">
        <f t="shared" si="29"/>
        <v>13546.911805</v>
      </c>
      <c r="U84">
        <f t="shared" si="30"/>
        <v>0.82539082700550481</v>
      </c>
      <c r="V84">
        <f t="shared" ca="1" si="31"/>
        <v>17.890558586994505</v>
      </c>
      <c r="W84" s="57">
        <f t="shared" ca="1" si="32"/>
        <v>200043.22248325858</v>
      </c>
      <c r="X84" s="106">
        <f t="shared" si="25"/>
        <v>0.3</v>
      </c>
      <c r="Y84"/>
      <c r="Z84"/>
    </row>
    <row r="85" spans="1:26" x14ac:dyDescent="0.2">
      <c r="A85" t="str">
        <f t="shared" si="26"/>
        <v>A26</v>
      </c>
      <c r="B85" s="7">
        <f t="shared" si="26"/>
        <v>24361</v>
      </c>
      <c r="C85" s="7">
        <f t="shared" si="26"/>
        <v>34090</v>
      </c>
      <c r="D85" t="str">
        <f t="shared" si="26"/>
        <v>M</v>
      </c>
      <c r="E85" s="5">
        <f t="shared" si="26"/>
        <v>54648.29</v>
      </c>
      <c r="F85">
        <f t="shared" si="26"/>
        <v>47</v>
      </c>
      <c r="G85" s="28">
        <f t="shared" si="33"/>
        <v>20.666666666666668</v>
      </c>
      <c r="H85" s="5">
        <f>Data2013!E23</f>
        <v>54648.29</v>
      </c>
      <c r="I85" s="5">
        <f>Data2013!F23</f>
        <v>52800.28</v>
      </c>
      <c r="J85" s="5">
        <f>Data2013!G23</f>
        <v>50881.85</v>
      </c>
      <c r="K85" s="5">
        <f>Data2013!H23</f>
        <v>49464.88</v>
      </c>
      <c r="L85" s="5">
        <f>Data2013!I23</f>
        <v>48963.65</v>
      </c>
      <c r="M85" s="48">
        <f t="shared" si="27"/>
        <v>52776.806666666671</v>
      </c>
      <c r="N85" s="48">
        <f>Data2012!$B$83</f>
        <v>51100</v>
      </c>
      <c r="O85" s="48">
        <f>Data2012!$B$82</f>
        <v>50100</v>
      </c>
      <c r="P85" s="48">
        <f>Data2012!$B$81</f>
        <v>48300</v>
      </c>
      <c r="Q85" s="48">
        <f>Data2012!$B$80</f>
        <v>47200</v>
      </c>
      <c r="R85" s="48">
        <f>Data2012!$B$79</f>
        <v>46300</v>
      </c>
      <c r="S85" s="48">
        <f t="shared" si="28"/>
        <v>49833.333333333336</v>
      </c>
      <c r="T85" s="57">
        <f t="shared" si="29"/>
        <v>10223.63384</v>
      </c>
      <c r="U85">
        <f t="shared" si="30"/>
        <v>0.77424697524685471</v>
      </c>
      <c r="V85">
        <f t="shared" ca="1" si="31"/>
        <v>17.890558586994505</v>
      </c>
      <c r="W85" s="57">
        <f t="shared" ca="1" si="32"/>
        <v>141614.82000732509</v>
      </c>
      <c r="X85" s="106">
        <f t="shared" si="25"/>
        <v>0.3</v>
      </c>
      <c r="Y85"/>
      <c r="Z85"/>
    </row>
    <row r="86" spans="1:26" x14ac:dyDescent="0.2">
      <c r="A86" t="str">
        <f t="shared" si="26"/>
        <v>A27</v>
      </c>
      <c r="B86" s="7">
        <f t="shared" si="26"/>
        <v>24653</v>
      </c>
      <c r="C86" s="7">
        <f t="shared" si="26"/>
        <v>36100</v>
      </c>
      <c r="D86" t="str">
        <f t="shared" si="26"/>
        <v>F</v>
      </c>
      <c r="E86" s="5">
        <f t="shared" si="26"/>
        <v>40322.620000000003</v>
      </c>
      <c r="F86">
        <f t="shared" si="26"/>
        <v>47</v>
      </c>
      <c r="G86" s="28">
        <f t="shared" si="33"/>
        <v>15.166666666666666</v>
      </c>
      <c r="H86" s="5">
        <f>Data2013!E24</f>
        <v>40322.620000000003</v>
      </c>
      <c r="I86" s="5">
        <f>Data2013!F24</f>
        <v>38865.18</v>
      </c>
      <c r="J86" s="5">
        <f>Data2013!G24</f>
        <v>37709.410000000003</v>
      </c>
      <c r="K86" s="5">
        <f>Data2013!H24</f>
        <v>36501.879999999997</v>
      </c>
      <c r="L86" s="5">
        <f>Data2013!I24</f>
        <v>35882.980000000003</v>
      </c>
      <c r="M86" s="48">
        <f t="shared" si="27"/>
        <v>38965.736666666671</v>
      </c>
      <c r="N86" s="48">
        <f>Data2012!$B$83</f>
        <v>51100</v>
      </c>
      <c r="O86" s="48">
        <f>Data2012!$B$82</f>
        <v>50100</v>
      </c>
      <c r="P86" s="48">
        <f>Data2012!$B$81</f>
        <v>48300</v>
      </c>
      <c r="Q86" s="48">
        <f>Data2012!$B$80</f>
        <v>47200</v>
      </c>
      <c r="R86" s="48">
        <f>Data2012!$B$79</f>
        <v>46300</v>
      </c>
      <c r="S86" s="48">
        <f t="shared" si="28"/>
        <v>49833.333333333336</v>
      </c>
      <c r="T86" s="57">
        <f t="shared" si="29"/>
        <v>5377.9210889444439</v>
      </c>
      <c r="U86">
        <f t="shared" si="30"/>
        <v>0.77424697524685471</v>
      </c>
      <c r="V86">
        <f t="shared" ca="1" si="31"/>
        <v>18.939558714036579</v>
      </c>
      <c r="W86" s="57">
        <f t="shared" ca="1" si="32"/>
        <v>78861.275796459973</v>
      </c>
      <c r="X86" s="106">
        <f t="shared" si="25"/>
        <v>0.3</v>
      </c>
      <c r="Y86"/>
      <c r="Z86"/>
    </row>
    <row r="87" spans="1:26" x14ac:dyDescent="0.2">
      <c r="A87" t="str">
        <f t="shared" si="26"/>
        <v>A28</v>
      </c>
      <c r="B87" s="7">
        <f t="shared" si="26"/>
        <v>24945</v>
      </c>
      <c r="C87" s="7">
        <f t="shared" si="26"/>
        <v>35034</v>
      </c>
      <c r="D87" t="str">
        <f t="shared" si="26"/>
        <v>M</v>
      </c>
      <c r="E87" s="5">
        <f t="shared" si="26"/>
        <v>45180.800000000003</v>
      </c>
      <c r="F87">
        <f t="shared" si="26"/>
        <v>46</v>
      </c>
      <c r="G87" s="28">
        <f t="shared" si="33"/>
        <v>18.083333333333332</v>
      </c>
      <c r="H87" s="5">
        <f>Data2013!E25</f>
        <v>45180.800000000003</v>
      </c>
      <c r="I87" s="5">
        <f>Data2013!F25</f>
        <v>43547.76</v>
      </c>
      <c r="J87" s="5">
        <f>Data2013!G25</f>
        <v>42798.12</v>
      </c>
      <c r="K87" s="5">
        <f>Data2013!H25</f>
        <v>41477.629999999997</v>
      </c>
      <c r="L87" s="5">
        <f>Data2013!I25</f>
        <v>40656.29</v>
      </c>
      <c r="M87" s="48">
        <f t="shared" si="27"/>
        <v>43842.226666666662</v>
      </c>
      <c r="N87" s="48">
        <f>Data2012!$B$83</f>
        <v>51100</v>
      </c>
      <c r="O87" s="48">
        <f>Data2012!$B$82</f>
        <v>50100</v>
      </c>
      <c r="P87" s="48">
        <f>Data2012!$B$81</f>
        <v>48300</v>
      </c>
      <c r="Q87" s="48">
        <f>Data2012!$B$80</f>
        <v>47200</v>
      </c>
      <c r="R87" s="48">
        <f>Data2012!$B$79</f>
        <v>46300</v>
      </c>
      <c r="S87" s="48">
        <f t="shared" si="28"/>
        <v>49833.333333333336</v>
      </c>
      <c r="T87" s="57">
        <f t="shared" si="29"/>
        <v>7214.6037498888863</v>
      </c>
      <c r="U87">
        <f t="shared" si="30"/>
        <v>0.74987600508169938</v>
      </c>
      <c r="V87">
        <f t="shared" ca="1" si="31"/>
        <v>17.890558586994505</v>
      </c>
      <c r="W87" s="57">
        <f t="shared" ca="1" si="32"/>
        <v>96788.963869822095</v>
      </c>
      <c r="X87" s="106">
        <f t="shared" si="25"/>
        <v>0.3</v>
      </c>
      <c r="Y87"/>
      <c r="Z87"/>
    </row>
    <row r="88" spans="1:26" x14ac:dyDescent="0.2">
      <c r="A88" t="str">
        <f t="shared" si="26"/>
        <v>A29</v>
      </c>
      <c r="B88" s="7">
        <f t="shared" si="26"/>
        <v>25237</v>
      </c>
      <c r="C88" s="7">
        <f t="shared" si="26"/>
        <v>37073</v>
      </c>
      <c r="D88" t="str">
        <f t="shared" si="26"/>
        <v>M</v>
      </c>
      <c r="E88" s="5">
        <f t="shared" si="26"/>
        <v>39000.58</v>
      </c>
      <c r="F88">
        <f t="shared" si="26"/>
        <v>45</v>
      </c>
      <c r="G88" s="28">
        <f t="shared" si="33"/>
        <v>12.5</v>
      </c>
      <c r="H88" s="5">
        <f>Data2013!E26</f>
        <v>39000.58</v>
      </c>
      <c r="I88" s="5">
        <f>Data2013!F26</f>
        <v>37590.92</v>
      </c>
      <c r="J88" s="5">
        <f>Data2013!G26</f>
        <v>36424.07</v>
      </c>
      <c r="K88" s="5">
        <f>Data2013!H26</f>
        <v>35524.51</v>
      </c>
      <c r="L88" s="5">
        <f>Data2013!I26</f>
        <v>35118.33</v>
      </c>
      <c r="M88" s="48">
        <f t="shared" si="27"/>
        <v>37671.856666666667</v>
      </c>
      <c r="N88" s="48">
        <f>Data2012!$B$83</f>
        <v>51100</v>
      </c>
      <c r="O88" s="48">
        <f>Data2012!$B$82</f>
        <v>50100</v>
      </c>
      <c r="P88" s="48">
        <f>Data2012!$B$81</f>
        <v>48300</v>
      </c>
      <c r="Q88" s="48">
        <f>Data2012!$B$80</f>
        <v>47200</v>
      </c>
      <c r="R88" s="48">
        <f>Data2012!$B$79</f>
        <v>46300</v>
      </c>
      <c r="S88" s="48">
        <f t="shared" si="28"/>
        <v>49833.333333333336</v>
      </c>
      <c r="T88" s="57">
        <f t="shared" si="29"/>
        <v>4285.1736958333331</v>
      </c>
      <c r="U88">
        <f t="shared" si="30"/>
        <v>0.72627215988542326</v>
      </c>
      <c r="V88">
        <f t="shared" ca="1" si="31"/>
        <v>17.890558586994505</v>
      </c>
      <c r="W88" s="57">
        <f t="shared" ca="1" si="32"/>
        <v>55679.038576676183</v>
      </c>
      <c r="X88" s="106">
        <f t="shared" si="25"/>
        <v>0.3</v>
      </c>
      <c r="Y88"/>
      <c r="Z88"/>
    </row>
    <row r="89" spans="1:26" x14ac:dyDescent="0.2">
      <c r="A89" t="str">
        <f t="shared" si="26"/>
        <v>A30</v>
      </c>
      <c r="B89" s="7">
        <f t="shared" si="26"/>
        <v>25529</v>
      </c>
      <c r="C89" s="7">
        <f t="shared" si="26"/>
        <v>35977</v>
      </c>
      <c r="D89" t="str">
        <f t="shared" si="26"/>
        <v>M</v>
      </c>
      <c r="E89" s="5">
        <f t="shared" si="26"/>
        <v>42072.97</v>
      </c>
      <c r="F89">
        <f t="shared" si="26"/>
        <v>44</v>
      </c>
      <c r="G89" s="28">
        <f t="shared" si="33"/>
        <v>15.5</v>
      </c>
      <c r="H89" s="5">
        <f>Data2013!E27</f>
        <v>42072.97</v>
      </c>
      <c r="I89" s="5">
        <f>Data2013!F27</f>
        <v>40552.26</v>
      </c>
      <c r="J89" s="5">
        <f>Data2013!G27</f>
        <v>40163.160000000003</v>
      </c>
      <c r="K89" s="5">
        <f>Data2013!H27</f>
        <v>39324.22</v>
      </c>
      <c r="L89" s="5">
        <f>Data2013!I27</f>
        <v>39222.160000000003</v>
      </c>
      <c r="M89" s="48">
        <f t="shared" si="27"/>
        <v>40929.46333333334</v>
      </c>
      <c r="N89" s="48">
        <f>Data2012!$B$83</f>
        <v>51100</v>
      </c>
      <c r="O89" s="48">
        <f>Data2012!$B$82</f>
        <v>50100</v>
      </c>
      <c r="P89" s="48">
        <f>Data2012!$B$81</f>
        <v>48300</v>
      </c>
      <c r="Q89" s="48">
        <f>Data2012!$B$80</f>
        <v>47200</v>
      </c>
      <c r="R89" s="48">
        <f>Data2012!$B$79</f>
        <v>46300</v>
      </c>
      <c r="S89" s="48">
        <f t="shared" si="28"/>
        <v>49833.333333333336</v>
      </c>
      <c r="T89" s="57">
        <f t="shared" si="29"/>
        <v>5773.100803166667</v>
      </c>
      <c r="U89">
        <f t="shared" si="30"/>
        <v>0.70341129286723802</v>
      </c>
      <c r="V89">
        <f t="shared" ca="1" si="31"/>
        <v>17.890558586994505</v>
      </c>
      <c r="W89" s="57">
        <f t="shared" ca="1" si="32"/>
        <v>72651.130669555801</v>
      </c>
      <c r="X89" s="106">
        <f t="shared" si="25"/>
        <v>0.3</v>
      </c>
      <c r="Y89"/>
      <c r="Z89"/>
    </row>
    <row r="90" spans="1:26" x14ac:dyDescent="0.2">
      <c r="A90" t="str">
        <f t="shared" si="26"/>
        <v>A31</v>
      </c>
      <c r="B90" s="7">
        <f t="shared" si="26"/>
        <v>25821</v>
      </c>
      <c r="C90" s="7">
        <f t="shared" si="26"/>
        <v>38018</v>
      </c>
      <c r="D90" t="str">
        <f t="shared" si="26"/>
        <v>M</v>
      </c>
      <c r="E90" s="5">
        <f t="shared" si="26"/>
        <v>36250.51</v>
      </c>
      <c r="F90">
        <f t="shared" si="26"/>
        <v>43</v>
      </c>
      <c r="G90" s="28">
        <f t="shared" si="33"/>
        <v>9.9166666666666661</v>
      </c>
      <c r="H90" s="5">
        <f>Data2013!E28</f>
        <v>36250.51</v>
      </c>
      <c r="I90" s="5">
        <f>Data2013!F28</f>
        <v>35024.65</v>
      </c>
      <c r="J90" s="5">
        <f>Data2013!G28</f>
        <v>34157.599999999999</v>
      </c>
      <c r="K90" s="5">
        <f>Data2013!H28</f>
        <v>33159.69</v>
      </c>
      <c r="L90" s="5">
        <f>Data2013!I28</f>
        <v>33049.79</v>
      </c>
      <c r="M90" s="48">
        <f t="shared" si="27"/>
        <v>35144.253333333334</v>
      </c>
      <c r="N90" s="48">
        <f>Data2012!$B$83</f>
        <v>51100</v>
      </c>
      <c r="O90" s="48">
        <f>Data2012!$B$82</f>
        <v>50100</v>
      </c>
      <c r="P90" s="48">
        <f>Data2012!$B$81</f>
        <v>48300</v>
      </c>
      <c r="Q90" s="48">
        <f>Data2012!$B$80</f>
        <v>47200</v>
      </c>
      <c r="R90" s="48">
        <f>Data2012!$B$79</f>
        <v>46300</v>
      </c>
      <c r="S90" s="48">
        <f t="shared" si="28"/>
        <v>49833.333333333336</v>
      </c>
      <c r="T90" s="57">
        <f t="shared" si="29"/>
        <v>3171.4759945555552</v>
      </c>
      <c r="U90">
        <f t="shared" si="30"/>
        <v>0.68127001730483105</v>
      </c>
      <c r="V90">
        <f t="shared" ca="1" si="31"/>
        <v>17.890558586994505</v>
      </c>
      <c r="W90" s="57">
        <f t="shared" ca="1" si="32"/>
        <v>38654.904537501745</v>
      </c>
      <c r="X90" s="106">
        <f t="shared" si="25"/>
        <v>0.3</v>
      </c>
      <c r="Y90"/>
      <c r="Z90"/>
    </row>
    <row r="91" spans="1:26" x14ac:dyDescent="0.2">
      <c r="A91" t="str">
        <f t="shared" si="26"/>
        <v>A32</v>
      </c>
      <c r="B91" s="7">
        <f t="shared" si="26"/>
        <v>26113</v>
      </c>
      <c r="C91" s="7">
        <f t="shared" si="26"/>
        <v>36923</v>
      </c>
      <c r="D91" t="str">
        <f t="shared" si="26"/>
        <v>M</v>
      </c>
      <c r="E91" s="5">
        <f t="shared" si="26"/>
        <v>39362.01</v>
      </c>
      <c r="F91">
        <f t="shared" si="26"/>
        <v>43</v>
      </c>
      <c r="G91" s="28">
        <f t="shared" si="33"/>
        <v>12.916666666666666</v>
      </c>
      <c r="H91" s="5">
        <f>Data2013!E29</f>
        <v>39362.01</v>
      </c>
      <c r="I91" s="5">
        <f>Data2013!F29</f>
        <v>38123.01</v>
      </c>
      <c r="J91" s="5">
        <f>Data2013!G29</f>
        <v>37535.64</v>
      </c>
      <c r="K91" s="5">
        <f>Data2013!H29</f>
        <v>36446.46</v>
      </c>
      <c r="L91" s="5">
        <f>Data2013!I29</f>
        <v>35726.910000000003</v>
      </c>
      <c r="M91" s="48">
        <f t="shared" si="27"/>
        <v>38340.22</v>
      </c>
      <c r="N91" s="48">
        <f>Data2012!$B$83</f>
        <v>51100</v>
      </c>
      <c r="O91" s="48">
        <f>Data2012!$B$82</f>
        <v>50100</v>
      </c>
      <c r="P91" s="48">
        <f>Data2012!$B$81</f>
        <v>48300</v>
      </c>
      <c r="Q91" s="48">
        <f>Data2012!$B$80</f>
        <v>47200</v>
      </c>
      <c r="R91" s="48">
        <f>Data2012!$B$79</f>
        <v>46300</v>
      </c>
      <c r="S91" s="48">
        <f t="shared" si="28"/>
        <v>49833.333333333336</v>
      </c>
      <c r="T91" s="57">
        <f t="shared" si="29"/>
        <v>4506.5733591666658</v>
      </c>
      <c r="U91">
        <f t="shared" si="30"/>
        <v>0.68127001730483105</v>
      </c>
      <c r="V91">
        <f t="shared" ca="1" si="31"/>
        <v>17.890558586994505</v>
      </c>
      <c r="W91" s="57">
        <f t="shared" ca="1" si="32"/>
        <v>54927.473292840819</v>
      </c>
      <c r="X91" s="106">
        <f t="shared" si="25"/>
        <v>0.3</v>
      </c>
      <c r="Y91"/>
      <c r="Z91"/>
    </row>
    <row r="92" spans="1:26" x14ac:dyDescent="0.2">
      <c r="A92" t="str">
        <f t="shared" si="26"/>
        <v>A33</v>
      </c>
      <c r="B92" s="7">
        <f t="shared" si="26"/>
        <v>26405</v>
      </c>
      <c r="C92" s="7">
        <f t="shared" si="26"/>
        <v>38961</v>
      </c>
      <c r="D92" t="str">
        <f t="shared" si="26"/>
        <v>F</v>
      </c>
      <c r="E92" s="5">
        <f t="shared" si="26"/>
        <v>33335.71</v>
      </c>
      <c r="F92">
        <f t="shared" si="26"/>
        <v>42</v>
      </c>
      <c r="G92" s="28">
        <f t="shared" si="33"/>
        <v>7.333333333333333</v>
      </c>
      <c r="H92" s="5">
        <f>Data2013!E30</f>
        <v>33335.71</v>
      </c>
      <c r="I92" s="5">
        <f>Data2013!F30</f>
        <v>32286.400000000001</v>
      </c>
      <c r="J92" s="5">
        <f>Data2013!G30</f>
        <v>31572.959999999999</v>
      </c>
      <c r="K92" s="5">
        <f>Data2013!H30</f>
        <v>30364.01</v>
      </c>
      <c r="L92" s="5">
        <f>Data2013!I30</f>
        <v>30126.04</v>
      </c>
      <c r="M92" s="48">
        <f t="shared" si="27"/>
        <v>32398.35666666667</v>
      </c>
      <c r="N92" s="48">
        <f>Data2012!$B$83</f>
        <v>51100</v>
      </c>
      <c r="O92" s="48">
        <f>Data2012!$B$82</f>
        <v>50100</v>
      </c>
      <c r="P92" s="48">
        <f>Data2012!$B$81</f>
        <v>48300</v>
      </c>
      <c r="Q92" s="48">
        <f>Data2012!$B$80</f>
        <v>47200</v>
      </c>
      <c r="R92" s="48">
        <f>Data2012!$B$79</f>
        <v>46300</v>
      </c>
      <c r="S92" s="48">
        <f t="shared" si="28"/>
        <v>49833.333333333336</v>
      </c>
      <c r="T92" s="57">
        <f t="shared" si="29"/>
        <v>2162.0503348888888</v>
      </c>
      <c r="U92">
        <f t="shared" si="30"/>
        <v>0.6598256826196911</v>
      </c>
      <c r="V92">
        <f t="shared" ca="1" si="31"/>
        <v>18.939558714036579</v>
      </c>
      <c r="W92" s="57">
        <f t="shared" ca="1" si="32"/>
        <v>27018.726315049349</v>
      </c>
      <c r="X92" s="106">
        <f t="shared" si="25"/>
        <v>0.3</v>
      </c>
      <c r="Y92"/>
      <c r="Z92"/>
    </row>
    <row r="93" spans="1:26" x14ac:dyDescent="0.2">
      <c r="A93" t="str">
        <f t="shared" si="26"/>
        <v>A34</v>
      </c>
      <c r="B93" s="7">
        <f t="shared" si="26"/>
        <v>26697</v>
      </c>
      <c r="C93" s="7">
        <f t="shared" si="26"/>
        <v>37895</v>
      </c>
      <c r="D93" t="str">
        <f t="shared" si="26"/>
        <v>F</v>
      </c>
      <c r="E93" s="5">
        <f t="shared" si="26"/>
        <v>38700.230000000003</v>
      </c>
      <c r="F93">
        <f t="shared" si="26"/>
        <v>41</v>
      </c>
      <c r="G93" s="28">
        <f t="shared" si="33"/>
        <v>10.25</v>
      </c>
      <c r="H93" s="5">
        <f>Data2013!E31</f>
        <v>38700.230000000003</v>
      </c>
      <c r="I93" s="5">
        <f>Data2013!F31</f>
        <v>37482.06</v>
      </c>
      <c r="J93" s="5">
        <f>Data2013!G31</f>
        <v>36708.620000000003</v>
      </c>
      <c r="K93" s="5">
        <f>Data2013!H31</f>
        <v>35456.75</v>
      </c>
      <c r="L93" s="5">
        <f>Data2013!I31</f>
        <v>34598.080000000002</v>
      </c>
      <c r="M93" s="48">
        <f t="shared" si="27"/>
        <v>37630.303333333337</v>
      </c>
      <c r="N93" s="48">
        <f>Data2012!$B$83</f>
        <v>51100</v>
      </c>
      <c r="O93" s="48">
        <f>Data2012!$B$82</f>
        <v>50100</v>
      </c>
      <c r="P93" s="48">
        <f>Data2012!$B$81</f>
        <v>48300</v>
      </c>
      <c r="Q93" s="48">
        <f>Data2012!$B$80</f>
        <v>47200</v>
      </c>
      <c r="R93" s="48">
        <f>Data2012!$B$79</f>
        <v>46300</v>
      </c>
      <c r="S93" s="48">
        <f t="shared" si="28"/>
        <v>49833.333333333336</v>
      </c>
      <c r="T93" s="57">
        <f t="shared" si="29"/>
        <v>3509.9665434166668</v>
      </c>
      <c r="U93">
        <f t="shared" si="30"/>
        <v>0.63905635120551207</v>
      </c>
      <c r="V93">
        <f t="shared" ca="1" si="31"/>
        <v>18.939558714036579</v>
      </c>
      <c r="W93" s="57">
        <f t="shared" ca="1" si="32"/>
        <v>42482.688011248261</v>
      </c>
      <c r="X93" s="106">
        <f t="shared" si="25"/>
        <v>0.3</v>
      </c>
      <c r="Y93"/>
      <c r="Z93"/>
    </row>
    <row r="94" spans="1:26" x14ac:dyDescent="0.2">
      <c r="A94" t="str">
        <f t="shared" si="26"/>
        <v>A35</v>
      </c>
      <c r="B94" s="7">
        <f t="shared" si="26"/>
        <v>26989</v>
      </c>
      <c r="C94" s="7">
        <f t="shared" si="26"/>
        <v>39904</v>
      </c>
      <c r="D94" t="str">
        <f t="shared" si="26"/>
        <v>F</v>
      </c>
      <c r="E94" s="5">
        <f t="shared" si="26"/>
        <v>31826.77</v>
      </c>
      <c r="F94">
        <f t="shared" si="26"/>
        <v>40</v>
      </c>
      <c r="G94" s="28">
        <f t="shared" si="33"/>
        <v>4.75</v>
      </c>
      <c r="H94" s="5">
        <f>Data2013!E32</f>
        <v>31826.77</v>
      </c>
      <c r="I94" s="5">
        <f>Data2013!F32</f>
        <v>30602.66</v>
      </c>
      <c r="J94" s="5">
        <f>Data2013!G32</f>
        <v>29718.45</v>
      </c>
      <c r="K94" s="5">
        <f>Data2013!H32</f>
        <v>28657.5</v>
      </c>
      <c r="L94" s="5">
        <f>Data2013!I32</f>
        <v>28489.96</v>
      </c>
      <c r="M94" s="48">
        <f t="shared" si="27"/>
        <v>30715.960000000003</v>
      </c>
      <c r="N94" s="48">
        <f>Data2012!$B$83</f>
        <v>51100</v>
      </c>
      <c r="O94" s="48">
        <f>Data2012!$B$82</f>
        <v>50100</v>
      </c>
      <c r="P94" s="48">
        <f>Data2012!$B$81</f>
        <v>48300</v>
      </c>
      <c r="Q94" s="48">
        <f>Data2012!$B$80</f>
        <v>47200</v>
      </c>
      <c r="R94" s="48">
        <f>Data2012!$B$79</f>
        <v>46300</v>
      </c>
      <c r="S94" s="48">
        <f t="shared" si="28"/>
        <v>49833.333333333336</v>
      </c>
      <c r="T94" s="57">
        <f t="shared" si="29"/>
        <v>1327.697371</v>
      </c>
      <c r="U94">
        <f t="shared" si="30"/>
        <v>0.61894077598596808</v>
      </c>
      <c r="V94">
        <f t="shared" ca="1" si="31"/>
        <v>18.939558714036579</v>
      </c>
      <c r="W94" s="57">
        <f t="shared" ca="1" si="32"/>
        <v>15563.886184260105</v>
      </c>
      <c r="X94" s="106">
        <f t="shared" si="25"/>
        <v>0.3</v>
      </c>
      <c r="Y94"/>
      <c r="Z94"/>
    </row>
    <row r="95" spans="1:26" x14ac:dyDescent="0.2">
      <c r="A95" t="str">
        <f t="shared" si="26"/>
        <v>A37</v>
      </c>
      <c r="B95" s="7">
        <f t="shared" si="26"/>
        <v>27573</v>
      </c>
      <c r="C95" s="7">
        <f t="shared" si="26"/>
        <v>40848</v>
      </c>
      <c r="D95" t="str">
        <f t="shared" si="26"/>
        <v>M</v>
      </c>
      <c r="E95" s="5">
        <f t="shared" si="26"/>
        <v>28591.96</v>
      </c>
      <c r="F95">
        <f t="shared" si="26"/>
        <v>39</v>
      </c>
      <c r="G95" s="28">
        <f t="shared" si="33"/>
        <v>2.1666666666666665</v>
      </c>
      <c r="H95" s="5">
        <f>Data2013!E33</f>
        <v>28591.96</v>
      </c>
      <c r="I95" s="5">
        <f>Data2013!F33</f>
        <v>27492.27</v>
      </c>
      <c r="J95" s="5">
        <f>Data2013!G33</f>
        <v>27380.17</v>
      </c>
      <c r="K95" s="5"/>
      <c r="L95" s="5"/>
      <c r="M95" s="48">
        <f t="shared" si="27"/>
        <v>27821.466666666664</v>
      </c>
      <c r="N95" s="48">
        <f>Data2012!$B$83</f>
        <v>51100</v>
      </c>
      <c r="O95" s="48">
        <f>Data2012!$B$82</f>
        <v>50100</v>
      </c>
      <c r="P95" s="48">
        <f>Data2012!$B$81</f>
        <v>48300</v>
      </c>
      <c r="Q95" s="48"/>
      <c r="R95" s="48"/>
      <c r="S95" s="48">
        <f t="shared" si="28"/>
        <v>49833.333333333336</v>
      </c>
      <c r="T95" s="57">
        <f t="shared" si="29"/>
        <v>548.54658444444431</v>
      </c>
      <c r="U95">
        <f t="shared" si="30"/>
        <v>0.59945837867890361</v>
      </c>
      <c r="V95">
        <f t="shared" ca="1" si="31"/>
        <v>17.890558586994505</v>
      </c>
      <c r="W95" s="57">
        <f t="shared" ca="1" si="32"/>
        <v>5882.9675180950489</v>
      </c>
      <c r="X95" s="106">
        <f t="shared" si="25"/>
        <v>0.3</v>
      </c>
      <c r="Y95"/>
      <c r="Z95"/>
    </row>
    <row r="96" spans="1:26" x14ac:dyDescent="0.2">
      <c r="A96" t="str">
        <f t="shared" si="26"/>
        <v>A38</v>
      </c>
      <c r="B96" s="7">
        <f t="shared" si="26"/>
        <v>27865</v>
      </c>
      <c r="C96" s="7">
        <f t="shared" si="26"/>
        <v>38322</v>
      </c>
      <c r="D96" t="str">
        <f t="shared" si="26"/>
        <v>F</v>
      </c>
      <c r="E96" s="5">
        <f t="shared" si="26"/>
        <v>34994.660000000003</v>
      </c>
      <c r="F96">
        <f t="shared" si="26"/>
        <v>38</v>
      </c>
      <c r="G96" s="28">
        <f t="shared" si="33"/>
        <v>9.0833333333333339</v>
      </c>
      <c r="H96" s="5">
        <f>Data2013!E34</f>
        <v>34994.660000000003</v>
      </c>
      <c r="I96" s="5">
        <f>Data2013!F34</f>
        <v>33648.71</v>
      </c>
      <c r="J96" s="5">
        <f>Data2013!G34</f>
        <v>32921.120000000003</v>
      </c>
      <c r="K96" s="5">
        <f>Data2013!H34</f>
        <v>32649.06</v>
      </c>
      <c r="L96" s="5">
        <f>Data2013!I34</f>
        <v>31732.41</v>
      </c>
      <c r="M96" s="48">
        <f t="shared" si="27"/>
        <v>33854.829999999994</v>
      </c>
      <c r="N96" s="48">
        <f>Data2012!$B$83</f>
        <v>51100</v>
      </c>
      <c r="O96" s="48">
        <f>Data2012!$B$82</f>
        <v>50100</v>
      </c>
      <c r="P96" s="48">
        <f>Data2012!$B$81</f>
        <v>48300</v>
      </c>
      <c r="Q96" s="48">
        <f>Data2012!$B$80</f>
        <v>47200</v>
      </c>
      <c r="R96" s="48">
        <f>Data2012!$B$79</f>
        <v>46300</v>
      </c>
      <c r="S96" s="48">
        <f t="shared" si="28"/>
        <v>49833.333333333336</v>
      </c>
      <c r="T96" s="57">
        <f t="shared" si="29"/>
        <v>2798.3838230833326</v>
      </c>
      <c r="U96">
        <f t="shared" si="30"/>
        <v>0.58058922874470087</v>
      </c>
      <c r="V96">
        <f t="shared" ca="1" si="31"/>
        <v>18.939558714036579</v>
      </c>
      <c r="W96" s="57">
        <f t="shared" ca="1" si="32"/>
        <v>30771.318953219834</v>
      </c>
      <c r="X96" s="106">
        <f t="shared" si="25"/>
        <v>0.3</v>
      </c>
      <c r="Y96"/>
      <c r="Z96"/>
    </row>
    <row r="97" spans="1:26" x14ac:dyDescent="0.2">
      <c r="A97" t="str">
        <f t="shared" si="26"/>
        <v>A39</v>
      </c>
      <c r="B97" s="7">
        <f t="shared" si="26"/>
        <v>28157</v>
      </c>
      <c r="C97" s="7">
        <f t="shared" si="26"/>
        <v>39995</v>
      </c>
      <c r="D97" t="str">
        <f t="shared" si="26"/>
        <v>M</v>
      </c>
      <c r="E97" s="5">
        <f t="shared" si="26"/>
        <v>31368.16</v>
      </c>
      <c r="F97">
        <f t="shared" si="26"/>
        <v>37</v>
      </c>
      <c r="G97" s="28">
        <f t="shared" si="33"/>
        <v>4.5</v>
      </c>
      <c r="H97" s="5">
        <f>Data2013!E35</f>
        <v>31368.16</v>
      </c>
      <c r="I97" s="5">
        <f>Data2013!F35</f>
        <v>30234.37</v>
      </c>
      <c r="J97" s="5">
        <f>Data2013!G35</f>
        <v>29692.41</v>
      </c>
      <c r="K97" s="5">
        <f>Data2013!H35</f>
        <v>29661.39</v>
      </c>
      <c r="L97" s="5">
        <f>Data2013!I35</f>
        <v>29622.06</v>
      </c>
      <c r="M97" s="48">
        <f t="shared" si="27"/>
        <v>30431.646666666667</v>
      </c>
      <c r="N97" s="48">
        <f>Data2012!$B$83</f>
        <v>51100</v>
      </c>
      <c r="O97" s="48">
        <f>Data2012!$B$82</f>
        <v>50100</v>
      </c>
      <c r="P97" s="48">
        <f>Data2012!$B$81</f>
        <v>48300</v>
      </c>
      <c r="Q97" s="48">
        <f>Data2012!$B$80</f>
        <v>47200</v>
      </c>
      <c r="R97" s="48">
        <f>Data2012!$B$79</f>
        <v>46300</v>
      </c>
      <c r="S97" s="48">
        <f t="shared" si="28"/>
        <v>49833.333333333336</v>
      </c>
      <c r="T97" s="57">
        <f t="shared" si="29"/>
        <v>1246.175931</v>
      </c>
      <c r="U97">
        <f t="shared" si="30"/>
        <v>0.56231402299728894</v>
      </c>
      <c r="V97">
        <f t="shared" ca="1" si="31"/>
        <v>17.890558586994505</v>
      </c>
      <c r="W97" s="57">
        <f t="shared" ca="1" si="32"/>
        <v>12536.669403570553</v>
      </c>
      <c r="X97" s="106">
        <f t="shared" si="25"/>
        <v>0.3</v>
      </c>
      <c r="Y97"/>
      <c r="Z97"/>
    </row>
    <row r="98" spans="1:26" x14ac:dyDescent="0.2">
      <c r="A98" t="str">
        <f t="shared" si="26"/>
        <v>A40</v>
      </c>
      <c r="B98" s="7">
        <f t="shared" si="26"/>
        <v>28449</v>
      </c>
      <c r="C98" s="7">
        <f t="shared" si="26"/>
        <v>38534</v>
      </c>
      <c r="D98" t="str">
        <f t="shared" si="26"/>
        <v>M</v>
      </c>
      <c r="E98" s="5">
        <f t="shared" si="26"/>
        <v>31763.29</v>
      </c>
      <c r="F98">
        <f t="shared" si="26"/>
        <v>36</v>
      </c>
      <c r="G98" s="28">
        <f t="shared" si="33"/>
        <v>8.5</v>
      </c>
      <c r="H98" s="5">
        <f>Data2013!E36</f>
        <v>31763.29</v>
      </c>
      <c r="I98" s="5">
        <f>Data2013!F36</f>
        <v>30615.22</v>
      </c>
      <c r="J98" s="5">
        <f>Data2013!G36</f>
        <v>29523.3</v>
      </c>
      <c r="K98" s="5">
        <f>Data2013!H36</f>
        <v>28514.77</v>
      </c>
      <c r="L98" s="5">
        <f>Data2013!I36</f>
        <v>27534.54</v>
      </c>
      <c r="M98" s="48">
        <f t="shared" si="27"/>
        <v>30633.936666666665</v>
      </c>
      <c r="N98" s="48">
        <f>Data2012!$B$83</f>
        <v>51100</v>
      </c>
      <c r="O98" s="48">
        <f>Data2012!$B$82</f>
        <v>50100</v>
      </c>
      <c r="P98" s="48">
        <f>Data2012!$B$81</f>
        <v>48300</v>
      </c>
      <c r="Q98" s="48">
        <f>Data2012!$B$80</f>
        <v>47200</v>
      </c>
      <c r="R98" s="48">
        <f>Data2012!$B$79</f>
        <v>46300</v>
      </c>
      <c r="S98" s="48">
        <f t="shared" si="28"/>
        <v>49833.333333333336</v>
      </c>
      <c r="T98" s="57">
        <f t="shared" si="29"/>
        <v>2369.535001166666</v>
      </c>
      <c r="U98">
        <f t="shared" si="30"/>
        <v>0.5446140658569385</v>
      </c>
      <c r="V98">
        <f t="shared" ca="1" si="31"/>
        <v>17.890558586994505</v>
      </c>
      <c r="W98" s="57">
        <f t="shared" ca="1" si="32"/>
        <v>23087.44545764611</v>
      </c>
      <c r="X98" s="106">
        <f t="shared" si="25"/>
        <v>0.3</v>
      </c>
      <c r="Y98"/>
      <c r="Z98"/>
    </row>
    <row r="99" spans="1:26" x14ac:dyDescent="0.2">
      <c r="A99" t="str">
        <f t="shared" si="26"/>
        <v>A41</v>
      </c>
      <c r="B99" s="7">
        <f t="shared" si="26"/>
        <v>28741</v>
      </c>
      <c r="C99" s="7">
        <f t="shared" si="26"/>
        <v>40210</v>
      </c>
      <c r="D99" t="str">
        <f t="shared" si="26"/>
        <v>M</v>
      </c>
      <c r="E99" s="5">
        <f t="shared" si="26"/>
        <v>41136.25</v>
      </c>
      <c r="F99">
        <f t="shared" si="26"/>
        <v>35</v>
      </c>
      <c r="G99" s="28">
        <f t="shared" si="33"/>
        <v>3.9166666666666665</v>
      </c>
      <c r="H99" s="5">
        <f>Data2013!E37</f>
        <v>41136.25</v>
      </c>
      <c r="I99" s="5">
        <f>Data2013!F37</f>
        <v>39938.11</v>
      </c>
      <c r="J99" s="5">
        <f>Data2013!G37</f>
        <v>38754.79</v>
      </c>
      <c r="K99" s="5">
        <f>Data2013!H37</f>
        <v>38144.35</v>
      </c>
      <c r="L99" s="5"/>
      <c r="M99" s="48">
        <f t="shared" si="27"/>
        <v>39943.049999999996</v>
      </c>
      <c r="N99" s="48">
        <f>Data2012!$B$83</f>
        <v>51100</v>
      </c>
      <c r="O99" s="48">
        <f>Data2012!$B$82</f>
        <v>50100</v>
      </c>
      <c r="P99" s="48">
        <f>Data2012!$B$81</f>
        <v>48300</v>
      </c>
      <c r="Q99" s="48">
        <f>Data2012!$B$80</f>
        <v>47200</v>
      </c>
      <c r="R99" s="48"/>
      <c r="S99" s="48">
        <f t="shared" si="28"/>
        <v>49833.333333333336</v>
      </c>
      <c r="T99" s="57">
        <f t="shared" si="29"/>
        <v>1423.6368737499997</v>
      </c>
      <c r="U99">
        <f t="shared" si="30"/>
        <v>0.5274712502246377</v>
      </c>
      <c r="V99">
        <f t="shared" ca="1" si="31"/>
        <v>17.890558586994505</v>
      </c>
      <c r="W99" s="57">
        <f t="shared" ca="1" si="32"/>
        <v>13434.512820895035</v>
      </c>
      <c r="X99" s="106">
        <f t="shared" si="25"/>
        <v>0.3</v>
      </c>
      <c r="Y99"/>
      <c r="Z99"/>
    </row>
    <row r="100" spans="1:26" x14ac:dyDescent="0.2">
      <c r="A100" t="str">
        <f t="shared" si="26"/>
        <v>A43</v>
      </c>
      <c r="B100" s="7">
        <f t="shared" si="26"/>
        <v>29325</v>
      </c>
      <c r="C100" s="7">
        <f t="shared" si="26"/>
        <v>40422</v>
      </c>
      <c r="D100" t="str">
        <f t="shared" si="26"/>
        <v>F</v>
      </c>
      <c r="E100" s="5">
        <f t="shared" si="26"/>
        <v>34477.42</v>
      </c>
      <c r="F100">
        <f t="shared" si="26"/>
        <v>34</v>
      </c>
      <c r="G100" s="28">
        <f t="shared" si="33"/>
        <v>3.3333333333333335</v>
      </c>
      <c r="H100" s="5">
        <f>Data2013!E38</f>
        <v>34477.42</v>
      </c>
      <c r="I100" s="5">
        <f>Data2013!F38</f>
        <v>33392.17</v>
      </c>
      <c r="J100" s="5">
        <f>Data2013!G38</f>
        <v>32500.65</v>
      </c>
      <c r="K100" s="5">
        <f>Data2013!H38</f>
        <v>31891.08</v>
      </c>
      <c r="L100" s="5"/>
      <c r="M100" s="48">
        <f t="shared" si="27"/>
        <v>33456.746666666666</v>
      </c>
      <c r="N100" s="48">
        <f>Data2012!$B$83</f>
        <v>51100</v>
      </c>
      <c r="O100" s="48">
        <f>Data2012!$B$82</f>
        <v>50100</v>
      </c>
      <c r="P100" s="48">
        <f>Data2012!$B$81</f>
        <v>48300</v>
      </c>
      <c r="Q100" s="48">
        <f>Data2012!$B$80</f>
        <v>47200</v>
      </c>
      <c r="R100" s="48"/>
      <c r="S100" s="48">
        <f t="shared" si="28"/>
        <v>49833.333333333336</v>
      </c>
      <c r="T100" s="57">
        <f t="shared" si="29"/>
        <v>1014.8546488888888</v>
      </c>
      <c r="U100">
        <f t="shared" si="30"/>
        <v>0.51086803895848698</v>
      </c>
      <c r="V100">
        <f t="shared" ca="1" si="31"/>
        <v>18.939558714036579</v>
      </c>
      <c r="W100" s="57">
        <f t="shared" ca="1" si="32"/>
        <v>9819.343085840912</v>
      </c>
      <c r="X100" s="106">
        <f t="shared" si="25"/>
        <v>0.3</v>
      </c>
      <c r="Y100"/>
      <c r="Z100"/>
    </row>
    <row r="101" spans="1:26" x14ac:dyDescent="0.2">
      <c r="A101" t="str">
        <f t="shared" si="26"/>
        <v>A44</v>
      </c>
      <c r="B101" s="7">
        <f t="shared" si="26"/>
        <v>29617</v>
      </c>
      <c r="C101" s="7">
        <f t="shared" si="26"/>
        <v>38991</v>
      </c>
      <c r="D101" t="str">
        <f t="shared" si="26"/>
        <v>F</v>
      </c>
      <c r="E101" s="5">
        <f t="shared" si="26"/>
        <v>32250.14</v>
      </c>
      <c r="F101">
        <f t="shared" si="26"/>
        <v>33</v>
      </c>
      <c r="G101" s="28">
        <f t="shared" si="33"/>
        <v>7.25</v>
      </c>
      <c r="H101" s="5">
        <f>Data2013!E39</f>
        <v>32250.14</v>
      </c>
      <c r="I101" s="5">
        <f>Data2013!F39</f>
        <v>31159.56</v>
      </c>
      <c r="J101" s="5">
        <f>Data2013!G39</f>
        <v>30694.77</v>
      </c>
      <c r="K101" s="5">
        <f>Data2013!H39</f>
        <v>29898.560000000001</v>
      </c>
      <c r="L101" s="5">
        <f>Data2013!I39</f>
        <v>28787.88</v>
      </c>
      <c r="M101" s="48">
        <f t="shared" si="27"/>
        <v>31368.156666666666</v>
      </c>
      <c r="N101" s="48">
        <f>Data2012!$B$83</f>
        <v>51100</v>
      </c>
      <c r="O101" s="48">
        <f>Data2012!$B$82</f>
        <v>50100</v>
      </c>
      <c r="P101" s="48">
        <f>Data2012!$B$81</f>
        <v>48300</v>
      </c>
      <c r="Q101" s="48">
        <f>Data2012!$B$80</f>
        <v>47200</v>
      </c>
      <c r="R101" s="48">
        <f>Data2012!$B$79</f>
        <v>46300</v>
      </c>
      <c r="S101" s="48">
        <f t="shared" si="28"/>
        <v>49833.333333333336</v>
      </c>
      <c r="T101" s="57">
        <f t="shared" si="29"/>
        <v>2069.5141360833331</v>
      </c>
      <c r="U101">
        <f t="shared" si="30"/>
        <v>0.49478744693315935</v>
      </c>
      <c r="V101">
        <f t="shared" ca="1" si="31"/>
        <v>18.939558714036579</v>
      </c>
      <c r="W101" s="57">
        <f t="shared" ca="1" si="32"/>
        <v>19393.53265954485</v>
      </c>
      <c r="X101" s="106">
        <f t="shared" si="25"/>
        <v>0.3</v>
      </c>
      <c r="Y101"/>
      <c r="Z101"/>
    </row>
    <row r="102" spans="1:26" x14ac:dyDescent="0.2">
      <c r="A102" t="str">
        <f t="shared" si="26"/>
        <v>A45</v>
      </c>
      <c r="B102" s="7">
        <f t="shared" si="26"/>
        <v>29909</v>
      </c>
      <c r="C102" s="7">
        <f t="shared" si="26"/>
        <v>40634</v>
      </c>
      <c r="D102" t="str">
        <f t="shared" si="26"/>
        <v>M</v>
      </c>
      <c r="E102" s="5">
        <f t="shared" si="26"/>
        <v>36154.720000000001</v>
      </c>
      <c r="F102">
        <f t="shared" si="26"/>
        <v>32</v>
      </c>
      <c r="G102" s="28">
        <f t="shared" si="33"/>
        <v>2.75</v>
      </c>
      <c r="H102" s="5">
        <f>Data2013!E40</f>
        <v>36154.720000000001</v>
      </c>
      <c r="I102" s="5">
        <f>Data2013!F40</f>
        <v>34932.1</v>
      </c>
      <c r="J102" s="5">
        <f>Data2013!G40</f>
        <v>34842.11</v>
      </c>
      <c r="K102" s="5"/>
      <c r="L102" s="5"/>
      <c r="M102" s="48">
        <f t="shared" si="27"/>
        <v>35309.643333333333</v>
      </c>
      <c r="N102" s="48">
        <f>Data2012!$B$83</f>
        <v>51100</v>
      </c>
      <c r="O102" s="48">
        <f>Data2012!$B$82</f>
        <v>50100</v>
      </c>
      <c r="P102" s="48">
        <f>Data2012!$B$81</f>
        <v>48300</v>
      </c>
      <c r="Q102" s="48"/>
      <c r="R102" s="48"/>
      <c r="S102" s="48">
        <f t="shared" si="28"/>
        <v>49833.333333333336</v>
      </c>
      <c r="T102" s="57">
        <f t="shared" si="29"/>
        <v>883.62382441666648</v>
      </c>
      <c r="U102">
        <f t="shared" si="30"/>
        <v>0.47921302366407681</v>
      </c>
      <c r="V102">
        <f t="shared" ca="1" si="31"/>
        <v>17.890558586994505</v>
      </c>
      <c r="W102" s="57">
        <f t="shared" ca="1" si="32"/>
        <v>7575.6504896672914</v>
      </c>
      <c r="X102" s="106">
        <f t="shared" si="25"/>
        <v>0.3</v>
      </c>
      <c r="Y102"/>
      <c r="Z102"/>
    </row>
    <row r="103" spans="1:26" x14ac:dyDescent="0.2">
      <c r="A103" t="str">
        <f t="shared" si="26"/>
        <v>A46</v>
      </c>
      <c r="B103" s="7">
        <f t="shared" si="26"/>
        <v>28395</v>
      </c>
      <c r="C103" s="7">
        <f t="shared" si="26"/>
        <v>41275</v>
      </c>
      <c r="D103" t="str">
        <f t="shared" si="26"/>
        <v>M</v>
      </c>
      <c r="E103" s="5">
        <f t="shared" si="26"/>
        <v>52280.56</v>
      </c>
      <c r="F103">
        <f t="shared" si="26"/>
        <v>36</v>
      </c>
      <c r="G103" s="28">
        <f t="shared" si="33"/>
        <v>1</v>
      </c>
      <c r="H103" s="5">
        <f>Data2013!E41</f>
        <v>52280.56</v>
      </c>
      <c r="I103" s="5"/>
      <c r="J103" s="5"/>
      <c r="K103" s="5"/>
      <c r="L103" s="5"/>
      <c r="M103" s="48">
        <f t="shared" si="27"/>
        <v>52280.56</v>
      </c>
      <c r="N103" s="48">
        <f>Data2012!$B$83</f>
        <v>51100</v>
      </c>
      <c r="O103" s="48"/>
      <c r="P103" s="48"/>
      <c r="Q103" s="48"/>
      <c r="R103" s="48"/>
      <c r="S103" s="48">
        <f t="shared" si="28"/>
        <v>51100</v>
      </c>
      <c r="T103" s="57">
        <f t="shared" si="29"/>
        <v>481.5378399999999</v>
      </c>
      <c r="U103">
        <f t="shared" si="30"/>
        <v>0.5446140658569385</v>
      </c>
      <c r="V103">
        <f t="shared" ca="1" si="31"/>
        <v>17.890558586994505</v>
      </c>
      <c r="W103" s="57">
        <f t="shared" ca="1" si="32"/>
        <v>4691.8397961283154</v>
      </c>
      <c r="X103" s="106">
        <f t="shared" si="25"/>
        <v>0.3</v>
      </c>
      <c r="Y103"/>
      <c r="Z103"/>
    </row>
    <row r="104" spans="1:26" x14ac:dyDescent="0.2">
      <c r="A104" t="str">
        <f t="shared" si="26"/>
        <v>A47</v>
      </c>
      <c r="B104" s="7">
        <f t="shared" si="26"/>
        <v>31050</v>
      </c>
      <c r="C104" s="7">
        <f t="shared" si="26"/>
        <v>41365</v>
      </c>
      <c r="D104" t="str">
        <f t="shared" si="26"/>
        <v>F</v>
      </c>
      <c r="E104" s="5">
        <f t="shared" si="26"/>
        <v>21763.5</v>
      </c>
      <c r="F104">
        <f t="shared" si="26"/>
        <v>29</v>
      </c>
      <c r="G104" s="28">
        <f t="shared" si="33"/>
        <v>0.75</v>
      </c>
      <c r="H104" s="5">
        <f>Data2013!E42</f>
        <v>21763.5</v>
      </c>
      <c r="I104" s="5"/>
      <c r="J104" s="5"/>
      <c r="K104" s="5"/>
      <c r="L104" s="5"/>
      <c r="M104" s="48">
        <f t="shared" si="27"/>
        <v>21763.5</v>
      </c>
      <c r="N104" s="48">
        <f>Data2012!$B$83</f>
        <v>51100</v>
      </c>
      <c r="O104" s="48"/>
      <c r="P104" s="48"/>
      <c r="Q104" s="48"/>
      <c r="R104" s="48"/>
      <c r="S104" s="48">
        <f t="shared" si="28"/>
        <v>51100</v>
      </c>
      <c r="T104" s="57">
        <f t="shared" si="29"/>
        <v>148.53588749999997</v>
      </c>
      <c r="U104">
        <f t="shared" si="30"/>
        <v>0.43536993144454122</v>
      </c>
      <c r="V104">
        <f t="shared" ca="1" si="31"/>
        <v>18.939558714036579</v>
      </c>
      <c r="W104" s="57">
        <f t="shared" ca="1" si="32"/>
        <v>1224.7845033443887</v>
      </c>
      <c r="X104" s="106">
        <f t="shared" si="25"/>
        <v>0.3</v>
      </c>
      <c r="Y104"/>
      <c r="Z104"/>
    </row>
    <row r="105" spans="1:26" x14ac:dyDescent="0.2">
      <c r="A105" t="str">
        <f t="shared" si="26"/>
        <v>A48</v>
      </c>
      <c r="B105" s="7">
        <f t="shared" si="26"/>
        <v>21975</v>
      </c>
      <c r="C105" s="7">
        <f t="shared" si="26"/>
        <v>41456</v>
      </c>
      <c r="D105" t="str">
        <f t="shared" si="26"/>
        <v>F</v>
      </c>
      <c r="E105" s="5">
        <f t="shared" si="26"/>
        <v>33413.64</v>
      </c>
      <c r="F105">
        <f t="shared" si="26"/>
        <v>54</v>
      </c>
      <c r="G105" s="28">
        <f t="shared" si="33"/>
        <v>0.5</v>
      </c>
      <c r="H105" s="5">
        <f>Data2013!E43</f>
        <v>33413.64</v>
      </c>
      <c r="I105" s="5"/>
      <c r="J105" s="5"/>
      <c r="K105" s="5"/>
      <c r="L105" s="5"/>
      <c r="M105" s="48">
        <f t="shared" si="27"/>
        <v>33413.64</v>
      </c>
      <c r="N105" s="48">
        <f>Data2012!$B$83</f>
        <v>51100</v>
      </c>
      <c r="O105" s="48"/>
      <c r="P105" s="48"/>
      <c r="Q105" s="48"/>
      <c r="R105" s="48"/>
      <c r="S105" s="48">
        <f t="shared" si="28"/>
        <v>51100</v>
      </c>
      <c r="T105" s="57">
        <f t="shared" si="29"/>
        <v>152.032062</v>
      </c>
      <c r="U105">
        <f t="shared" si="30"/>
        <v>0.96852300242130751</v>
      </c>
      <c r="V105">
        <f t="shared" ca="1" si="31"/>
        <v>18.939558714036579</v>
      </c>
      <c r="W105" s="57">
        <f t="shared" ca="1" si="32"/>
        <v>2788.7846631138495</v>
      </c>
      <c r="X105" s="106">
        <f t="shared" si="25"/>
        <v>0.3</v>
      </c>
      <c r="Y105"/>
      <c r="Z105"/>
    </row>
    <row r="106" spans="1:26" x14ac:dyDescent="0.2">
      <c r="A106" t="str">
        <f t="shared" si="26"/>
        <v>A49</v>
      </c>
      <c r="B106" s="7">
        <f t="shared" si="26"/>
        <v>21167</v>
      </c>
      <c r="C106" s="7">
        <f t="shared" si="26"/>
        <v>41334</v>
      </c>
      <c r="D106" t="str">
        <f t="shared" si="26"/>
        <v>M</v>
      </c>
      <c r="E106" s="5">
        <f t="shared" si="26"/>
        <v>41886.300000000003</v>
      </c>
      <c r="F106">
        <f t="shared" si="26"/>
        <v>56</v>
      </c>
      <c r="G106" s="28">
        <f t="shared" si="33"/>
        <v>0.83333333333333337</v>
      </c>
      <c r="H106" s="5">
        <f>Data2013!E44</f>
        <v>41886.300000000003</v>
      </c>
      <c r="I106" s="5"/>
      <c r="J106" s="5"/>
      <c r="K106" s="5"/>
      <c r="L106" s="5"/>
      <c r="M106" s="48">
        <f t="shared" si="27"/>
        <v>41886.300000000003</v>
      </c>
      <c r="N106" s="48">
        <f>Data2012!$B$83</f>
        <v>51100</v>
      </c>
      <c r="O106" s="48"/>
      <c r="P106" s="48"/>
      <c r="Q106" s="48"/>
      <c r="R106" s="48"/>
      <c r="S106" s="48">
        <f t="shared" si="28"/>
        <v>51100</v>
      </c>
      <c r="T106" s="57">
        <f t="shared" si="29"/>
        <v>331.25082249999997</v>
      </c>
      <c r="U106">
        <f t="shared" si="30"/>
        <v>1</v>
      </c>
      <c r="V106">
        <f t="shared" ca="1" si="31"/>
        <v>17.506297392572304</v>
      </c>
      <c r="W106" s="57">
        <f t="shared" ca="1" si="32"/>
        <v>5798.97541021918</v>
      </c>
      <c r="X106" s="106">
        <f t="shared" si="25"/>
        <v>0.27</v>
      </c>
      <c r="Y106"/>
      <c r="Z106"/>
    </row>
    <row r="107" spans="1:26" ht="13.5" thickBot="1" x14ac:dyDescent="0.25">
      <c r="A107" t="str">
        <f t="shared" si="26"/>
        <v>A50</v>
      </c>
      <c r="B107" s="7">
        <f t="shared" si="26"/>
        <v>27960</v>
      </c>
      <c r="C107" s="7">
        <f t="shared" si="26"/>
        <v>41306</v>
      </c>
      <c r="D107" t="str">
        <f t="shared" si="26"/>
        <v>M</v>
      </c>
      <c r="E107" s="5">
        <f t="shared" si="26"/>
        <v>38136.92</v>
      </c>
      <c r="F107">
        <f t="shared" si="26"/>
        <v>37</v>
      </c>
      <c r="G107" s="28">
        <f t="shared" si="33"/>
        <v>0.91666666666666663</v>
      </c>
      <c r="H107" s="5">
        <f>Data2013!E45</f>
        <v>38136.92</v>
      </c>
      <c r="I107" s="5"/>
      <c r="J107" s="5"/>
      <c r="K107" s="5"/>
      <c r="L107" s="5"/>
      <c r="M107" s="48">
        <f t="shared" si="27"/>
        <v>38136.92</v>
      </c>
      <c r="N107" s="48">
        <f>Data2012!$B$83</f>
        <v>51100</v>
      </c>
      <c r="O107" s="48"/>
      <c r="P107" s="48"/>
      <c r="Q107" s="48"/>
      <c r="R107" s="48"/>
      <c r="S107" s="48">
        <f t="shared" si="28"/>
        <v>51100</v>
      </c>
      <c r="T107" s="57">
        <f t="shared" si="29"/>
        <v>318.12547433333327</v>
      </c>
      <c r="U107">
        <f t="shared" si="30"/>
        <v>0.56231402299728894</v>
      </c>
      <c r="V107">
        <f t="shared" ca="1" si="31"/>
        <v>17.890558586994505</v>
      </c>
      <c r="W107" s="57">
        <f t="shared" ca="1" si="32"/>
        <v>3200.3778931684956</v>
      </c>
      <c r="X107" s="106">
        <f t="shared" si="25"/>
        <v>0.3</v>
      </c>
      <c r="Y107"/>
      <c r="Z107"/>
    </row>
    <row r="108" spans="1:26" ht="13.5" thickBot="1" x14ac:dyDescent="0.25">
      <c r="A108" s="70"/>
      <c r="B108" s="71"/>
      <c r="C108" s="71"/>
      <c r="D108" s="72"/>
      <c r="E108" s="73"/>
      <c r="F108" s="72"/>
      <c r="G108" s="74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U108" s="58"/>
      <c r="V108" s="59" t="s">
        <v>143</v>
      </c>
      <c r="W108" s="84">
        <f ca="1">SUM(W67:W107)</f>
        <v>6808897.716580498</v>
      </c>
    </row>
    <row r="110" spans="1:26" s="53" customFormat="1" x14ac:dyDescent="0.2">
      <c r="A110" s="52" t="s">
        <v>148</v>
      </c>
    </row>
    <row r="111" spans="1:26" x14ac:dyDescent="0.2">
      <c r="A111" s="34" t="s">
        <v>132</v>
      </c>
      <c r="B111" s="54">
        <v>3.5000000000000003E-2</v>
      </c>
      <c r="C111" s="78" t="s">
        <v>169</v>
      </c>
      <c r="D111" s="31" t="str">
        <f>"'"&amp;"Male"&amp;B115&amp;"'!"</f>
        <v>'Male2020'!</v>
      </c>
      <c r="E111" s="78" t="s">
        <v>244</v>
      </c>
      <c r="F111" s="94">
        <f ca="1">W161</f>
        <v>6587169.3256058088</v>
      </c>
      <c r="G111" s="162">
        <v>3.5000000000000003E-2</v>
      </c>
      <c r="H111" s="163">
        <v>7550419.7777294284</v>
      </c>
    </row>
    <row r="112" spans="1:26" x14ac:dyDescent="0.2">
      <c r="A112" s="68" t="s">
        <v>134</v>
      </c>
      <c r="B112" s="69">
        <v>55</v>
      </c>
      <c r="C112" s="78" t="s">
        <v>170</v>
      </c>
      <c r="D112" s="31" t="str">
        <f>"'"&amp;"Female"&amp;B115&amp;"'!"</f>
        <v>'Female2020'!</v>
      </c>
      <c r="G112" s="164" t="s">
        <v>253</v>
      </c>
      <c r="H112" s="138">
        <v>38</v>
      </c>
    </row>
    <row r="113" spans="1:25" x14ac:dyDescent="0.2">
      <c r="A113" s="68"/>
      <c r="B113" s="54"/>
      <c r="C113" s="79" t="s">
        <v>172</v>
      </c>
      <c r="D113" s="31" t="s">
        <v>245</v>
      </c>
      <c r="G113" s="164" t="s">
        <v>254</v>
      </c>
      <c r="H113" s="138">
        <v>56</v>
      </c>
    </row>
    <row r="114" spans="1:25" x14ac:dyDescent="0.2">
      <c r="A114" s="34"/>
      <c r="B114" s="54"/>
      <c r="C114" s="79" t="s">
        <v>174</v>
      </c>
      <c r="D114" s="31" t="s">
        <v>246</v>
      </c>
    </row>
    <row r="115" spans="1:25" x14ac:dyDescent="0.2">
      <c r="A115" s="68" t="s">
        <v>156</v>
      </c>
      <c r="B115" s="31">
        <v>2020</v>
      </c>
      <c r="C115" s="80" t="s">
        <v>173</v>
      </c>
      <c r="D115" s="81">
        <v>38</v>
      </c>
    </row>
    <row r="116" spans="1:25" x14ac:dyDescent="0.2">
      <c r="A116" s="34"/>
    </row>
    <row r="118" spans="1:25" s="53" customFormat="1" x14ac:dyDescent="0.2">
      <c r="A118" s="52" t="s">
        <v>149</v>
      </c>
    </row>
    <row r="119" spans="1:25" ht="51" x14ac:dyDescent="0.2">
      <c r="A119" s="55" t="s">
        <v>4</v>
      </c>
      <c r="B119" s="55" t="s">
        <v>6</v>
      </c>
      <c r="C119" s="55" t="s">
        <v>7</v>
      </c>
      <c r="D119" s="55" t="s">
        <v>5</v>
      </c>
      <c r="E119" s="55" t="s">
        <v>87</v>
      </c>
      <c r="F119" s="55" t="s">
        <v>136</v>
      </c>
      <c r="G119" s="55" t="s">
        <v>137</v>
      </c>
      <c r="H119" s="55" t="s">
        <v>159</v>
      </c>
      <c r="I119" s="55" t="s">
        <v>160</v>
      </c>
      <c r="J119" s="55" t="s">
        <v>161</v>
      </c>
      <c r="K119" s="55" t="s">
        <v>162</v>
      </c>
      <c r="L119" s="55" t="s">
        <v>163</v>
      </c>
      <c r="M119" s="55" t="s">
        <v>178</v>
      </c>
      <c r="N119" s="55" t="s">
        <v>164</v>
      </c>
      <c r="O119" s="55" t="s">
        <v>165</v>
      </c>
      <c r="P119" s="55" t="s">
        <v>166</v>
      </c>
      <c r="Q119" s="55" t="s">
        <v>167</v>
      </c>
      <c r="R119" s="55" t="s">
        <v>168</v>
      </c>
      <c r="S119" s="55" t="s">
        <v>179</v>
      </c>
      <c r="T119" s="56" t="s">
        <v>139</v>
      </c>
      <c r="U119" s="55" t="s">
        <v>100</v>
      </c>
      <c r="V119" s="55" t="s">
        <v>104</v>
      </c>
      <c r="W119" s="56" t="s">
        <v>140</v>
      </c>
      <c r="X119" s="104" t="s">
        <v>180</v>
      </c>
      <c r="Y119" s="34"/>
    </row>
    <row r="120" spans="1:25" x14ac:dyDescent="0.2">
      <c r="A120" t="str">
        <f t="shared" ref="A120:L120" si="34">A67</f>
        <v>A02</v>
      </c>
      <c r="B120" s="7">
        <f t="shared" si="34"/>
        <v>16987</v>
      </c>
      <c r="C120" s="7">
        <f t="shared" si="34"/>
        <v>27273</v>
      </c>
      <c r="D120" t="str">
        <f t="shared" si="34"/>
        <v>F</v>
      </c>
      <c r="E120" s="5">
        <f t="shared" si="34"/>
        <v>96510.15</v>
      </c>
      <c r="F120">
        <f t="shared" si="34"/>
        <v>67</v>
      </c>
      <c r="G120" s="28">
        <f t="shared" si="34"/>
        <v>39.333333333333336</v>
      </c>
      <c r="H120" s="5">
        <f t="shared" si="34"/>
        <v>96510.15</v>
      </c>
      <c r="I120" s="5">
        <f t="shared" si="34"/>
        <v>93246.52</v>
      </c>
      <c r="J120" s="5">
        <f t="shared" si="34"/>
        <v>90952.82</v>
      </c>
      <c r="K120" s="5">
        <f t="shared" si="34"/>
        <v>89994.91</v>
      </c>
      <c r="L120" s="5">
        <f t="shared" si="34"/>
        <v>87872.25</v>
      </c>
      <c r="M120" s="48">
        <f>AVERAGE(H120:J120)</f>
        <v>93569.83</v>
      </c>
      <c r="N120" s="48">
        <f>N67</f>
        <v>51100</v>
      </c>
      <c r="O120" s="48">
        <f>O67</f>
        <v>50100</v>
      </c>
      <c r="P120" s="48">
        <f>P67</f>
        <v>48300</v>
      </c>
      <c r="Q120" s="48">
        <f>Q67</f>
        <v>47200</v>
      </c>
      <c r="R120" s="48">
        <f>R67</f>
        <v>46300</v>
      </c>
      <c r="S120" s="48">
        <f>AVERAGE(N120:P120)</f>
        <v>49833.333333333336</v>
      </c>
      <c r="T120" s="57">
        <f>(0.013*MIN(S120,M120) + 0.02*MAX(0,M120-S120))*G120*(1-X120)</f>
        <v>59887.488488888885</v>
      </c>
      <c r="U120">
        <f>(1+$B$111)^(-MAX(0, $B$60-F120))</f>
        <v>1</v>
      </c>
      <c r="V120">
        <f ca="1">IF(D120="M", VLOOKUP(MAX(F120,$B$60),INDIRECT($D$6&amp;$D$9),$D$115), VLOOKUP(MAX(F120,$B$60),INDIRECT($D$7&amp;$D$9),$D$115))</f>
        <v>13.924906850521214</v>
      </c>
      <c r="W120" s="57">
        <f ca="1">V120*U120*T120</f>
        <v>833927.69871943921</v>
      </c>
      <c r="X120" s="106">
        <f t="shared" ref="X120:X124" si="35">IF(F67&gt;55, $F$6*MAX(0, 65-F67), $F$6*(65-55))</f>
        <v>0</v>
      </c>
    </row>
    <row r="121" spans="1:25" x14ac:dyDescent="0.2">
      <c r="A121" t="str">
        <f t="shared" ref="A121:G160" si="36">A68</f>
        <v>A05</v>
      </c>
      <c r="B121" s="7">
        <f t="shared" si="36"/>
        <v>18229</v>
      </c>
      <c r="C121" s="7">
        <f t="shared" si="36"/>
        <v>30225</v>
      </c>
      <c r="D121" t="str">
        <f t="shared" si="36"/>
        <v>M</v>
      </c>
      <c r="E121" s="5">
        <f t="shared" si="36"/>
        <v>64818.37</v>
      </c>
      <c r="F121">
        <f t="shared" si="36"/>
        <v>64</v>
      </c>
      <c r="G121" s="28">
        <f t="shared" si="36"/>
        <v>31.25</v>
      </c>
      <c r="H121" s="5">
        <f t="shared" ref="H121:L160" si="37">H68</f>
        <v>64818.37</v>
      </c>
      <c r="I121" s="5">
        <f t="shared" si="37"/>
        <v>62475.54</v>
      </c>
      <c r="J121" s="5">
        <f t="shared" si="37"/>
        <v>60648.99</v>
      </c>
      <c r="K121" s="5">
        <f t="shared" si="37"/>
        <v>59989.52</v>
      </c>
      <c r="L121" s="5">
        <f t="shared" si="37"/>
        <v>59198.77</v>
      </c>
      <c r="M121" s="48">
        <f>AVERAGE(H121:J121)</f>
        <v>62647.633333333331</v>
      </c>
      <c r="N121" s="48">
        <f t="shared" ref="N121:P160" si="38">N68</f>
        <v>51100</v>
      </c>
      <c r="O121" s="48">
        <f t="shared" si="38"/>
        <v>50100</v>
      </c>
      <c r="P121" s="48">
        <f t="shared" si="38"/>
        <v>48300</v>
      </c>
      <c r="Q121" s="48">
        <f t="shared" ref="Q121:R147" si="39">Q68</f>
        <v>47200</v>
      </c>
      <c r="R121" s="48">
        <f t="shared" si="39"/>
        <v>46300</v>
      </c>
      <c r="S121" s="48">
        <f t="shared" ref="S121:S160" si="40">AVERAGE(N121:P121)</f>
        <v>49833.333333333336</v>
      </c>
      <c r="T121" s="57">
        <f t="shared" ref="T121:T160" si="41">(0.013*MIN(S121,M121) + 0.02*MAX(0,M121-S121))*G121*(1-X121)</f>
        <v>27406.117291666666</v>
      </c>
      <c r="U121">
        <f>(1+$B$111)^(-MAX(0, $B$60-F121))</f>
        <v>1</v>
      </c>
      <c r="V121">
        <f t="shared" ref="V121:V160" ca="1" si="42">IF(D121="M", VLOOKUP(MAX(F121,$B$60),INDIRECT($D$6&amp;$D$9),$D$115), VLOOKUP(MAX(F121,$B$60),INDIRECT($D$7&amp;$D$9),$D$115))</f>
        <v>13.924650123142575</v>
      </c>
      <c r="W121" s="57">
        <f t="shared" ref="W121:W160" ca="1" si="43">V121*U121*T121</f>
        <v>381620.59452026611</v>
      </c>
      <c r="X121" s="106">
        <f t="shared" si="35"/>
        <v>0.03</v>
      </c>
    </row>
    <row r="122" spans="1:25" x14ac:dyDescent="0.2">
      <c r="A122" t="str">
        <f t="shared" si="36"/>
        <v>A06</v>
      </c>
      <c r="B122" s="7">
        <f t="shared" si="36"/>
        <v>18521</v>
      </c>
      <c r="C122" s="7">
        <f t="shared" si="36"/>
        <v>29160</v>
      </c>
      <c r="D122" t="str">
        <f t="shared" si="36"/>
        <v>F</v>
      </c>
      <c r="E122" s="5">
        <f t="shared" si="36"/>
        <v>77495.960000000006</v>
      </c>
      <c r="F122">
        <f t="shared" si="36"/>
        <v>63</v>
      </c>
      <c r="G122" s="28">
        <f t="shared" si="36"/>
        <v>34.166666666666664</v>
      </c>
      <c r="H122" s="5">
        <f t="shared" si="37"/>
        <v>77495.960000000006</v>
      </c>
      <c r="I122" s="5">
        <f t="shared" si="37"/>
        <v>75238.8</v>
      </c>
      <c r="J122" s="5">
        <f t="shared" si="37"/>
        <v>74724.87</v>
      </c>
      <c r="K122" s="5">
        <f t="shared" si="37"/>
        <v>72668.73</v>
      </c>
      <c r="L122" s="5">
        <f t="shared" si="37"/>
        <v>71973.399999999994</v>
      </c>
      <c r="M122" s="48">
        <f t="shared" ref="M122:M160" si="44">AVERAGE(H122:J122)</f>
        <v>75819.876666666663</v>
      </c>
      <c r="N122" s="48">
        <f t="shared" si="38"/>
        <v>51100</v>
      </c>
      <c r="O122" s="48">
        <f t="shared" si="38"/>
        <v>50100</v>
      </c>
      <c r="P122" s="48">
        <f t="shared" si="38"/>
        <v>48300</v>
      </c>
      <c r="Q122" s="48">
        <f t="shared" si="39"/>
        <v>47200</v>
      </c>
      <c r="R122" s="48">
        <f t="shared" si="39"/>
        <v>46300</v>
      </c>
      <c r="S122" s="48">
        <f t="shared" si="40"/>
        <v>49833.333333333336</v>
      </c>
      <c r="T122" s="57">
        <f t="shared" si="41"/>
        <v>37498.270223333318</v>
      </c>
      <c r="U122">
        <f t="shared" ref="U122:U160" si="45">(1+$B$111)^(-MAX(0, $B$60-F122))</f>
        <v>1</v>
      </c>
      <c r="V122">
        <f t="shared" ca="1" si="42"/>
        <v>15.457855743870686</v>
      </c>
      <c r="W122" s="57">
        <f t="shared" ca="1" si="43"/>
        <v>579642.85175696807</v>
      </c>
      <c r="X122" s="106">
        <f t="shared" si="35"/>
        <v>0.06</v>
      </c>
    </row>
    <row r="123" spans="1:25" x14ac:dyDescent="0.2">
      <c r="A123" t="str">
        <f t="shared" si="36"/>
        <v>A07</v>
      </c>
      <c r="B123" s="7">
        <f t="shared" si="36"/>
        <v>18813</v>
      </c>
      <c r="C123" s="7">
        <f t="shared" si="36"/>
        <v>31199</v>
      </c>
      <c r="D123" t="str">
        <f t="shared" si="36"/>
        <v>M</v>
      </c>
      <c r="E123" s="5">
        <f t="shared" si="36"/>
        <v>61897.29</v>
      </c>
      <c r="F123">
        <f t="shared" si="36"/>
        <v>62</v>
      </c>
      <c r="G123" s="28">
        <f t="shared" si="36"/>
        <v>28.583333333333332</v>
      </c>
      <c r="H123" s="5">
        <f t="shared" si="37"/>
        <v>61897.29</v>
      </c>
      <c r="I123" s="5">
        <f t="shared" si="37"/>
        <v>59660.04</v>
      </c>
      <c r="J123" s="5">
        <f t="shared" si="37"/>
        <v>58053.34</v>
      </c>
      <c r="K123" s="5">
        <f t="shared" si="37"/>
        <v>56266.41</v>
      </c>
      <c r="L123" s="5">
        <f t="shared" si="37"/>
        <v>54578.06</v>
      </c>
      <c r="M123" s="48">
        <f t="shared" si="44"/>
        <v>59870.223333333328</v>
      </c>
      <c r="N123" s="48">
        <f t="shared" si="38"/>
        <v>51100</v>
      </c>
      <c r="O123" s="48">
        <f t="shared" si="38"/>
        <v>50100</v>
      </c>
      <c r="P123" s="48">
        <f t="shared" si="38"/>
        <v>48300</v>
      </c>
      <c r="Q123" s="48">
        <f t="shared" si="39"/>
        <v>47200</v>
      </c>
      <c r="R123" s="48">
        <f t="shared" si="39"/>
        <v>46300</v>
      </c>
      <c r="S123" s="48">
        <f t="shared" si="40"/>
        <v>49833.333333333336</v>
      </c>
      <c r="T123" s="57">
        <f t="shared" si="41"/>
        <v>22072.042320611108</v>
      </c>
      <c r="U123">
        <f t="shared" si="45"/>
        <v>1</v>
      </c>
      <c r="V123">
        <f t="shared" ca="1" si="42"/>
        <v>14.7145623599627</v>
      </c>
      <c r="W123" s="57">
        <f t="shared" ca="1" si="43"/>
        <v>324780.44313836796</v>
      </c>
      <c r="X123" s="106">
        <f t="shared" si="35"/>
        <v>0.09</v>
      </c>
    </row>
    <row r="124" spans="1:25" x14ac:dyDescent="0.2">
      <c r="A124" t="str">
        <f t="shared" si="36"/>
        <v>A08</v>
      </c>
      <c r="B124" s="7">
        <f t="shared" si="36"/>
        <v>19105</v>
      </c>
      <c r="C124" s="7">
        <f t="shared" si="36"/>
        <v>30103</v>
      </c>
      <c r="D124" t="str">
        <f t="shared" si="36"/>
        <v>M</v>
      </c>
      <c r="E124" s="5">
        <f t="shared" si="36"/>
        <v>71851.75</v>
      </c>
      <c r="F124">
        <f t="shared" si="36"/>
        <v>62</v>
      </c>
      <c r="G124" s="28">
        <f t="shared" si="36"/>
        <v>31.583333333333332</v>
      </c>
      <c r="H124" s="5">
        <f t="shared" si="37"/>
        <v>71851.75</v>
      </c>
      <c r="I124" s="5">
        <f t="shared" si="37"/>
        <v>69254.7</v>
      </c>
      <c r="J124" s="5">
        <f t="shared" si="37"/>
        <v>67639.570000000007</v>
      </c>
      <c r="K124" s="5">
        <f t="shared" si="37"/>
        <v>65391.06</v>
      </c>
      <c r="L124" s="5">
        <f t="shared" si="37"/>
        <v>64420.68</v>
      </c>
      <c r="M124" s="48">
        <f t="shared" si="44"/>
        <v>69582.006666666668</v>
      </c>
      <c r="N124" s="48">
        <f t="shared" si="38"/>
        <v>51100</v>
      </c>
      <c r="O124" s="48">
        <f t="shared" si="38"/>
        <v>50100</v>
      </c>
      <c r="P124" s="48">
        <f t="shared" si="38"/>
        <v>48300</v>
      </c>
      <c r="Q124" s="48">
        <f t="shared" si="39"/>
        <v>47200</v>
      </c>
      <c r="R124" s="48">
        <f t="shared" si="39"/>
        <v>46300</v>
      </c>
      <c r="S124" s="48">
        <f t="shared" si="40"/>
        <v>49833.333333333336</v>
      </c>
      <c r="T124" s="57">
        <f t="shared" si="41"/>
        <v>29971.136437666672</v>
      </c>
      <c r="U124">
        <f t="shared" si="45"/>
        <v>1</v>
      </c>
      <c r="V124">
        <f t="shared" ca="1" si="42"/>
        <v>14.7145623599627</v>
      </c>
      <c r="W124" s="57">
        <f t="shared" ca="1" si="43"/>
        <v>441012.15611099656</v>
      </c>
      <c r="X124" s="106">
        <f t="shared" si="35"/>
        <v>0.09</v>
      </c>
    </row>
    <row r="125" spans="1:25" x14ac:dyDescent="0.2">
      <c r="A125" t="str">
        <f t="shared" si="36"/>
        <v>A09</v>
      </c>
      <c r="B125" s="7">
        <f t="shared" si="36"/>
        <v>19397</v>
      </c>
      <c r="C125" s="7">
        <f t="shared" si="36"/>
        <v>32143</v>
      </c>
      <c r="D125" t="str">
        <f t="shared" si="36"/>
        <v>M</v>
      </c>
      <c r="E125" s="5">
        <f t="shared" si="36"/>
        <v>61281.89</v>
      </c>
      <c r="F125">
        <f t="shared" si="36"/>
        <v>61</v>
      </c>
      <c r="G125" s="28">
        <f t="shared" si="36"/>
        <v>26</v>
      </c>
      <c r="H125" s="5">
        <f t="shared" si="37"/>
        <v>61281.89</v>
      </c>
      <c r="I125" s="5">
        <f t="shared" si="37"/>
        <v>58924.89</v>
      </c>
      <c r="J125" s="5">
        <f t="shared" si="37"/>
        <v>58498.69</v>
      </c>
      <c r="K125" s="5">
        <f t="shared" si="37"/>
        <v>58379.14</v>
      </c>
      <c r="L125" s="5">
        <f t="shared" si="37"/>
        <v>56879.16</v>
      </c>
      <c r="M125" s="48">
        <f t="shared" si="44"/>
        <v>59568.49</v>
      </c>
      <c r="N125" s="48">
        <f t="shared" si="38"/>
        <v>51100</v>
      </c>
      <c r="O125" s="48">
        <f t="shared" si="38"/>
        <v>50100</v>
      </c>
      <c r="P125" s="48">
        <f t="shared" si="38"/>
        <v>48300</v>
      </c>
      <c r="Q125" s="48">
        <f t="shared" si="39"/>
        <v>47200</v>
      </c>
      <c r="R125" s="48">
        <f t="shared" si="39"/>
        <v>46300</v>
      </c>
      <c r="S125" s="48">
        <f t="shared" si="40"/>
        <v>49833.333333333336</v>
      </c>
      <c r="T125" s="57">
        <f t="shared" si="41"/>
        <v>19277.234357333335</v>
      </c>
      <c r="U125">
        <f t="shared" si="45"/>
        <v>1</v>
      </c>
      <c r="V125">
        <f t="shared" ca="1" si="42"/>
        <v>15.105843376510787</v>
      </c>
      <c r="W125" s="57">
        <f t="shared" ca="1" si="43"/>
        <v>291198.88293416996</v>
      </c>
      <c r="X125" s="106">
        <f>IF(F72&gt;55, $F$6*MAX(0, 65-F72), $F$6*(65-55))</f>
        <v>0.12</v>
      </c>
    </row>
    <row r="126" spans="1:25" x14ac:dyDescent="0.2">
      <c r="A126" t="str">
        <f t="shared" si="36"/>
        <v>A11</v>
      </c>
      <c r="B126" s="7">
        <f t="shared" si="36"/>
        <v>19981</v>
      </c>
      <c r="C126" s="7">
        <f t="shared" si="36"/>
        <v>33086</v>
      </c>
      <c r="D126" t="str">
        <f t="shared" si="36"/>
        <v>M</v>
      </c>
      <c r="E126" s="5">
        <f t="shared" si="36"/>
        <v>63297.29</v>
      </c>
      <c r="F126">
        <f t="shared" si="36"/>
        <v>59</v>
      </c>
      <c r="G126" s="28">
        <f t="shared" si="36"/>
        <v>23.416666666666668</v>
      </c>
      <c r="H126" s="5">
        <f t="shared" si="37"/>
        <v>63297.29</v>
      </c>
      <c r="I126" s="5">
        <f t="shared" si="37"/>
        <v>61009.440000000002</v>
      </c>
      <c r="J126" s="5">
        <f t="shared" si="37"/>
        <v>60620.6</v>
      </c>
      <c r="K126" s="5">
        <f t="shared" si="37"/>
        <v>59078.34</v>
      </c>
      <c r="L126" s="5">
        <f t="shared" si="37"/>
        <v>58835.3</v>
      </c>
      <c r="M126" s="48">
        <f t="shared" si="44"/>
        <v>61642.443333333336</v>
      </c>
      <c r="N126" s="48">
        <f t="shared" si="38"/>
        <v>51100</v>
      </c>
      <c r="O126" s="48">
        <f t="shared" si="38"/>
        <v>50100</v>
      </c>
      <c r="P126" s="48">
        <f t="shared" si="38"/>
        <v>48300</v>
      </c>
      <c r="Q126" s="48">
        <f t="shared" si="39"/>
        <v>47200</v>
      </c>
      <c r="R126" s="48">
        <f t="shared" si="39"/>
        <v>46300</v>
      </c>
      <c r="S126" s="48">
        <f t="shared" si="40"/>
        <v>49833.333333333336</v>
      </c>
      <c r="T126" s="57">
        <f t="shared" si="41"/>
        <v>16974.571599222225</v>
      </c>
      <c r="U126">
        <f t="shared" si="45"/>
        <v>1</v>
      </c>
      <c r="V126">
        <f t="shared" ca="1" si="42"/>
        <v>15.878006478597564</v>
      </c>
      <c r="W126" s="57">
        <f t="shared" ca="1" si="43"/>
        <v>269522.35782386869</v>
      </c>
      <c r="X126" s="106">
        <f t="shared" ref="X126:X160" si="46">IF(F73&gt;55, $F$6*MAX(0, 65-F73), $F$6*(65-55))</f>
        <v>0.18</v>
      </c>
    </row>
    <row r="127" spans="1:25" x14ac:dyDescent="0.2">
      <c r="A127" t="str">
        <f t="shared" si="36"/>
        <v>A12</v>
      </c>
      <c r="B127" s="7">
        <f t="shared" si="36"/>
        <v>20273</v>
      </c>
      <c r="C127" s="7">
        <f t="shared" si="36"/>
        <v>32021</v>
      </c>
      <c r="D127" t="str">
        <f t="shared" si="36"/>
        <v>M</v>
      </c>
      <c r="E127" s="5">
        <f t="shared" si="36"/>
        <v>60841.74</v>
      </c>
      <c r="F127">
        <f t="shared" si="36"/>
        <v>58</v>
      </c>
      <c r="G127" s="28">
        <f t="shared" si="36"/>
        <v>26.333333333333332</v>
      </c>
      <c r="H127" s="5">
        <f t="shared" si="37"/>
        <v>60841.74</v>
      </c>
      <c r="I127" s="5">
        <f t="shared" si="37"/>
        <v>59069.65</v>
      </c>
      <c r="J127" s="5">
        <f t="shared" si="37"/>
        <v>57243.15</v>
      </c>
      <c r="K127" s="5">
        <f t="shared" si="37"/>
        <v>55881.919999999998</v>
      </c>
      <c r="L127" s="5">
        <f t="shared" si="37"/>
        <v>55470.82</v>
      </c>
      <c r="M127" s="48">
        <f t="shared" si="44"/>
        <v>59051.513333333336</v>
      </c>
      <c r="N127" s="48">
        <f t="shared" si="38"/>
        <v>51100</v>
      </c>
      <c r="O127" s="48">
        <f t="shared" si="38"/>
        <v>50100</v>
      </c>
      <c r="P127" s="48">
        <f t="shared" si="38"/>
        <v>48300</v>
      </c>
      <c r="Q127" s="48">
        <f t="shared" si="39"/>
        <v>47200</v>
      </c>
      <c r="R127" s="48">
        <f t="shared" si="39"/>
        <v>46300</v>
      </c>
      <c r="S127" s="48">
        <f t="shared" si="40"/>
        <v>49833.333333333336</v>
      </c>
      <c r="T127" s="57">
        <f t="shared" si="41"/>
        <v>17312.470203111112</v>
      </c>
      <c r="U127">
        <f t="shared" si="45"/>
        <v>1</v>
      </c>
      <c r="V127">
        <f t="shared" ca="1" si="42"/>
        <v>16.255268361747401</v>
      </c>
      <c r="W127" s="57">
        <f t="shared" ca="1" si="43"/>
        <v>281418.84915632667</v>
      </c>
      <c r="X127" s="106">
        <f t="shared" si="46"/>
        <v>0.21</v>
      </c>
    </row>
    <row r="128" spans="1:25" x14ac:dyDescent="0.2">
      <c r="A128" t="str">
        <f t="shared" si="36"/>
        <v>A13</v>
      </c>
      <c r="B128" s="7">
        <f t="shared" si="36"/>
        <v>20565</v>
      </c>
      <c r="C128" s="7">
        <f t="shared" si="36"/>
        <v>34060</v>
      </c>
      <c r="D128" t="str">
        <f t="shared" si="36"/>
        <v>M</v>
      </c>
      <c r="E128" s="5">
        <f t="shared" si="36"/>
        <v>56867.14</v>
      </c>
      <c r="F128">
        <f t="shared" si="36"/>
        <v>58</v>
      </c>
      <c r="G128" s="28">
        <f t="shared" si="36"/>
        <v>20.75</v>
      </c>
      <c r="H128" s="5">
        <f t="shared" si="37"/>
        <v>56867.14</v>
      </c>
      <c r="I128" s="5">
        <f t="shared" si="37"/>
        <v>54679.94</v>
      </c>
      <c r="J128" s="5">
        <f t="shared" si="37"/>
        <v>53812.93</v>
      </c>
      <c r="K128" s="5">
        <f t="shared" si="37"/>
        <v>51887.14</v>
      </c>
      <c r="L128" s="5">
        <f t="shared" si="37"/>
        <v>50587.05</v>
      </c>
      <c r="M128" s="48">
        <f t="shared" si="44"/>
        <v>55120.003333333334</v>
      </c>
      <c r="N128" s="48">
        <f t="shared" si="38"/>
        <v>51100</v>
      </c>
      <c r="O128" s="48">
        <f t="shared" si="38"/>
        <v>50100</v>
      </c>
      <c r="P128" s="48">
        <f t="shared" si="38"/>
        <v>48300</v>
      </c>
      <c r="Q128" s="48">
        <f t="shared" si="39"/>
        <v>47200</v>
      </c>
      <c r="R128" s="48">
        <f t="shared" si="39"/>
        <v>46300</v>
      </c>
      <c r="S128" s="48">
        <f t="shared" si="40"/>
        <v>49833.333333333336</v>
      </c>
      <c r="T128" s="57">
        <f t="shared" si="41"/>
        <v>12352.842676166667</v>
      </c>
      <c r="U128">
        <f t="shared" si="45"/>
        <v>1</v>
      </c>
      <c r="V128">
        <f t="shared" ca="1" si="42"/>
        <v>16.255268361747401</v>
      </c>
      <c r="W128" s="57">
        <f t="shared" ca="1" si="43"/>
        <v>200798.77273153511</v>
      </c>
      <c r="X128" s="106">
        <f t="shared" si="46"/>
        <v>0.21</v>
      </c>
    </row>
    <row r="129" spans="1:24" x14ac:dyDescent="0.2">
      <c r="A129" t="str">
        <f t="shared" si="36"/>
        <v>A15</v>
      </c>
      <c r="B129" s="7">
        <f t="shared" si="36"/>
        <v>21149</v>
      </c>
      <c r="C129" s="7">
        <f t="shared" si="36"/>
        <v>30407</v>
      </c>
      <c r="D129" t="str">
        <f t="shared" si="36"/>
        <v>M</v>
      </c>
      <c r="E129" s="5">
        <f t="shared" si="36"/>
        <v>63151.199999999997</v>
      </c>
      <c r="F129">
        <f t="shared" si="36"/>
        <v>56</v>
      </c>
      <c r="G129" s="28">
        <f t="shared" si="36"/>
        <v>30.75</v>
      </c>
      <c r="H129" s="5">
        <f t="shared" si="37"/>
        <v>63151.199999999997</v>
      </c>
      <c r="I129" s="5">
        <f t="shared" si="37"/>
        <v>60868.63</v>
      </c>
      <c r="J129" s="5">
        <f t="shared" si="37"/>
        <v>60791.48</v>
      </c>
      <c r="K129" s="5">
        <f t="shared" si="37"/>
        <v>58561.15</v>
      </c>
      <c r="L129" s="5">
        <f t="shared" si="37"/>
        <v>57804.57</v>
      </c>
      <c r="M129" s="48">
        <f t="shared" si="44"/>
        <v>61603.77</v>
      </c>
      <c r="N129" s="48">
        <f t="shared" si="38"/>
        <v>51100</v>
      </c>
      <c r="O129" s="48">
        <f t="shared" si="38"/>
        <v>50100</v>
      </c>
      <c r="P129" s="48">
        <f t="shared" si="38"/>
        <v>48300</v>
      </c>
      <c r="Q129" s="48">
        <f t="shared" si="39"/>
        <v>47200</v>
      </c>
      <c r="R129" s="48">
        <f t="shared" si="39"/>
        <v>46300</v>
      </c>
      <c r="S129" s="48">
        <f t="shared" si="40"/>
        <v>49833.333333333336</v>
      </c>
      <c r="T129" s="57">
        <f t="shared" si="41"/>
        <v>19826.576291499998</v>
      </c>
      <c r="U129">
        <f t="shared" si="45"/>
        <v>1</v>
      </c>
      <c r="V129">
        <f t="shared" ca="1" si="42"/>
        <v>16.995424649670195</v>
      </c>
      <c r="W129" s="57">
        <f t="shared" ca="1" si="43"/>
        <v>336961.08342312573</v>
      </c>
      <c r="X129" s="106">
        <f t="shared" si="46"/>
        <v>0.27</v>
      </c>
    </row>
    <row r="130" spans="1:24" x14ac:dyDescent="0.2">
      <c r="A130" t="str">
        <f t="shared" si="36"/>
        <v>A17</v>
      </c>
      <c r="B130" s="7">
        <f t="shared" si="36"/>
        <v>21733</v>
      </c>
      <c r="C130" s="7">
        <f t="shared" si="36"/>
        <v>31382</v>
      </c>
      <c r="D130" t="str">
        <f t="shared" si="36"/>
        <v>M</v>
      </c>
      <c r="E130" s="5">
        <f t="shared" si="36"/>
        <v>61581.58</v>
      </c>
      <c r="F130">
        <f t="shared" si="36"/>
        <v>55</v>
      </c>
      <c r="G130" s="28">
        <f t="shared" si="36"/>
        <v>28.083333333333332</v>
      </c>
      <c r="H130" s="5">
        <f t="shared" si="37"/>
        <v>61581.58</v>
      </c>
      <c r="I130" s="5">
        <f t="shared" si="37"/>
        <v>59213.06</v>
      </c>
      <c r="J130" s="5">
        <f t="shared" si="37"/>
        <v>59073.98</v>
      </c>
      <c r="K130" s="5">
        <f t="shared" si="37"/>
        <v>57413.81</v>
      </c>
      <c r="L130" s="5">
        <f t="shared" si="37"/>
        <v>56837.87</v>
      </c>
      <c r="M130" s="48">
        <f t="shared" si="44"/>
        <v>59956.206666666665</v>
      </c>
      <c r="N130" s="48">
        <f t="shared" si="38"/>
        <v>51100</v>
      </c>
      <c r="O130" s="48">
        <f t="shared" si="38"/>
        <v>50100</v>
      </c>
      <c r="P130" s="48">
        <f t="shared" si="38"/>
        <v>48300</v>
      </c>
      <c r="Q130" s="48">
        <f t="shared" si="39"/>
        <v>47200</v>
      </c>
      <c r="R130" s="48">
        <f t="shared" si="39"/>
        <v>46300</v>
      </c>
      <c r="S130" s="48">
        <f t="shared" si="40"/>
        <v>49833.333333333336</v>
      </c>
      <c r="T130" s="57">
        <f t="shared" si="41"/>
        <v>16715.299976666665</v>
      </c>
      <c r="U130">
        <f t="shared" si="45"/>
        <v>1</v>
      </c>
      <c r="V130">
        <f t="shared" ca="1" si="42"/>
        <v>17.356482199218007</v>
      </c>
      <c r="W130" s="57">
        <f t="shared" ca="1" si="43"/>
        <v>290118.80649960414</v>
      </c>
      <c r="X130" s="106">
        <f t="shared" si="46"/>
        <v>0.3</v>
      </c>
    </row>
    <row r="131" spans="1:24" x14ac:dyDescent="0.2">
      <c r="A131" t="str">
        <f t="shared" si="36"/>
        <v>A18</v>
      </c>
      <c r="B131" s="7">
        <f t="shared" si="36"/>
        <v>22025</v>
      </c>
      <c r="C131" s="7">
        <f t="shared" si="36"/>
        <v>30286</v>
      </c>
      <c r="D131" t="str">
        <f t="shared" si="36"/>
        <v>F</v>
      </c>
      <c r="E131" s="5">
        <f t="shared" si="36"/>
        <v>64364.37</v>
      </c>
      <c r="F131">
        <f t="shared" si="36"/>
        <v>54</v>
      </c>
      <c r="G131" s="28">
        <f t="shared" si="36"/>
        <v>31.083333333333332</v>
      </c>
      <c r="H131" s="5">
        <f t="shared" si="37"/>
        <v>64364.37</v>
      </c>
      <c r="I131" s="5">
        <f t="shared" si="37"/>
        <v>62187.8</v>
      </c>
      <c r="J131" s="5">
        <f t="shared" si="37"/>
        <v>62171.87</v>
      </c>
      <c r="K131" s="5">
        <f t="shared" si="37"/>
        <v>59900.43</v>
      </c>
      <c r="L131" s="5">
        <f t="shared" si="37"/>
        <v>59682.3</v>
      </c>
      <c r="M131" s="48">
        <f t="shared" si="44"/>
        <v>62908.013333333336</v>
      </c>
      <c r="N131" s="48">
        <f t="shared" si="38"/>
        <v>51100</v>
      </c>
      <c r="O131" s="48">
        <f t="shared" si="38"/>
        <v>50100</v>
      </c>
      <c r="P131" s="48">
        <f t="shared" si="38"/>
        <v>48300</v>
      </c>
      <c r="Q131" s="48">
        <f t="shared" si="39"/>
        <v>47200</v>
      </c>
      <c r="R131" s="48">
        <f t="shared" si="39"/>
        <v>46300</v>
      </c>
      <c r="S131" s="48">
        <f t="shared" si="40"/>
        <v>49833.333333333336</v>
      </c>
      <c r="T131" s="57">
        <f t="shared" si="41"/>
        <v>19785.438524444446</v>
      </c>
      <c r="U131">
        <f t="shared" si="45"/>
        <v>0.96618357487922713</v>
      </c>
      <c r="V131">
        <f t="shared" ca="1" si="42"/>
        <v>18.338225086063066</v>
      </c>
      <c r="W131" s="57">
        <f t="shared" ca="1" si="43"/>
        <v>350560.21747606352</v>
      </c>
      <c r="X131" s="106">
        <f t="shared" si="46"/>
        <v>0.3</v>
      </c>
    </row>
    <row r="132" spans="1:24" x14ac:dyDescent="0.2">
      <c r="A132" t="str">
        <f t="shared" si="36"/>
        <v>A19</v>
      </c>
      <c r="B132" s="7">
        <f t="shared" si="36"/>
        <v>22317</v>
      </c>
      <c r="C132" s="7">
        <f t="shared" si="36"/>
        <v>32325</v>
      </c>
      <c r="D132" t="str">
        <f t="shared" si="36"/>
        <v>F</v>
      </c>
      <c r="E132" s="5">
        <f t="shared" si="36"/>
        <v>63347.33</v>
      </c>
      <c r="F132">
        <f t="shared" si="36"/>
        <v>53</v>
      </c>
      <c r="G132" s="28">
        <f t="shared" si="36"/>
        <v>25.5</v>
      </c>
      <c r="H132" s="5">
        <f t="shared" si="37"/>
        <v>63347.33</v>
      </c>
      <c r="I132" s="5">
        <f t="shared" si="37"/>
        <v>61353.35</v>
      </c>
      <c r="J132" s="5">
        <f t="shared" si="37"/>
        <v>59141.63</v>
      </c>
      <c r="K132" s="5">
        <f t="shared" si="37"/>
        <v>57454.26</v>
      </c>
      <c r="L132" s="5">
        <f t="shared" si="37"/>
        <v>56911.26</v>
      </c>
      <c r="M132" s="48">
        <f t="shared" si="44"/>
        <v>61280.77</v>
      </c>
      <c r="N132" s="48">
        <f t="shared" si="38"/>
        <v>51100</v>
      </c>
      <c r="O132" s="48">
        <f t="shared" si="38"/>
        <v>50100</v>
      </c>
      <c r="P132" s="48">
        <f t="shared" si="38"/>
        <v>48300</v>
      </c>
      <c r="Q132" s="48">
        <f t="shared" si="39"/>
        <v>47200</v>
      </c>
      <c r="R132" s="48">
        <f t="shared" si="39"/>
        <v>46300</v>
      </c>
      <c r="S132" s="48">
        <f t="shared" si="40"/>
        <v>49833.333333333336</v>
      </c>
      <c r="T132" s="57">
        <f t="shared" si="41"/>
        <v>15650.559889999999</v>
      </c>
      <c r="U132">
        <f t="shared" si="45"/>
        <v>0.93351070036640305</v>
      </c>
      <c r="V132">
        <f t="shared" ca="1" si="42"/>
        <v>18.338225086063066</v>
      </c>
      <c r="W132" s="57">
        <f t="shared" ca="1" si="43"/>
        <v>267920.82894418109</v>
      </c>
      <c r="X132" s="106">
        <f t="shared" si="46"/>
        <v>0.3</v>
      </c>
    </row>
    <row r="133" spans="1:24" x14ac:dyDescent="0.2">
      <c r="A133" t="str">
        <f t="shared" si="36"/>
        <v>A20</v>
      </c>
      <c r="B133" s="7">
        <f t="shared" si="36"/>
        <v>22609</v>
      </c>
      <c r="C133" s="7">
        <f t="shared" si="36"/>
        <v>31229</v>
      </c>
      <c r="D133" t="str">
        <f t="shared" si="36"/>
        <v>M</v>
      </c>
      <c r="E133" s="5">
        <f t="shared" si="36"/>
        <v>61144.87</v>
      </c>
      <c r="F133">
        <f t="shared" si="36"/>
        <v>52</v>
      </c>
      <c r="G133" s="28">
        <f t="shared" si="36"/>
        <v>28.5</v>
      </c>
      <c r="H133" s="5">
        <f t="shared" si="37"/>
        <v>61144.87</v>
      </c>
      <c r="I133" s="5">
        <f t="shared" si="37"/>
        <v>59363.95</v>
      </c>
      <c r="J133" s="5">
        <f t="shared" si="37"/>
        <v>59024.6</v>
      </c>
      <c r="K133" s="5">
        <f t="shared" si="37"/>
        <v>58491.37</v>
      </c>
      <c r="L133" s="5">
        <f t="shared" si="37"/>
        <v>57785.440000000002</v>
      </c>
      <c r="M133" s="48">
        <f t="shared" si="44"/>
        <v>59844.473333333335</v>
      </c>
      <c r="N133" s="48">
        <f t="shared" si="38"/>
        <v>51100</v>
      </c>
      <c r="O133" s="48">
        <f t="shared" si="38"/>
        <v>50100</v>
      </c>
      <c r="P133" s="48">
        <f t="shared" si="38"/>
        <v>48300</v>
      </c>
      <c r="Q133" s="48">
        <f t="shared" si="39"/>
        <v>47200</v>
      </c>
      <c r="R133" s="48">
        <f t="shared" si="39"/>
        <v>46300</v>
      </c>
      <c r="S133" s="48">
        <f t="shared" si="40"/>
        <v>49833.333333333336</v>
      </c>
      <c r="T133" s="57">
        <f t="shared" si="41"/>
        <v>16918.719859999997</v>
      </c>
      <c r="U133">
        <f t="shared" si="45"/>
        <v>0.90194270566802237</v>
      </c>
      <c r="V133">
        <f t="shared" ca="1" si="42"/>
        <v>17.356482199218007</v>
      </c>
      <c r="W133" s="57">
        <f t="shared" ca="1" si="43"/>
        <v>264854.98854579771</v>
      </c>
      <c r="X133" s="106">
        <f t="shared" si="46"/>
        <v>0.3</v>
      </c>
    </row>
    <row r="134" spans="1:24" x14ac:dyDescent="0.2">
      <c r="A134" t="str">
        <f t="shared" si="36"/>
        <v>A21</v>
      </c>
      <c r="B134" s="7">
        <f t="shared" si="36"/>
        <v>22901</v>
      </c>
      <c r="C134" s="7">
        <f t="shared" si="36"/>
        <v>33270</v>
      </c>
      <c r="D134" t="str">
        <f t="shared" si="36"/>
        <v>M</v>
      </c>
      <c r="E134" s="5">
        <f t="shared" si="36"/>
        <v>57469.35</v>
      </c>
      <c r="F134">
        <f t="shared" si="36"/>
        <v>51</v>
      </c>
      <c r="G134" s="28">
        <f t="shared" si="36"/>
        <v>22.916666666666668</v>
      </c>
      <c r="H134" s="5">
        <f t="shared" si="37"/>
        <v>57469.35</v>
      </c>
      <c r="I134" s="5">
        <f t="shared" si="37"/>
        <v>55525.94</v>
      </c>
      <c r="J134" s="5">
        <f t="shared" si="37"/>
        <v>54782.82</v>
      </c>
      <c r="K134" s="5">
        <f t="shared" si="37"/>
        <v>54232.73</v>
      </c>
      <c r="L134" s="5">
        <f t="shared" si="37"/>
        <v>54096.7</v>
      </c>
      <c r="M134" s="48">
        <f t="shared" si="44"/>
        <v>55926.036666666674</v>
      </c>
      <c r="N134" s="48">
        <f t="shared" si="38"/>
        <v>51100</v>
      </c>
      <c r="O134" s="48">
        <f t="shared" si="38"/>
        <v>50100</v>
      </c>
      <c r="P134" s="48">
        <f t="shared" si="38"/>
        <v>48300</v>
      </c>
      <c r="Q134" s="48">
        <f t="shared" si="39"/>
        <v>47200</v>
      </c>
      <c r="R134" s="48">
        <f t="shared" si="39"/>
        <v>46300</v>
      </c>
      <c r="S134" s="48">
        <f t="shared" si="40"/>
        <v>49833.333333333336</v>
      </c>
      <c r="T134" s="57">
        <f t="shared" si="41"/>
        <v>12347.068708333334</v>
      </c>
      <c r="U134">
        <f t="shared" si="45"/>
        <v>0.87144222769857238</v>
      </c>
      <c r="V134">
        <f t="shared" ca="1" si="42"/>
        <v>17.356482199218007</v>
      </c>
      <c r="W134" s="57">
        <f t="shared" ca="1" si="43"/>
        <v>186751.53189259782</v>
      </c>
      <c r="X134" s="106">
        <f t="shared" si="46"/>
        <v>0.3</v>
      </c>
    </row>
    <row r="135" spans="1:24" x14ac:dyDescent="0.2">
      <c r="A135" t="str">
        <f t="shared" si="36"/>
        <v>A22</v>
      </c>
      <c r="B135" s="7">
        <f t="shared" si="36"/>
        <v>23193</v>
      </c>
      <c r="C135" s="7">
        <f t="shared" si="36"/>
        <v>32174</v>
      </c>
      <c r="D135" t="str">
        <f t="shared" si="36"/>
        <v>F</v>
      </c>
      <c r="E135" s="5">
        <f t="shared" si="36"/>
        <v>60681.05</v>
      </c>
      <c r="F135">
        <f t="shared" si="36"/>
        <v>51</v>
      </c>
      <c r="G135" s="28">
        <f t="shared" si="36"/>
        <v>25.916666666666668</v>
      </c>
      <c r="H135" s="5">
        <f t="shared" si="37"/>
        <v>60681.05</v>
      </c>
      <c r="I135" s="5">
        <f t="shared" si="37"/>
        <v>58770.99</v>
      </c>
      <c r="J135" s="5">
        <f t="shared" si="37"/>
        <v>58382.11</v>
      </c>
      <c r="K135" s="5">
        <f t="shared" si="37"/>
        <v>57596.21</v>
      </c>
      <c r="L135" s="5">
        <f t="shared" si="37"/>
        <v>56429.72</v>
      </c>
      <c r="M135" s="48">
        <f t="shared" si="44"/>
        <v>59278.05000000001</v>
      </c>
      <c r="N135" s="48">
        <f t="shared" si="38"/>
        <v>51100</v>
      </c>
      <c r="O135" s="48">
        <f t="shared" si="38"/>
        <v>50100</v>
      </c>
      <c r="P135" s="48">
        <f t="shared" si="38"/>
        <v>48300</v>
      </c>
      <c r="Q135" s="48">
        <f t="shared" si="39"/>
        <v>47200</v>
      </c>
      <c r="R135" s="48">
        <f t="shared" si="39"/>
        <v>46300</v>
      </c>
      <c r="S135" s="48">
        <f t="shared" si="40"/>
        <v>49833.333333333336</v>
      </c>
      <c r="T135" s="57">
        <f t="shared" si="41"/>
        <v>15179.63441944445</v>
      </c>
      <c r="U135">
        <f t="shared" si="45"/>
        <v>0.87144222769857238</v>
      </c>
      <c r="V135">
        <f t="shared" ca="1" si="42"/>
        <v>18.338225086063066</v>
      </c>
      <c r="W135" s="57">
        <f t="shared" ca="1" si="43"/>
        <v>242581.2402507918</v>
      </c>
      <c r="X135" s="106">
        <f t="shared" si="46"/>
        <v>0.3</v>
      </c>
    </row>
    <row r="136" spans="1:24" x14ac:dyDescent="0.2">
      <c r="A136" t="str">
        <f t="shared" si="36"/>
        <v>A23</v>
      </c>
      <c r="B136" s="7">
        <f t="shared" si="36"/>
        <v>23485</v>
      </c>
      <c r="C136" s="7">
        <f t="shared" si="36"/>
        <v>34213</v>
      </c>
      <c r="D136" t="str">
        <f t="shared" si="36"/>
        <v>M</v>
      </c>
      <c r="E136" s="5">
        <f t="shared" si="36"/>
        <v>49810.65</v>
      </c>
      <c r="F136">
        <f t="shared" si="36"/>
        <v>50</v>
      </c>
      <c r="G136" s="28">
        <f t="shared" ref="G136:G160" si="47">G83</f>
        <v>20.333333333333332</v>
      </c>
      <c r="H136" s="5">
        <f t="shared" si="37"/>
        <v>49810.65</v>
      </c>
      <c r="I136" s="5">
        <f t="shared" si="37"/>
        <v>48359.85</v>
      </c>
      <c r="J136" s="5">
        <f t="shared" si="37"/>
        <v>47619.51</v>
      </c>
      <c r="K136" s="5">
        <f t="shared" si="37"/>
        <v>45912.56</v>
      </c>
      <c r="L136" s="5">
        <f t="shared" si="37"/>
        <v>45651.61</v>
      </c>
      <c r="M136" s="48">
        <f t="shared" si="44"/>
        <v>48596.670000000006</v>
      </c>
      <c r="N136" s="48">
        <f t="shared" si="38"/>
        <v>51100</v>
      </c>
      <c r="O136" s="48">
        <f t="shared" si="38"/>
        <v>50100</v>
      </c>
      <c r="P136" s="48">
        <f t="shared" si="38"/>
        <v>48300</v>
      </c>
      <c r="Q136" s="48">
        <f t="shared" si="39"/>
        <v>47200</v>
      </c>
      <c r="R136" s="48">
        <f t="shared" si="39"/>
        <v>46300</v>
      </c>
      <c r="S136" s="48">
        <f t="shared" si="40"/>
        <v>49833.333333333336</v>
      </c>
      <c r="T136" s="57">
        <f t="shared" si="41"/>
        <v>8992.0038389999991</v>
      </c>
      <c r="U136">
        <f t="shared" si="45"/>
        <v>0.84197316685852419</v>
      </c>
      <c r="V136">
        <f t="shared" ca="1" si="42"/>
        <v>17.356482199218007</v>
      </c>
      <c r="W136" s="57">
        <f t="shared" ca="1" si="43"/>
        <v>131406.37710889496</v>
      </c>
      <c r="X136" s="106">
        <f t="shared" si="46"/>
        <v>0.3</v>
      </c>
    </row>
    <row r="137" spans="1:24" x14ac:dyDescent="0.2">
      <c r="A137" t="str">
        <f t="shared" si="36"/>
        <v>A24</v>
      </c>
      <c r="B137" s="7">
        <f t="shared" si="36"/>
        <v>23777</v>
      </c>
      <c r="C137" s="7">
        <f t="shared" si="36"/>
        <v>33147</v>
      </c>
      <c r="D137" t="str">
        <f t="shared" si="36"/>
        <v>M</v>
      </c>
      <c r="E137" s="5">
        <f t="shared" si="36"/>
        <v>61221.61</v>
      </c>
      <c r="F137">
        <f t="shared" si="36"/>
        <v>49</v>
      </c>
      <c r="G137" s="28">
        <f t="shared" si="47"/>
        <v>23.25</v>
      </c>
      <c r="H137" s="5">
        <f t="shared" si="37"/>
        <v>61221.61</v>
      </c>
      <c r="I137" s="5">
        <f t="shared" si="37"/>
        <v>59008.78</v>
      </c>
      <c r="J137" s="5">
        <f t="shared" si="37"/>
        <v>56950.94</v>
      </c>
      <c r="K137" s="5">
        <f t="shared" si="37"/>
        <v>56895.78</v>
      </c>
      <c r="L137" s="5">
        <f t="shared" si="37"/>
        <v>54912.81</v>
      </c>
      <c r="M137" s="48">
        <f t="shared" si="44"/>
        <v>59060.443333333336</v>
      </c>
      <c r="N137" s="48">
        <f t="shared" si="38"/>
        <v>51100</v>
      </c>
      <c r="O137" s="48">
        <f t="shared" si="38"/>
        <v>50100</v>
      </c>
      <c r="P137" s="48">
        <f t="shared" si="38"/>
        <v>48300</v>
      </c>
      <c r="Q137" s="48">
        <f t="shared" si="39"/>
        <v>47200</v>
      </c>
      <c r="R137" s="48">
        <f t="shared" si="39"/>
        <v>46300</v>
      </c>
      <c r="S137" s="48">
        <f t="shared" si="40"/>
        <v>49833.333333333336</v>
      </c>
      <c r="T137" s="57">
        <f t="shared" si="41"/>
        <v>13546.911805</v>
      </c>
      <c r="U137">
        <f t="shared" si="45"/>
        <v>0.81350064430775282</v>
      </c>
      <c r="V137">
        <f t="shared" ca="1" si="42"/>
        <v>17.356482199218007</v>
      </c>
      <c r="W137" s="57">
        <f t="shared" ca="1" si="43"/>
        <v>191275.74927583546</v>
      </c>
      <c r="X137" s="106">
        <f t="shared" si="46"/>
        <v>0.3</v>
      </c>
    </row>
    <row r="138" spans="1:24" x14ac:dyDescent="0.2">
      <c r="A138" t="str">
        <f t="shared" si="36"/>
        <v>A26</v>
      </c>
      <c r="B138" s="7">
        <f t="shared" si="36"/>
        <v>24361</v>
      </c>
      <c r="C138" s="7">
        <f t="shared" si="36"/>
        <v>34090</v>
      </c>
      <c r="D138" t="str">
        <f t="shared" si="36"/>
        <v>M</v>
      </c>
      <c r="E138" s="5">
        <f t="shared" si="36"/>
        <v>54648.29</v>
      </c>
      <c r="F138">
        <f t="shared" si="36"/>
        <v>47</v>
      </c>
      <c r="G138" s="28">
        <f t="shared" si="47"/>
        <v>20.666666666666668</v>
      </c>
      <c r="H138" s="5">
        <f t="shared" si="37"/>
        <v>54648.29</v>
      </c>
      <c r="I138" s="5">
        <f t="shared" si="37"/>
        <v>52800.28</v>
      </c>
      <c r="J138" s="5">
        <f t="shared" si="37"/>
        <v>50881.85</v>
      </c>
      <c r="K138" s="5">
        <f t="shared" si="37"/>
        <v>49464.88</v>
      </c>
      <c r="L138" s="5">
        <f t="shared" si="37"/>
        <v>48963.65</v>
      </c>
      <c r="M138" s="48">
        <f t="shared" si="44"/>
        <v>52776.806666666671</v>
      </c>
      <c r="N138" s="48">
        <f t="shared" si="38"/>
        <v>51100</v>
      </c>
      <c r="O138" s="48">
        <f t="shared" si="38"/>
        <v>50100</v>
      </c>
      <c r="P138" s="48">
        <f t="shared" si="38"/>
        <v>48300</v>
      </c>
      <c r="Q138" s="48">
        <f t="shared" si="39"/>
        <v>47200</v>
      </c>
      <c r="R138" s="48">
        <f t="shared" si="39"/>
        <v>46300</v>
      </c>
      <c r="S138" s="48">
        <f t="shared" si="40"/>
        <v>49833.333333333336</v>
      </c>
      <c r="T138" s="57">
        <f t="shared" si="41"/>
        <v>10223.63384</v>
      </c>
      <c r="U138">
        <f t="shared" si="45"/>
        <v>0.75941155621625056</v>
      </c>
      <c r="V138">
        <f t="shared" ca="1" si="42"/>
        <v>17.356482199218007</v>
      </c>
      <c r="W138" s="57">
        <f t="shared" ca="1" si="43"/>
        <v>134754.7850707942</v>
      </c>
      <c r="X138" s="106">
        <f t="shared" si="46"/>
        <v>0.3</v>
      </c>
    </row>
    <row r="139" spans="1:24" x14ac:dyDescent="0.2">
      <c r="A139" t="str">
        <f t="shared" si="36"/>
        <v>A27</v>
      </c>
      <c r="B139" s="7">
        <f t="shared" si="36"/>
        <v>24653</v>
      </c>
      <c r="C139" s="7">
        <f t="shared" si="36"/>
        <v>36100</v>
      </c>
      <c r="D139" t="str">
        <f t="shared" si="36"/>
        <v>F</v>
      </c>
      <c r="E139" s="5">
        <f t="shared" si="36"/>
        <v>40322.620000000003</v>
      </c>
      <c r="F139">
        <f t="shared" si="36"/>
        <v>47</v>
      </c>
      <c r="G139" s="28">
        <f t="shared" si="47"/>
        <v>15.166666666666666</v>
      </c>
      <c r="H139" s="5">
        <f t="shared" si="37"/>
        <v>40322.620000000003</v>
      </c>
      <c r="I139" s="5">
        <f t="shared" si="37"/>
        <v>38865.18</v>
      </c>
      <c r="J139" s="5">
        <f t="shared" si="37"/>
        <v>37709.410000000003</v>
      </c>
      <c r="K139" s="5">
        <f t="shared" si="37"/>
        <v>36501.879999999997</v>
      </c>
      <c r="L139" s="5">
        <f t="shared" si="37"/>
        <v>35882.980000000003</v>
      </c>
      <c r="M139" s="48">
        <f t="shared" si="44"/>
        <v>38965.736666666671</v>
      </c>
      <c r="N139" s="48">
        <f t="shared" si="38"/>
        <v>51100</v>
      </c>
      <c r="O139" s="48">
        <f t="shared" si="38"/>
        <v>50100</v>
      </c>
      <c r="P139" s="48">
        <f t="shared" si="38"/>
        <v>48300</v>
      </c>
      <c r="Q139" s="48">
        <f t="shared" si="39"/>
        <v>47200</v>
      </c>
      <c r="R139" s="48">
        <f t="shared" si="39"/>
        <v>46300</v>
      </c>
      <c r="S139" s="48">
        <f t="shared" si="40"/>
        <v>49833.333333333336</v>
      </c>
      <c r="T139" s="57">
        <f t="shared" si="41"/>
        <v>5377.9210889444439</v>
      </c>
      <c r="U139">
        <f t="shared" si="45"/>
        <v>0.75941155621625056</v>
      </c>
      <c r="V139">
        <f t="shared" ca="1" si="42"/>
        <v>18.338225086063066</v>
      </c>
      <c r="W139" s="57">
        <f t="shared" ca="1" si="43"/>
        <v>74894.327617596326</v>
      </c>
      <c r="X139" s="106">
        <f t="shared" si="46"/>
        <v>0.3</v>
      </c>
    </row>
    <row r="140" spans="1:24" x14ac:dyDescent="0.2">
      <c r="A140" t="str">
        <f t="shared" si="36"/>
        <v>A28</v>
      </c>
      <c r="B140" s="7">
        <f t="shared" si="36"/>
        <v>24945</v>
      </c>
      <c r="C140" s="7">
        <f t="shared" si="36"/>
        <v>35034</v>
      </c>
      <c r="D140" t="str">
        <f t="shared" si="36"/>
        <v>M</v>
      </c>
      <c r="E140" s="5">
        <f t="shared" si="36"/>
        <v>45180.800000000003</v>
      </c>
      <c r="F140">
        <f t="shared" si="36"/>
        <v>46</v>
      </c>
      <c r="G140" s="28">
        <f t="shared" si="47"/>
        <v>18.083333333333332</v>
      </c>
      <c r="H140" s="5">
        <f t="shared" si="37"/>
        <v>45180.800000000003</v>
      </c>
      <c r="I140" s="5">
        <f t="shared" si="37"/>
        <v>43547.76</v>
      </c>
      <c r="J140" s="5">
        <f t="shared" si="37"/>
        <v>42798.12</v>
      </c>
      <c r="K140" s="5">
        <f t="shared" si="37"/>
        <v>41477.629999999997</v>
      </c>
      <c r="L140" s="5">
        <f t="shared" si="37"/>
        <v>40656.29</v>
      </c>
      <c r="M140" s="48">
        <f t="shared" si="44"/>
        <v>43842.226666666662</v>
      </c>
      <c r="N140" s="48">
        <f t="shared" si="38"/>
        <v>51100</v>
      </c>
      <c r="O140" s="48">
        <f t="shared" si="38"/>
        <v>50100</v>
      </c>
      <c r="P140" s="48">
        <f t="shared" si="38"/>
        <v>48300</v>
      </c>
      <c r="Q140" s="48">
        <f t="shared" si="39"/>
        <v>47200</v>
      </c>
      <c r="R140" s="48">
        <f t="shared" si="39"/>
        <v>46300</v>
      </c>
      <c r="S140" s="48">
        <f t="shared" si="40"/>
        <v>49833.333333333336</v>
      </c>
      <c r="T140" s="57">
        <f t="shared" si="41"/>
        <v>7214.6037498888863</v>
      </c>
      <c r="U140">
        <f t="shared" si="45"/>
        <v>0.73373097218961414</v>
      </c>
      <c r="V140">
        <f t="shared" ca="1" si="42"/>
        <v>17.356482199218007</v>
      </c>
      <c r="W140" s="57">
        <f t="shared" ca="1" si="43"/>
        <v>91877.896204068806</v>
      </c>
      <c r="X140" s="106">
        <f t="shared" si="46"/>
        <v>0.3</v>
      </c>
    </row>
    <row r="141" spans="1:24" x14ac:dyDescent="0.2">
      <c r="A141" t="str">
        <f t="shared" si="36"/>
        <v>A29</v>
      </c>
      <c r="B141" s="7">
        <f t="shared" si="36"/>
        <v>25237</v>
      </c>
      <c r="C141" s="7">
        <f t="shared" si="36"/>
        <v>37073</v>
      </c>
      <c r="D141" t="str">
        <f t="shared" si="36"/>
        <v>M</v>
      </c>
      <c r="E141" s="5">
        <f t="shared" si="36"/>
        <v>39000.58</v>
      </c>
      <c r="F141">
        <f t="shared" si="36"/>
        <v>45</v>
      </c>
      <c r="G141" s="28">
        <f t="shared" si="47"/>
        <v>12.5</v>
      </c>
      <c r="H141" s="5">
        <f t="shared" si="37"/>
        <v>39000.58</v>
      </c>
      <c r="I141" s="5">
        <f t="shared" si="37"/>
        <v>37590.92</v>
      </c>
      <c r="J141" s="5">
        <f t="shared" si="37"/>
        <v>36424.07</v>
      </c>
      <c r="K141" s="5">
        <f t="shared" si="37"/>
        <v>35524.51</v>
      </c>
      <c r="L141" s="5">
        <f t="shared" si="37"/>
        <v>35118.33</v>
      </c>
      <c r="M141" s="48">
        <f t="shared" si="44"/>
        <v>37671.856666666667</v>
      </c>
      <c r="N141" s="48">
        <f t="shared" si="38"/>
        <v>51100</v>
      </c>
      <c r="O141" s="48">
        <f t="shared" si="38"/>
        <v>50100</v>
      </c>
      <c r="P141" s="48">
        <f t="shared" si="38"/>
        <v>48300</v>
      </c>
      <c r="Q141" s="48">
        <f t="shared" si="39"/>
        <v>47200</v>
      </c>
      <c r="R141" s="48">
        <f t="shared" si="39"/>
        <v>46300</v>
      </c>
      <c r="S141" s="48">
        <f t="shared" si="40"/>
        <v>49833.333333333336</v>
      </c>
      <c r="T141" s="57">
        <f t="shared" si="41"/>
        <v>4285.1736958333331</v>
      </c>
      <c r="U141">
        <f t="shared" si="45"/>
        <v>0.70891881370977217</v>
      </c>
      <c r="V141">
        <f t="shared" ca="1" si="42"/>
        <v>17.356482199218007</v>
      </c>
      <c r="W141" s="57">
        <f t="shared" ca="1" si="43"/>
        <v>52726.220275097308</v>
      </c>
      <c r="X141" s="106">
        <f t="shared" si="46"/>
        <v>0.3</v>
      </c>
    </row>
    <row r="142" spans="1:24" x14ac:dyDescent="0.2">
      <c r="A142" t="str">
        <f t="shared" si="36"/>
        <v>A30</v>
      </c>
      <c r="B142" s="7">
        <f t="shared" si="36"/>
        <v>25529</v>
      </c>
      <c r="C142" s="7">
        <f t="shared" si="36"/>
        <v>35977</v>
      </c>
      <c r="D142" t="str">
        <f t="shared" si="36"/>
        <v>M</v>
      </c>
      <c r="E142" s="5">
        <f t="shared" si="36"/>
        <v>42072.97</v>
      </c>
      <c r="F142">
        <f t="shared" si="36"/>
        <v>44</v>
      </c>
      <c r="G142" s="28">
        <f t="shared" si="47"/>
        <v>15.5</v>
      </c>
      <c r="H142" s="5">
        <f t="shared" si="37"/>
        <v>42072.97</v>
      </c>
      <c r="I142" s="5">
        <f t="shared" si="37"/>
        <v>40552.26</v>
      </c>
      <c r="J142" s="5">
        <f t="shared" si="37"/>
        <v>40163.160000000003</v>
      </c>
      <c r="K142" s="5">
        <f t="shared" si="37"/>
        <v>39324.22</v>
      </c>
      <c r="L142" s="5">
        <f t="shared" si="37"/>
        <v>39222.160000000003</v>
      </c>
      <c r="M142" s="48">
        <f t="shared" si="44"/>
        <v>40929.46333333334</v>
      </c>
      <c r="N142" s="48">
        <f t="shared" si="38"/>
        <v>51100</v>
      </c>
      <c r="O142" s="48">
        <f t="shared" si="38"/>
        <v>50100</v>
      </c>
      <c r="P142" s="48">
        <f t="shared" si="38"/>
        <v>48300</v>
      </c>
      <c r="Q142" s="48">
        <f t="shared" si="39"/>
        <v>47200</v>
      </c>
      <c r="R142" s="48">
        <f t="shared" si="39"/>
        <v>46300</v>
      </c>
      <c r="S142" s="48">
        <f t="shared" si="40"/>
        <v>49833.333333333336</v>
      </c>
      <c r="T142" s="57">
        <f t="shared" si="41"/>
        <v>5773.100803166667</v>
      </c>
      <c r="U142">
        <f t="shared" si="45"/>
        <v>0.68494571372924851</v>
      </c>
      <c r="V142">
        <f t="shared" ca="1" si="42"/>
        <v>17.356482199218007</v>
      </c>
      <c r="W142" s="57">
        <f t="shared" ca="1" si="43"/>
        <v>68632.054583763296</v>
      </c>
      <c r="X142" s="106">
        <f t="shared" si="46"/>
        <v>0.3</v>
      </c>
    </row>
    <row r="143" spans="1:24" x14ac:dyDescent="0.2">
      <c r="A143" t="str">
        <f t="shared" si="36"/>
        <v>A31</v>
      </c>
      <c r="B143" s="7">
        <f t="shared" si="36"/>
        <v>25821</v>
      </c>
      <c r="C143" s="7">
        <f t="shared" si="36"/>
        <v>38018</v>
      </c>
      <c r="D143" t="str">
        <f t="shared" si="36"/>
        <v>M</v>
      </c>
      <c r="E143" s="5">
        <f t="shared" si="36"/>
        <v>36250.51</v>
      </c>
      <c r="F143">
        <f t="shared" si="36"/>
        <v>43</v>
      </c>
      <c r="G143" s="28">
        <f t="shared" si="47"/>
        <v>9.9166666666666661</v>
      </c>
      <c r="H143" s="5">
        <f t="shared" si="37"/>
        <v>36250.51</v>
      </c>
      <c r="I143" s="5">
        <f t="shared" si="37"/>
        <v>35024.65</v>
      </c>
      <c r="J143" s="5">
        <f t="shared" si="37"/>
        <v>34157.599999999999</v>
      </c>
      <c r="K143" s="5">
        <f t="shared" si="37"/>
        <v>33159.69</v>
      </c>
      <c r="L143" s="5">
        <f t="shared" si="37"/>
        <v>33049.79</v>
      </c>
      <c r="M143" s="48">
        <f t="shared" si="44"/>
        <v>35144.253333333334</v>
      </c>
      <c r="N143" s="48">
        <f t="shared" si="38"/>
        <v>51100</v>
      </c>
      <c r="O143" s="48">
        <f t="shared" si="38"/>
        <v>50100</v>
      </c>
      <c r="P143" s="48">
        <f t="shared" si="38"/>
        <v>48300</v>
      </c>
      <c r="Q143" s="48">
        <f t="shared" si="39"/>
        <v>47200</v>
      </c>
      <c r="R143" s="48">
        <f t="shared" si="39"/>
        <v>46300</v>
      </c>
      <c r="S143" s="48">
        <f t="shared" si="40"/>
        <v>49833.333333333336</v>
      </c>
      <c r="T143" s="57">
        <f t="shared" si="41"/>
        <v>3171.4759945555552</v>
      </c>
      <c r="U143">
        <f t="shared" si="45"/>
        <v>0.66178329828912896</v>
      </c>
      <c r="V143">
        <f t="shared" ca="1" si="42"/>
        <v>17.356482199218007</v>
      </c>
      <c r="W143" s="57">
        <f t="shared" ca="1" si="43"/>
        <v>36428.302828687025</v>
      </c>
      <c r="X143" s="106">
        <f t="shared" si="46"/>
        <v>0.3</v>
      </c>
    </row>
    <row r="144" spans="1:24" x14ac:dyDescent="0.2">
      <c r="A144" t="str">
        <f t="shared" si="36"/>
        <v>A32</v>
      </c>
      <c r="B144" s="7">
        <f t="shared" si="36"/>
        <v>26113</v>
      </c>
      <c r="C144" s="7">
        <f t="shared" si="36"/>
        <v>36923</v>
      </c>
      <c r="D144" t="str">
        <f t="shared" si="36"/>
        <v>M</v>
      </c>
      <c r="E144" s="5">
        <f t="shared" si="36"/>
        <v>39362.01</v>
      </c>
      <c r="F144">
        <f t="shared" si="36"/>
        <v>43</v>
      </c>
      <c r="G144" s="28">
        <f t="shared" si="47"/>
        <v>12.916666666666666</v>
      </c>
      <c r="H144" s="5">
        <f t="shared" si="37"/>
        <v>39362.01</v>
      </c>
      <c r="I144" s="5">
        <f t="shared" si="37"/>
        <v>38123.01</v>
      </c>
      <c r="J144" s="5">
        <f t="shared" si="37"/>
        <v>37535.64</v>
      </c>
      <c r="K144" s="5">
        <f t="shared" si="37"/>
        <v>36446.46</v>
      </c>
      <c r="L144" s="5">
        <f t="shared" si="37"/>
        <v>35726.910000000003</v>
      </c>
      <c r="M144" s="48">
        <f t="shared" si="44"/>
        <v>38340.22</v>
      </c>
      <c r="N144" s="48">
        <f t="shared" si="38"/>
        <v>51100</v>
      </c>
      <c r="O144" s="48">
        <f t="shared" si="38"/>
        <v>50100</v>
      </c>
      <c r="P144" s="48">
        <f t="shared" si="38"/>
        <v>48300</v>
      </c>
      <c r="Q144" s="48">
        <f t="shared" si="39"/>
        <v>47200</v>
      </c>
      <c r="R144" s="48">
        <f t="shared" si="39"/>
        <v>46300</v>
      </c>
      <c r="S144" s="48">
        <f t="shared" si="40"/>
        <v>49833.333333333336</v>
      </c>
      <c r="T144" s="57">
        <f t="shared" si="41"/>
        <v>4506.5733591666658</v>
      </c>
      <c r="U144">
        <f t="shared" si="45"/>
        <v>0.66178329828912896</v>
      </c>
      <c r="V144">
        <f t="shared" ca="1" si="42"/>
        <v>17.356482199218007</v>
      </c>
      <c r="W144" s="57">
        <f t="shared" ca="1" si="43"/>
        <v>51763.538279728542</v>
      </c>
      <c r="X144" s="106">
        <f t="shared" si="46"/>
        <v>0.3</v>
      </c>
    </row>
    <row r="145" spans="1:24" x14ac:dyDescent="0.2">
      <c r="A145" t="str">
        <f t="shared" si="36"/>
        <v>A33</v>
      </c>
      <c r="B145" s="7">
        <f t="shared" si="36"/>
        <v>26405</v>
      </c>
      <c r="C145" s="7">
        <f t="shared" si="36"/>
        <v>38961</v>
      </c>
      <c r="D145" t="str">
        <f t="shared" si="36"/>
        <v>F</v>
      </c>
      <c r="E145" s="5">
        <f t="shared" si="36"/>
        <v>33335.71</v>
      </c>
      <c r="F145">
        <f t="shared" si="36"/>
        <v>42</v>
      </c>
      <c r="G145" s="28">
        <f t="shared" si="47"/>
        <v>7.333333333333333</v>
      </c>
      <c r="H145" s="5">
        <f t="shared" si="37"/>
        <v>33335.71</v>
      </c>
      <c r="I145" s="5">
        <f t="shared" si="37"/>
        <v>32286.400000000001</v>
      </c>
      <c r="J145" s="5">
        <f t="shared" si="37"/>
        <v>31572.959999999999</v>
      </c>
      <c r="K145" s="5">
        <f t="shared" si="37"/>
        <v>30364.01</v>
      </c>
      <c r="L145" s="5">
        <f t="shared" si="37"/>
        <v>30126.04</v>
      </c>
      <c r="M145" s="48">
        <f t="shared" si="44"/>
        <v>32398.35666666667</v>
      </c>
      <c r="N145" s="48">
        <f t="shared" si="38"/>
        <v>51100</v>
      </c>
      <c r="O145" s="48">
        <f t="shared" si="38"/>
        <v>50100</v>
      </c>
      <c r="P145" s="48">
        <f t="shared" si="38"/>
        <v>48300</v>
      </c>
      <c r="Q145" s="48">
        <f t="shared" si="39"/>
        <v>47200</v>
      </c>
      <c r="R145" s="48">
        <f t="shared" si="39"/>
        <v>46300</v>
      </c>
      <c r="S145" s="48">
        <f t="shared" si="40"/>
        <v>49833.333333333336</v>
      </c>
      <c r="T145" s="57">
        <f t="shared" si="41"/>
        <v>2162.0503348888888</v>
      </c>
      <c r="U145">
        <f t="shared" si="45"/>
        <v>0.63940415293635666</v>
      </c>
      <c r="V145">
        <f t="shared" ca="1" si="42"/>
        <v>18.338225086063066</v>
      </c>
      <c r="W145" s="57">
        <f t="shared" ca="1" si="43"/>
        <v>25351.201797593512</v>
      </c>
      <c r="X145" s="106">
        <f t="shared" si="46"/>
        <v>0.3</v>
      </c>
    </row>
    <row r="146" spans="1:24" x14ac:dyDescent="0.2">
      <c r="A146" t="str">
        <f t="shared" si="36"/>
        <v>A34</v>
      </c>
      <c r="B146" s="7">
        <f t="shared" si="36"/>
        <v>26697</v>
      </c>
      <c r="C146" s="7">
        <f t="shared" si="36"/>
        <v>37895</v>
      </c>
      <c r="D146" t="str">
        <f t="shared" si="36"/>
        <v>F</v>
      </c>
      <c r="E146" s="5">
        <f t="shared" si="36"/>
        <v>38700.230000000003</v>
      </c>
      <c r="F146">
        <f t="shared" si="36"/>
        <v>41</v>
      </c>
      <c r="G146" s="28">
        <f t="shared" si="47"/>
        <v>10.25</v>
      </c>
      <c r="H146" s="5">
        <f t="shared" si="37"/>
        <v>38700.230000000003</v>
      </c>
      <c r="I146" s="5">
        <f t="shared" si="37"/>
        <v>37482.06</v>
      </c>
      <c r="J146" s="5">
        <f t="shared" si="37"/>
        <v>36708.620000000003</v>
      </c>
      <c r="K146" s="5">
        <f t="shared" si="37"/>
        <v>35456.75</v>
      </c>
      <c r="L146" s="5">
        <f t="shared" si="37"/>
        <v>34598.080000000002</v>
      </c>
      <c r="M146" s="48">
        <f t="shared" si="44"/>
        <v>37630.303333333337</v>
      </c>
      <c r="N146" s="48">
        <f t="shared" si="38"/>
        <v>51100</v>
      </c>
      <c r="O146" s="48">
        <f t="shared" si="38"/>
        <v>50100</v>
      </c>
      <c r="P146" s="48">
        <f t="shared" si="38"/>
        <v>48300</v>
      </c>
      <c r="Q146" s="48">
        <f t="shared" si="39"/>
        <v>47200</v>
      </c>
      <c r="R146" s="48">
        <f t="shared" si="39"/>
        <v>46300</v>
      </c>
      <c r="S146" s="48">
        <f t="shared" si="40"/>
        <v>49833.333333333336</v>
      </c>
      <c r="T146" s="57">
        <f t="shared" si="41"/>
        <v>3509.9665434166668</v>
      </c>
      <c r="U146">
        <f t="shared" si="45"/>
        <v>0.61778179027667302</v>
      </c>
      <c r="V146">
        <f t="shared" ca="1" si="42"/>
        <v>18.338225086063066</v>
      </c>
      <c r="W146" s="57">
        <f t="shared" ca="1" si="43"/>
        <v>39764.486519465165</v>
      </c>
      <c r="X146" s="106">
        <f t="shared" si="46"/>
        <v>0.3</v>
      </c>
    </row>
    <row r="147" spans="1:24" x14ac:dyDescent="0.2">
      <c r="A147" t="str">
        <f t="shared" si="36"/>
        <v>A35</v>
      </c>
      <c r="B147" s="7">
        <f t="shared" si="36"/>
        <v>26989</v>
      </c>
      <c r="C147" s="7">
        <f t="shared" si="36"/>
        <v>39904</v>
      </c>
      <c r="D147" t="str">
        <f t="shared" si="36"/>
        <v>F</v>
      </c>
      <c r="E147" s="5">
        <f t="shared" si="36"/>
        <v>31826.77</v>
      </c>
      <c r="F147">
        <f t="shared" si="36"/>
        <v>40</v>
      </c>
      <c r="G147" s="28">
        <f t="shared" si="47"/>
        <v>4.75</v>
      </c>
      <c r="H147" s="5">
        <f t="shared" si="37"/>
        <v>31826.77</v>
      </c>
      <c r="I147" s="5">
        <f t="shared" si="37"/>
        <v>30602.66</v>
      </c>
      <c r="J147" s="5">
        <f t="shared" si="37"/>
        <v>29718.45</v>
      </c>
      <c r="K147" s="5">
        <f t="shared" si="37"/>
        <v>28657.5</v>
      </c>
      <c r="L147" s="5">
        <f t="shared" si="37"/>
        <v>28489.96</v>
      </c>
      <c r="M147" s="48">
        <f t="shared" si="44"/>
        <v>30715.960000000003</v>
      </c>
      <c r="N147" s="48">
        <f t="shared" si="38"/>
        <v>51100</v>
      </c>
      <c r="O147" s="48">
        <f t="shared" si="38"/>
        <v>50100</v>
      </c>
      <c r="P147" s="48">
        <f t="shared" si="38"/>
        <v>48300</v>
      </c>
      <c r="Q147" s="48">
        <f t="shared" si="39"/>
        <v>47200</v>
      </c>
      <c r="R147" s="48">
        <f t="shared" si="39"/>
        <v>46300</v>
      </c>
      <c r="S147" s="48">
        <f t="shared" si="40"/>
        <v>49833.333333333336</v>
      </c>
      <c r="T147" s="57">
        <f t="shared" si="41"/>
        <v>1327.697371</v>
      </c>
      <c r="U147">
        <f t="shared" si="45"/>
        <v>0.59689061862480497</v>
      </c>
      <c r="V147">
        <f t="shared" ca="1" si="42"/>
        <v>18.338225086063066</v>
      </c>
      <c r="W147" s="57">
        <f t="shared" ca="1" si="43"/>
        <v>14532.861926218167</v>
      </c>
      <c r="X147" s="106">
        <f t="shared" si="46"/>
        <v>0.3</v>
      </c>
    </row>
    <row r="148" spans="1:24" x14ac:dyDescent="0.2">
      <c r="A148" t="str">
        <f t="shared" si="36"/>
        <v>A37</v>
      </c>
      <c r="B148" s="7">
        <f t="shared" si="36"/>
        <v>27573</v>
      </c>
      <c r="C148" s="7">
        <f t="shared" si="36"/>
        <v>40848</v>
      </c>
      <c r="D148" t="str">
        <f t="shared" si="36"/>
        <v>M</v>
      </c>
      <c r="E148" s="5">
        <f t="shared" si="36"/>
        <v>28591.96</v>
      </c>
      <c r="F148">
        <f t="shared" si="36"/>
        <v>39</v>
      </c>
      <c r="G148" s="28">
        <f t="shared" si="47"/>
        <v>2.1666666666666665</v>
      </c>
      <c r="H148" s="5">
        <f t="shared" si="37"/>
        <v>28591.96</v>
      </c>
      <c r="I148" s="5">
        <f t="shared" si="37"/>
        <v>27492.27</v>
      </c>
      <c r="J148" s="5">
        <f t="shared" si="37"/>
        <v>27380.17</v>
      </c>
      <c r="K148" s="5"/>
      <c r="L148" s="5"/>
      <c r="M148" s="48">
        <f t="shared" si="44"/>
        <v>27821.466666666664</v>
      </c>
      <c r="N148" s="48">
        <f t="shared" si="38"/>
        <v>51100</v>
      </c>
      <c r="O148" s="48">
        <f t="shared" si="38"/>
        <v>50100</v>
      </c>
      <c r="P148" s="48">
        <f t="shared" si="38"/>
        <v>48300</v>
      </c>
      <c r="Q148" s="48"/>
      <c r="R148" s="48"/>
      <c r="S148" s="48">
        <f t="shared" si="40"/>
        <v>49833.333333333336</v>
      </c>
      <c r="T148" s="57">
        <f t="shared" si="41"/>
        <v>548.54658444444431</v>
      </c>
      <c r="U148">
        <f t="shared" si="45"/>
        <v>0.57670591171478747</v>
      </c>
      <c r="V148">
        <f t="shared" ca="1" si="42"/>
        <v>17.356482199218007</v>
      </c>
      <c r="W148" s="57">
        <f t="shared" ca="1" si="43"/>
        <v>5490.7241521353762</v>
      </c>
      <c r="X148" s="106">
        <f t="shared" si="46"/>
        <v>0.3</v>
      </c>
    </row>
    <row r="149" spans="1:24" x14ac:dyDescent="0.2">
      <c r="A149" t="str">
        <f t="shared" si="36"/>
        <v>A38</v>
      </c>
      <c r="B149" s="7">
        <f t="shared" si="36"/>
        <v>27865</v>
      </c>
      <c r="C149" s="7">
        <f t="shared" si="36"/>
        <v>38322</v>
      </c>
      <c r="D149" t="str">
        <f t="shared" si="36"/>
        <v>F</v>
      </c>
      <c r="E149" s="5">
        <f t="shared" si="36"/>
        <v>34994.660000000003</v>
      </c>
      <c r="F149">
        <f t="shared" si="36"/>
        <v>38</v>
      </c>
      <c r="G149" s="28">
        <f t="shared" si="47"/>
        <v>9.0833333333333339</v>
      </c>
      <c r="H149" s="5">
        <f t="shared" si="37"/>
        <v>34994.660000000003</v>
      </c>
      <c r="I149" s="5">
        <f t="shared" si="37"/>
        <v>33648.71</v>
      </c>
      <c r="J149" s="5">
        <f t="shared" si="37"/>
        <v>32921.120000000003</v>
      </c>
      <c r="K149" s="5">
        <f t="shared" ref="K149:L149" si="48">K96</f>
        <v>32649.06</v>
      </c>
      <c r="L149" s="5">
        <f t="shared" si="48"/>
        <v>31732.41</v>
      </c>
      <c r="M149" s="48">
        <f t="shared" si="44"/>
        <v>33854.829999999994</v>
      </c>
      <c r="N149" s="48">
        <f t="shared" si="38"/>
        <v>51100</v>
      </c>
      <c r="O149" s="48">
        <f t="shared" si="38"/>
        <v>50100</v>
      </c>
      <c r="P149" s="48">
        <f t="shared" si="38"/>
        <v>48300</v>
      </c>
      <c r="Q149" s="48">
        <f>Data2012!$B$80</f>
        <v>47200</v>
      </c>
      <c r="R149" s="48">
        <f>Data2012!$B$79</f>
        <v>46300</v>
      </c>
      <c r="S149" s="48">
        <f t="shared" si="40"/>
        <v>49833.333333333336</v>
      </c>
      <c r="T149" s="57">
        <f t="shared" si="41"/>
        <v>2798.3838230833326</v>
      </c>
      <c r="U149">
        <f t="shared" si="45"/>
        <v>0.55720377943457733</v>
      </c>
      <c r="V149">
        <f t="shared" ca="1" si="42"/>
        <v>18.338225086063066</v>
      </c>
      <c r="W149" s="57">
        <f t="shared" ca="1" si="43"/>
        <v>28594.245009881539</v>
      </c>
      <c r="X149" s="106">
        <f t="shared" si="46"/>
        <v>0.3</v>
      </c>
    </row>
    <row r="150" spans="1:24" x14ac:dyDescent="0.2">
      <c r="A150" t="str">
        <f t="shared" si="36"/>
        <v>A39</v>
      </c>
      <c r="B150" s="7">
        <f t="shared" si="36"/>
        <v>28157</v>
      </c>
      <c r="C150" s="7">
        <f t="shared" si="36"/>
        <v>39995</v>
      </c>
      <c r="D150" t="str">
        <f t="shared" si="36"/>
        <v>M</v>
      </c>
      <c r="E150" s="5">
        <f t="shared" si="36"/>
        <v>31368.16</v>
      </c>
      <c r="F150">
        <f t="shared" si="36"/>
        <v>37</v>
      </c>
      <c r="G150" s="28">
        <f t="shared" si="47"/>
        <v>4.5</v>
      </c>
      <c r="H150" s="5">
        <f t="shared" si="37"/>
        <v>31368.16</v>
      </c>
      <c r="I150" s="5">
        <f t="shared" si="37"/>
        <v>30234.37</v>
      </c>
      <c r="J150" s="5">
        <f t="shared" si="37"/>
        <v>29692.41</v>
      </c>
      <c r="K150" s="5">
        <f t="shared" ref="K150:L150" si="49">K97</f>
        <v>29661.39</v>
      </c>
      <c r="L150" s="5">
        <f t="shared" si="49"/>
        <v>29622.06</v>
      </c>
      <c r="M150" s="48">
        <f t="shared" si="44"/>
        <v>30431.646666666667</v>
      </c>
      <c r="N150" s="48">
        <f t="shared" si="38"/>
        <v>51100</v>
      </c>
      <c r="O150" s="48">
        <f t="shared" si="38"/>
        <v>50100</v>
      </c>
      <c r="P150" s="48">
        <f t="shared" si="38"/>
        <v>48300</v>
      </c>
      <c r="Q150" s="48">
        <f>Data2012!$B$80</f>
        <v>47200</v>
      </c>
      <c r="R150" s="48">
        <f>Data2012!$B$79</f>
        <v>46300</v>
      </c>
      <c r="S150" s="48">
        <f t="shared" si="40"/>
        <v>49833.333333333336</v>
      </c>
      <c r="T150" s="57">
        <f t="shared" si="41"/>
        <v>1246.175931</v>
      </c>
      <c r="U150">
        <f t="shared" si="45"/>
        <v>0.53836113955031628</v>
      </c>
      <c r="V150">
        <f t="shared" ca="1" si="42"/>
        <v>17.356482199218007</v>
      </c>
      <c r="W150" s="57">
        <f t="shared" ca="1" si="43"/>
        <v>11644.3371060877</v>
      </c>
      <c r="X150" s="106">
        <f t="shared" si="46"/>
        <v>0.3</v>
      </c>
    </row>
    <row r="151" spans="1:24" x14ac:dyDescent="0.2">
      <c r="A151" t="str">
        <f t="shared" si="36"/>
        <v>A40</v>
      </c>
      <c r="B151" s="7">
        <f t="shared" si="36"/>
        <v>28449</v>
      </c>
      <c r="C151" s="7">
        <f t="shared" si="36"/>
        <v>38534</v>
      </c>
      <c r="D151" t="str">
        <f t="shared" si="36"/>
        <v>M</v>
      </c>
      <c r="E151" s="5">
        <f t="shared" si="36"/>
        <v>31763.29</v>
      </c>
      <c r="F151">
        <f t="shared" si="36"/>
        <v>36</v>
      </c>
      <c r="G151" s="28">
        <f t="shared" si="47"/>
        <v>8.5</v>
      </c>
      <c r="H151" s="5">
        <f t="shared" si="37"/>
        <v>31763.29</v>
      </c>
      <c r="I151" s="5">
        <f t="shared" si="37"/>
        <v>30615.22</v>
      </c>
      <c r="J151" s="5">
        <f t="shared" si="37"/>
        <v>29523.3</v>
      </c>
      <c r="K151" s="5">
        <f t="shared" ref="K151:L151" si="50">K98</f>
        <v>28514.77</v>
      </c>
      <c r="L151" s="5">
        <f t="shared" si="50"/>
        <v>27534.54</v>
      </c>
      <c r="M151" s="48">
        <f t="shared" si="44"/>
        <v>30633.936666666665</v>
      </c>
      <c r="N151" s="48">
        <f t="shared" si="38"/>
        <v>51100</v>
      </c>
      <c r="O151" s="48">
        <f t="shared" si="38"/>
        <v>50100</v>
      </c>
      <c r="P151" s="48">
        <f t="shared" si="38"/>
        <v>48300</v>
      </c>
      <c r="Q151" s="48">
        <f>Data2012!$B$80</f>
        <v>47200</v>
      </c>
      <c r="R151" s="48">
        <f>Data2012!$B$79</f>
        <v>46300</v>
      </c>
      <c r="S151" s="48">
        <f t="shared" si="40"/>
        <v>49833.333333333336</v>
      </c>
      <c r="T151" s="57">
        <f t="shared" si="41"/>
        <v>2369.535001166666</v>
      </c>
      <c r="U151">
        <f t="shared" si="45"/>
        <v>0.52015569038677911</v>
      </c>
      <c r="V151">
        <f t="shared" ca="1" si="42"/>
        <v>17.356482199218007</v>
      </c>
      <c r="W151" s="57">
        <f t="shared" ca="1" si="43"/>
        <v>21392.334921614172</v>
      </c>
      <c r="X151" s="106">
        <f t="shared" si="46"/>
        <v>0.3</v>
      </c>
    </row>
    <row r="152" spans="1:24" x14ac:dyDescent="0.2">
      <c r="A152" t="str">
        <f t="shared" si="36"/>
        <v>A41</v>
      </c>
      <c r="B152" s="7">
        <f t="shared" si="36"/>
        <v>28741</v>
      </c>
      <c r="C152" s="7">
        <f t="shared" si="36"/>
        <v>40210</v>
      </c>
      <c r="D152" t="str">
        <f t="shared" si="36"/>
        <v>M</v>
      </c>
      <c r="E152" s="5">
        <f t="shared" si="36"/>
        <v>41136.25</v>
      </c>
      <c r="F152">
        <f t="shared" si="36"/>
        <v>35</v>
      </c>
      <c r="G152" s="28">
        <f t="shared" si="47"/>
        <v>3.9166666666666665</v>
      </c>
      <c r="H152" s="5">
        <f t="shared" si="37"/>
        <v>41136.25</v>
      </c>
      <c r="I152" s="5">
        <f t="shared" si="37"/>
        <v>39938.11</v>
      </c>
      <c r="J152" s="5">
        <f t="shared" si="37"/>
        <v>38754.79</v>
      </c>
      <c r="K152" s="5">
        <f t="shared" ref="K152" si="51">K99</f>
        <v>38144.35</v>
      </c>
      <c r="L152" s="5"/>
      <c r="M152" s="48">
        <f t="shared" si="44"/>
        <v>39943.049999999996</v>
      </c>
      <c r="N152" s="48">
        <f t="shared" si="38"/>
        <v>51100</v>
      </c>
      <c r="O152" s="48">
        <f t="shared" si="38"/>
        <v>50100</v>
      </c>
      <c r="P152" s="48">
        <f t="shared" si="38"/>
        <v>48300</v>
      </c>
      <c r="Q152" s="48">
        <f>Data2012!$B$80</f>
        <v>47200</v>
      </c>
      <c r="R152" s="48"/>
      <c r="S152" s="48">
        <f t="shared" si="40"/>
        <v>49833.333333333336</v>
      </c>
      <c r="T152" s="57">
        <f t="shared" si="41"/>
        <v>1423.6368737499997</v>
      </c>
      <c r="U152">
        <f t="shared" si="45"/>
        <v>0.50256588443167061</v>
      </c>
      <c r="V152">
        <f t="shared" ca="1" si="42"/>
        <v>17.356482199218007</v>
      </c>
      <c r="W152" s="57">
        <f t="shared" ca="1" si="43"/>
        <v>12418.065308875628</v>
      </c>
      <c r="X152" s="106">
        <f t="shared" si="46"/>
        <v>0.3</v>
      </c>
    </row>
    <row r="153" spans="1:24" x14ac:dyDescent="0.2">
      <c r="A153" t="str">
        <f t="shared" si="36"/>
        <v>A43</v>
      </c>
      <c r="B153" s="7">
        <f t="shared" si="36"/>
        <v>29325</v>
      </c>
      <c r="C153" s="7">
        <f t="shared" si="36"/>
        <v>40422</v>
      </c>
      <c r="D153" t="str">
        <f t="shared" si="36"/>
        <v>F</v>
      </c>
      <c r="E153" s="5">
        <f t="shared" si="36"/>
        <v>34477.42</v>
      </c>
      <c r="F153">
        <f t="shared" si="36"/>
        <v>34</v>
      </c>
      <c r="G153" s="28">
        <f t="shared" si="47"/>
        <v>3.3333333333333335</v>
      </c>
      <c r="H153" s="5">
        <f t="shared" si="37"/>
        <v>34477.42</v>
      </c>
      <c r="I153" s="5">
        <f t="shared" si="37"/>
        <v>33392.17</v>
      </c>
      <c r="J153" s="5">
        <f t="shared" si="37"/>
        <v>32500.65</v>
      </c>
      <c r="K153" s="5">
        <f t="shared" ref="K153" si="52">K100</f>
        <v>31891.08</v>
      </c>
      <c r="L153" s="5"/>
      <c r="M153" s="48">
        <f t="shared" si="44"/>
        <v>33456.746666666666</v>
      </c>
      <c r="N153" s="48">
        <f t="shared" si="38"/>
        <v>51100</v>
      </c>
      <c r="O153" s="48">
        <f t="shared" si="38"/>
        <v>50100</v>
      </c>
      <c r="P153" s="48">
        <f t="shared" si="38"/>
        <v>48300</v>
      </c>
      <c r="Q153" s="48">
        <f>Data2012!$B$80</f>
        <v>47200</v>
      </c>
      <c r="R153" s="48"/>
      <c r="S153" s="48">
        <f t="shared" si="40"/>
        <v>49833.333333333336</v>
      </c>
      <c r="T153" s="57">
        <f t="shared" si="41"/>
        <v>1014.8546488888888</v>
      </c>
      <c r="U153">
        <f t="shared" si="45"/>
        <v>0.48557090283253213</v>
      </c>
      <c r="V153">
        <f t="shared" ca="1" si="42"/>
        <v>18.338225086063066</v>
      </c>
      <c r="W153" s="57">
        <f t="shared" ca="1" si="43"/>
        <v>9036.7818588505907</v>
      </c>
      <c r="X153" s="106">
        <f t="shared" si="46"/>
        <v>0.3</v>
      </c>
    </row>
    <row r="154" spans="1:24" x14ac:dyDescent="0.2">
      <c r="A154" t="str">
        <f t="shared" si="36"/>
        <v>A44</v>
      </c>
      <c r="B154" s="7">
        <f t="shared" si="36"/>
        <v>29617</v>
      </c>
      <c r="C154" s="7">
        <f t="shared" si="36"/>
        <v>38991</v>
      </c>
      <c r="D154" t="str">
        <f t="shared" si="36"/>
        <v>F</v>
      </c>
      <c r="E154" s="5">
        <f t="shared" si="36"/>
        <v>32250.14</v>
      </c>
      <c r="F154">
        <f t="shared" si="36"/>
        <v>33</v>
      </c>
      <c r="G154" s="28">
        <f t="shared" si="47"/>
        <v>7.25</v>
      </c>
      <c r="H154" s="5">
        <f t="shared" si="37"/>
        <v>32250.14</v>
      </c>
      <c r="I154" s="5">
        <f t="shared" si="37"/>
        <v>31159.56</v>
      </c>
      <c r="J154" s="5">
        <f t="shared" si="37"/>
        <v>30694.77</v>
      </c>
      <c r="K154" s="5">
        <f t="shared" ref="K154:L154" si="53">K101</f>
        <v>29898.560000000001</v>
      </c>
      <c r="L154" s="5">
        <f t="shared" si="53"/>
        <v>28787.88</v>
      </c>
      <c r="M154" s="48">
        <f t="shared" si="44"/>
        <v>31368.156666666666</v>
      </c>
      <c r="N154" s="48">
        <f t="shared" si="38"/>
        <v>51100</v>
      </c>
      <c r="O154" s="48">
        <f t="shared" si="38"/>
        <v>50100</v>
      </c>
      <c r="P154" s="48">
        <f t="shared" si="38"/>
        <v>48300</v>
      </c>
      <c r="Q154" s="48">
        <f>Data2012!$B$80</f>
        <v>47200</v>
      </c>
      <c r="R154" s="48">
        <f>Data2012!$B$79</f>
        <v>46300</v>
      </c>
      <c r="S154" s="48">
        <f t="shared" si="40"/>
        <v>49833.333333333336</v>
      </c>
      <c r="T154" s="57">
        <f t="shared" si="41"/>
        <v>2069.5141360833331</v>
      </c>
      <c r="U154">
        <f t="shared" si="45"/>
        <v>0.46915063075606966</v>
      </c>
      <c r="V154">
        <f t="shared" ca="1" si="42"/>
        <v>18.338225086063066</v>
      </c>
      <c r="W154" s="57">
        <f t="shared" ca="1" si="43"/>
        <v>17804.83694607472</v>
      </c>
      <c r="X154" s="106">
        <f t="shared" si="46"/>
        <v>0.3</v>
      </c>
    </row>
    <row r="155" spans="1:24" x14ac:dyDescent="0.2">
      <c r="A155" t="str">
        <f t="shared" si="36"/>
        <v>A45</v>
      </c>
      <c r="B155" s="7">
        <f t="shared" si="36"/>
        <v>29909</v>
      </c>
      <c r="C155" s="7">
        <f t="shared" si="36"/>
        <v>40634</v>
      </c>
      <c r="D155" t="str">
        <f t="shared" si="36"/>
        <v>M</v>
      </c>
      <c r="E155" s="5">
        <f t="shared" si="36"/>
        <v>36154.720000000001</v>
      </c>
      <c r="F155">
        <f t="shared" si="36"/>
        <v>32</v>
      </c>
      <c r="G155" s="28">
        <f t="shared" si="47"/>
        <v>2.75</v>
      </c>
      <c r="H155" s="5">
        <f t="shared" si="37"/>
        <v>36154.720000000001</v>
      </c>
      <c r="I155" s="5">
        <f t="shared" si="37"/>
        <v>34932.1</v>
      </c>
      <c r="J155" s="5">
        <f t="shared" si="37"/>
        <v>34842.11</v>
      </c>
      <c r="K155" s="5"/>
      <c r="L155" s="5"/>
      <c r="M155" s="48">
        <f t="shared" si="44"/>
        <v>35309.643333333333</v>
      </c>
      <c r="N155" s="48">
        <f t="shared" si="38"/>
        <v>51100</v>
      </c>
      <c r="O155" s="48">
        <f t="shared" si="38"/>
        <v>50100</v>
      </c>
      <c r="P155" s="48">
        <f t="shared" si="38"/>
        <v>48300</v>
      </c>
      <c r="Q155" s="48"/>
      <c r="R155" s="48"/>
      <c r="S155" s="48">
        <f t="shared" si="40"/>
        <v>49833.333333333336</v>
      </c>
      <c r="T155" s="57">
        <f t="shared" si="41"/>
        <v>883.62382441666648</v>
      </c>
      <c r="U155">
        <f t="shared" si="45"/>
        <v>0.45328563358074364</v>
      </c>
      <c r="V155">
        <f t="shared" ca="1" si="42"/>
        <v>17.356482199218007</v>
      </c>
      <c r="W155" s="57">
        <f t="shared" ca="1" si="43"/>
        <v>6951.8609825309213</v>
      </c>
      <c r="X155" s="106">
        <f t="shared" si="46"/>
        <v>0.3</v>
      </c>
    </row>
    <row r="156" spans="1:24" x14ac:dyDescent="0.2">
      <c r="A156" t="str">
        <f t="shared" si="36"/>
        <v>A46</v>
      </c>
      <c r="B156" s="7">
        <f t="shared" si="36"/>
        <v>28395</v>
      </c>
      <c r="C156" s="7">
        <f t="shared" si="36"/>
        <v>41275</v>
      </c>
      <c r="D156" t="str">
        <f t="shared" si="36"/>
        <v>M</v>
      </c>
      <c r="E156" s="5">
        <f t="shared" si="36"/>
        <v>52280.56</v>
      </c>
      <c r="F156">
        <f t="shared" si="36"/>
        <v>36</v>
      </c>
      <c r="G156" s="28">
        <f t="shared" si="47"/>
        <v>1</v>
      </c>
      <c r="H156" s="5">
        <f t="shared" si="37"/>
        <v>52280.56</v>
      </c>
      <c r="I156" s="5"/>
      <c r="J156" s="5"/>
      <c r="K156" s="5"/>
      <c r="L156" s="5"/>
      <c r="M156" s="48">
        <f t="shared" si="44"/>
        <v>52280.56</v>
      </c>
      <c r="N156" s="48">
        <f t="shared" si="38"/>
        <v>51100</v>
      </c>
      <c r="O156" s="48"/>
      <c r="P156" s="48"/>
      <c r="Q156" s="48"/>
      <c r="R156" s="48"/>
      <c r="S156" s="48">
        <f t="shared" si="40"/>
        <v>51100</v>
      </c>
      <c r="T156" s="57">
        <f t="shared" si="41"/>
        <v>481.5378399999999</v>
      </c>
      <c r="U156">
        <f t="shared" si="45"/>
        <v>0.52015569038677911</v>
      </c>
      <c r="V156">
        <f t="shared" ca="1" si="42"/>
        <v>17.356482199218007</v>
      </c>
      <c r="W156" s="57">
        <f t="shared" ca="1" si="43"/>
        <v>4347.3587626427716</v>
      </c>
      <c r="X156" s="106">
        <f t="shared" si="46"/>
        <v>0.3</v>
      </c>
    </row>
    <row r="157" spans="1:24" x14ac:dyDescent="0.2">
      <c r="A157" t="str">
        <f t="shared" si="36"/>
        <v>A47</v>
      </c>
      <c r="B157" s="7">
        <f t="shared" si="36"/>
        <v>31050</v>
      </c>
      <c r="C157" s="7">
        <f t="shared" si="36"/>
        <v>41365</v>
      </c>
      <c r="D157" t="str">
        <f t="shared" si="36"/>
        <v>F</v>
      </c>
      <c r="E157" s="5">
        <f t="shared" si="36"/>
        <v>21763.5</v>
      </c>
      <c r="F157">
        <f t="shared" si="36"/>
        <v>29</v>
      </c>
      <c r="G157" s="28">
        <f t="shared" si="47"/>
        <v>0.75</v>
      </c>
      <c r="H157" s="5">
        <f t="shared" si="37"/>
        <v>21763.5</v>
      </c>
      <c r="I157" s="5"/>
      <c r="J157" s="5"/>
      <c r="K157" s="5"/>
      <c r="L157" s="5"/>
      <c r="M157" s="48">
        <f t="shared" si="44"/>
        <v>21763.5</v>
      </c>
      <c r="N157" s="48">
        <f t="shared" si="38"/>
        <v>51100</v>
      </c>
      <c r="O157" s="48"/>
      <c r="P157" s="48"/>
      <c r="Q157" s="48"/>
      <c r="R157" s="48"/>
      <c r="S157" s="48">
        <f t="shared" si="40"/>
        <v>51100</v>
      </c>
      <c r="T157" s="57">
        <f t="shared" si="41"/>
        <v>148.53588749999997</v>
      </c>
      <c r="U157">
        <f t="shared" si="45"/>
        <v>0.40883767079225974</v>
      </c>
      <c r="V157">
        <f t="shared" ca="1" si="42"/>
        <v>18.338225086063066</v>
      </c>
      <c r="W157" s="57">
        <f t="shared" ca="1" si="43"/>
        <v>1113.6266101591712</v>
      </c>
      <c r="X157" s="106">
        <f t="shared" si="46"/>
        <v>0.3</v>
      </c>
    </row>
    <row r="158" spans="1:24" x14ac:dyDescent="0.2">
      <c r="A158" t="str">
        <f t="shared" si="36"/>
        <v>A48</v>
      </c>
      <c r="B158" s="7">
        <f t="shared" si="36"/>
        <v>21975</v>
      </c>
      <c r="C158" s="7">
        <f t="shared" si="36"/>
        <v>41456</v>
      </c>
      <c r="D158" t="str">
        <f t="shared" si="36"/>
        <v>F</v>
      </c>
      <c r="E158" s="5">
        <f t="shared" si="36"/>
        <v>33413.64</v>
      </c>
      <c r="F158">
        <f t="shared" si="36"/>
        <v>54</v>
      </c>
      <c r="G158" s="28">
        <f t="shared" si="47"/>
        <v>0.5</v>
      </c>
      <c r="H158" s="5">
        <f t="shared" si="37"/>
        <v>33413.64</v>
      </c>
      <c r="I158" s="5"/>
      <c r="J158" s="5"/>
      <c r="K158" s="5"/>
      <c r="L158" s="5"/>
      <c r="M158" s="48">
        <f t="shared" si="44"/>
        <v>33413.64</v>
      </c>
      <c r="N158" s="48">
        <f t="shared" si="38"/>
        <v>51100</v>
      </c>
      <c r="O158" s="48"/>
      <c r="P158" s="48"/>
      <c r="Q158" s="48"/>
      <c r="R158" s="48"/>
      <c r="S158" s="48">
        <f t="shared" si="40"/>
        <v>51100</v>
      </c>
      <c r="T158" s="57">
        <f t="shared" si="41"/>
        <v>152.032062</v>
      </c>
      <c r="U158">
        <f t="shared" si="45"/>
        <v>0.96618357487922713</v>
      </c>
      <c r="V158">
        <f t="shared" ca="1" si="42"/>
        <v>18.338225086063066</v>
      </c>
      <c r="W158" s="57">
        <f t="shared" ca="1" si="43"/>
        <v>2693.7180417915897</v>
      </c>
      <c r="X158" s="106">
        <f t="shared" si="46"/>
        <v>0.3</v>
      </c>
    </row>
    <row r="159" spans="1:24" x14ac:dyDescent="0.2">
      <c r="A159" t="str">
        <f t="shared" si="36"/>
        <v>A49</v>
      </c>
      <c r="B159" s="7">
        <f t="shared" si="36"/>
        <v>21167</v>
      </c>
      <c r="C159" s="7">
        <f t="shared" si="36"/>
        <v>41334</v>
      </c>
      <c r="D159" t="str">
        <f t="shared" si="36"/>
        <v>M</v>
      </c>
      <c r="E159" s="5">
        <f t="shared" si="36"/>
        <v>41886.300000000003</v>
      </c>
      <c r="F159">
        <f t="shared" si="36"/>
        <v>56</v>
      </c>
      <c r="G159" s="28">
        <f t="shared" si="47"/>
        <v>0.83333333333333337</v>
      </c>
      <c r="H159" s="5">
        <f t="shared" si="37"/>
        <v>41886.300000000003</v>
      </c>
      <c r="I159" s="5"/>
      <c r="J159" s="5"/>
      <c r="K159" s="5"/>
      <c r="L159" s="5"/>
      <c r="M159" s="48">
        <f t="shared" si="44"/>
        <v>41886.300000000003</v>
      </c>
      <c r="N159" s="48">
        <f t="shared" si="38"/>
        <v>51100</v>
      </c>
      <c r="O159" s="48"/>
      <c r="P159" s="48"/>
      <c r="Q159" s="48"/>
      <c r="R159" s="48"/>
      <c r="S159" s="48">
        <f t="shared" si="40"/>
        <v>51100</v>
      </c>
      <c r="T159" s="57">
        <f t="shared" si="41"/>
        <v>331.25082249999997</v>
      </c>
      <c r="U159">
        <f t="shared" si="45"/>
        <v>1</v>
      </c>
      <c r="V159">
        <f t="shared" ca="1" si="42"/>
        <v>16.995424649670195</v>
      </c>
      <c r="W159" s="57">
        <f t="shared" ca="1" si="43"/>
        <v>5629.7483939400263</v>
      </c>
      <c r="X159" s="106">
        <f t="shared" si="46"/>
        <v>0.27</v>
      </c>
    </row>
    <row r="160" spans="1:24" ht="13.5" thickBot="1" x14ac:dyDescent="0.25">
      <c r="A160" t="str">
        <f t="shared" si="36"/>
        <v>A50</v>
      </c>
      <c r="B160" s="7">
        <f t="shared" si="36"/>
        <v>27960</v>
      </c>
      <c r="C160" s="7">
        <f t="shared" si="36"/>
        <v>41306</v>
      </c>
      <c r="D160" t="str">
        <f t="shared" si="36"/>
        <v>M</v>
      </c>
      <c r="E160" s="5">
        <f t="shared" si="36"/>
        <v>38136.92</v>
      </c>
      <c r="F160">
        <f t="shared" si="36"/>
        <v>37</v>
      </c>
      <c r="G160" s="28">
        <f t="shared" si="47"/>
        <v>0.91666666666666663</v>
      </c>
      <c r="H160" s="5">
        <f t="shared" si="37"/>
        <v>38136.92</v>
      </c>
      <c r="I160" s="5"/>
      <c r="J160" s="5"/>
      <c r="K160" s="5"/>
      <c r="L160" s="5"/>
      <c r="M160" s="48">
        <f t="shared" si="44"/>
        <v>38136.92</v>
      </c>
      <c r="N160" s="48">
        <f t="shared" si="38"/>
        <v>51100</v>
      </c>
      <c r="O160" s="48"/>
      <c r="P160" s="48"/>
      <c r="Q160" s="48"/>
      <c r="R160" s="48"/>
      <c r="S160" s="48">
        <f t="shared" si="40"/>
        <v>51100</v>
      </c>
      <c r="T160" s="57">
        <f t="shared" si="41"/>
        <v>318.12547433333327</v>
      </c>
      <c r="U160">
        <f t="shared" si="45"/>
        <v>0.53836113955031628</v>
      </c>
      <c r="V160">
        <f t="shared" ca="1" si="42"/>
        <v>17.356482199218007</v>
      </c>
      <c r="W160" s="57">
        <f t="shared" ca="1" si="43"/>
        <v>2972.5820993820676</v>
      </c>
      <c r="X160" s="106">
        <f t="shared" si="46"/>
        <v>0.3</v>
      </c>
    </row>
    <row r="161" spans="1:24" ht="13.5" thickBot="1" x14ac:dyDescent="0.25">
      <c r="A161" s="70"/>
      <c r="B161" s="71"/>
      <c r="C161" s="71"/>
      <c r="D161" s="72"/>
      <c r="E161" s="73"/>
      <c r="F161" s="72"/>
      <c r="G161" s="74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U161" s="58"/>
      <c r="V161" s="59" t="s">
        <v>143</v>
      </c>
      <c r="W161" s="84">
        <f ca="1">SUM(W120:W160)</f>
        <v>6587169.3256058088</v>
      </c>
    </row>
    <row r="162" spans="1:24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</sheetData>
  <pageMargins left="0.7" right="0.7" top="0.75" bottom="0.75" header="0.3" footer="0.3"/>
  <pageSetup orientation="portrait" verticalDpi="0" r:id="rId1"/>
  <ignoredErrors>
    <ignoredError sqref="M120:M159 F24" 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9" workbookViewId="0">
      <selection activeCell="D28" sqref="D28"/>
    </sheetView>
  </sheetViews>
  <sheetFormatPr defaultColWidth="8.7109375" defaultRowHeight="12.75" x14ac:dyDescent="0.2"/>
  <cols>
    <col min="1" max="1" width="14" style="31" customWidth="1"/>
    <col min="2" max="2" width="19" style="31" bestFit="1" customWidth="1"/>
    <col min="3" max="3" width="14.42578125" style="31" bestFit="1" customWidth="1"/>
    <col min="4" max="4" width="12.140625" style="31" bestFit="1" customWidth="1"/>
    <col min="5" max="5" width="9.7109375" style="31" customWidth="1"/>
    <col min="6" max="6" width="9.7109375" style="31" bestFit="1" customWidth="1"/>
    <col min="7" max="9" width="12" style="31" bestFit="1" customWidth="1"/>
    <col min="10" max="16384" width="8.7109375" style="31"/>
  </cols>
  <sheetData>
    <row r="1" spans="1:10" ht="15" x14ac:dyDescent="0.3">
      <c r="A1" s="30" t="s">
        <v>110</v>
      </c>
      <c r="C1" s="109" t="s">
        <v>191</v>
      </c>
    </row>
    <row r="3" spans="1:10" x14ac:dyDescent="0.2">
      <c r="A3" s="34" t="s">
        <v>130</v>
      </c>
      <c r="B3" s="105">
        <v>41639</v>
      </c>
    </row>
    <row r="5" spans="1:10" s="53" customFormat="1" x14ac:dyDescent="0.2">
      <c r="A5" s="52" t="s">
        <v>131</v>
      </c>
    </row>
    <row r="6" spans="1:10" x14ac:dyDescent="0.2">
      <c r="A6" s="34" t="s">
        <v>132</v>
      </c>
      <c r="B6" s="54">
        <v>4.7500000000000001E-2</v>
      </c>
      <c r="C6" s="78" t="s">
        <v>169</v>
      </c>
      <c r="D6" s="31" t="str">
        <f>"'"&amp;"Male"&amp;B8&amp;"'!"</f>
        <v>'Male2020'!</v>
      </c>
      <c r="E6" s="78" t="s">
        <v>180</v>
      </c>
      <c r="F6" s="62">
        <v>0.03</v>
      </c>
      <c r="G6" s="162">
        <v>3.7499999999999999E-2</v>
      </c>
      <c r="H6" s="163">
        <v>447820.662314696</v>
      </c>
    </row>
    <row r="7" spans="1:10" x14ac:dyDescent="0.2">
      <c r="A7" s="34" t="s">
        <v>134</v>
      </c>
      <c r="B7" s="31">
        <v>60</v>
      </c>
      <c r="C7" s="78" t="s">
        <v>170</v>
      </c>
      <c r="D7" s="31" t="str">
        <f>"'"&amp;"Female"&amp;B8&amp;"'!"</f>
        <v>'Female2020'!</v>
      </c>
      <c r="E7" s="78" t="s">
        <v>111</v>
      </c>
      <c r="F7" s="108">
        <f ca="1">I20</f>
        <v>378159.58319522889</v>
      </c>
      <c r="G7" s="164" t="s">
        <v>249</v>
      </c>
      <c r="H7" s="138">
        <v>26</v>
      </c>
    </row>
    <row r="8" spans="1:10" x14ac:dyDescent="0.2">
      <c r="A8" s="68" t="s">
        <v>156</v>
      </c>
      <c r="B8" s="31">
        <v>2020</v>
      </c>
      <c r="C8" s="79" t="s">
        <v>172</v>
      </c>
      <c r="D8" s="31" t="s">
        <v>245</v>
      </c>
      <c r="E8" s="78" t="s">
        <v>190</v>
      </c>
      <c r="F8" s="31">
        <v>0</v>
      </c>
      <c r="G8" s="164" t="s">
        <v>250</v>
      </c>
      <c r="H8" s="138">
        <v>44</v>
      </c>
    </row>
    <row r="9" spans="1:10" x14ac:dyDescent="0.2">
      <c r="A9" s="109" t="s">
        <v>247</v>
      </c>
      <c r="B9" s="31">
        <v>26</v>
      </c>
      <c r="C9" s="79" t="s">
        <v>174</v>
      </c>
      <c r="D9" s="31" t="s">
        <v>246</v>
      </c>
    </row>
    <row r="10" spans="1:10" x14ac:dyDescent="0.2">
      <c r="A10" s="109" t="s">
        <v>248</v>
      </c>
      <c r="B10" s="31">
        <v>44</v>
      </c>
      <c r="C10" s="80" t="s">
        <v>173</v>
      </c>
      <c r="D10" s="81">
        <v>26</v>
      </c>
    </row>
    <row r="12" spans="1:10" s="53" customFormat="1" x14ac:dyDescent="0.2">
      <c r="A12" s="52" t="s">
        <v>135</v>
      </c>
    </row>
    <row r="13" spans="1:10" ht="63.75" x14ac:dyDescent="0.2">
      <c r="A13" s="55" t="s">
        <v>4</v>
      </c>
      <c r="B13" s="55" t="s">
        <v>6</v>
      </c>
      <c r="C13" s="55" t="s">
        <v>9</v>
      </c>
      <c r="D13" s="55" t="s">
        <v>5</v>
      </c>
      <c r="E13" s="55" t="s">
        <v>136</v>
      </c>
      <c r="F13" s="56" t="s">
        <v>139</v>
      </c>
      <c r="G13" s="55" t="s">
        <v>100</v>
      </c>
      <c r="H13" s="55" t="s">
        <v>104</v>
      </c>
      <c r="I13" s="56" t="s">
        <v>140</v>
      </c>
      <c r="J13" s="78" t="s">
        <v>180</v>
      </c>
    </row>
    <row r="14" spans="1:10" x14ac:dyDescent="0.2">
      <c r="A14" t="str">
        <f>Data2013!A50</f>
        <v>D01</v>
      </c>
      <c r="B14" s="7">
        <f>Data2013!B50</f>
        <v>19127</v>
      </c>
      <c r="C14" s="27">
        <f>Data2013!C50</f>
        <v>889.69</v>
      </c>
      <c r="D14" s="65" t="str">
        <f>Data2013!D50</f>
        <v>F</v>
      </c>
      <c r="E14" s="65">
        <f>ROUND(($B$3-B14)/365.25,0)</f>
        <v>62</v>
      </c>
      <c r="F14" s="57">
        <f>C14*12*(1-J14)</f>
        <v>9715.4148000000005</v>
      </c>
      <c r="G14">
        <f>(1+$B$6)^(-MAX(0,$B$7-E14))</f>
        <v>1</v>
      </c>
      <c r="H14">
        <f ca="1">IF(D14="M", VLOOKUP(MAX(E14,$B$7),INDIRECT($D$6&amp;$D$9),$D$10), VLOOKUP(MAX(E14,$B$7),INDIRECT($D$7&amp;$D$9),$D$10))</f>
        <v>13.902321567200302</v>
      </c>
      <c r="I14" s="57">
        <f ca="1">F14*G14*H14</f>
        <v>135066.82070833701</v>
      </c>
      <c r="J14" s="107">
        <f>IF(E14&gt;60, $F$6*IF(E14&gt;65, 0, 65-E14), $F$6*MIN(65-$B$7, $B$7-E14))</f>
        <v>0.09</v>
      </c>
    </row>
    <row r="15" spans="1:10" x14ac:dyDescent="0.2">
      <c r="A15" t="str">
        <f>Data2013!A51</f>
        <v>D03</v>
      </c>
      <c r="B15" s="7">
        <f>Data2013!B51</f>
        <v>22270</v>
      </c>
      <c r="C15" s="27">
        <f>Data2013!C51</f>
        <v>784.5</v>
      </c>
      <c r="D15" s="65" t="str">
        <f>Data2013!D51</f>
        <v>M</v>
      </c>
      <c r="E15" s="65">
        <f t="shared" ref="E15:E19" si="0">ROUND(($B$3-B15)/365.25,0)</f>
        <v>53</v>
      </c>
      <c r="F15" s="57">
        <f t="shared" ref="F15:F19" si="1">C15*12*(1-J15)</f>
        <v>8001.9</v>
      </c>
      <c r="G15">
        <f t="shared" ref="G15:G19" si="2">(1+$B$6)^(-MAX(0,$B$7-E15))</f>
        <v>0.72263963610854687</v>
      </c>
      <c r="H15">
        <f t="shared" ref="H15:H19" ca="1" si="3">IF(D15="M", VLOOKUP(MAX(E15,$B$7),INDIRECT($D$6&amp;$D$9),$D$10), VLOOKUP(MAX(E15,$B$7),INDIRECT($D$7&amp;$D$9),$D$10))</f>
        <v>13.641612121790303</v>
      </c>
      <c r="I15" s="57">
        <f t="shared" ref="I15:I19" ca="1" si="4">F15*G15*H15</f>
        <v>78882.487099273174</v>
      </c>
      <c r="J15" s="107">
        <f t="shared" ref="J15:J19" si="5">IF(E15&gt;60, $F$6*IF(E15&gt;65, 0, 65-E15), $F$6*MIN(65-$B$7, $B$7-E15))</f>
        <v>0.15</v>
      </c>
    </row>
    <row r="16" spans="1:10" x14ac:dyDescent="0.2">
      <c r="A16" t="str">
        <f>Data2013!A52</f>
        <v>D04</v>
      </c>
      <c r="B16" s="7">
        <f>Data2013!B52</f>
        <v>23293</v>
      </c>
      <c r="C16" s="27">
        <f>Data2013!C52</f>
        <v>966.54</v>
      </c>
      <c r="D16" s="65" t="str">
        <f>Data2013!D52</f>
        <v>M</v>
      </c>
      <c r="E16" s="65">
        <f t="shared" si="0"/>
        <v>50</v>
      </c>
      <c r="F16" s="57">
        <f t="shared" si="1"/>
        <v>9858.7079999999987</v>
      </c>
      <c r="G16">
        <f t="shared" si="2"/>
        <v>0.62872348581105664</v>
      </c>
      <c r="H16">
        <f t="shared" ca="1" si="3"/>
        <v>13.641612121790303</v>
      </c>
      <c r="I16" s="57">
        <f t="shared" ca="1" si="4"/>
        <v>84556.185755314931</v>
      </c>
      <c r="J16" s="107">
        <f t="shared" si="5"/>
        <v>0.15</v>
      </c>
    </row>
    <row r="17" spans="1:10" x14ac:dyDescent="0.2">
      <c r="A17" t="str">
        <f>Data2013!A53</f>
        <v>D05</v>
      </c>
      <c r="B17" s="7">
        <f>Data2013!B53</f>
        <v>28377</v>
      </c>
      <c r="C17" s="27">
        <f>Data2013!C53</f>
        <v>200.63</v>
      </c>
      <c r="D17" s="65" t="str">
        <f>Data2013!D53</f>
        <v>F</v>
      </c>
      <c r="E17" s="65">
        <f t="shared" si="0"/>
        <v>36</v>
      </c>
      <c r="F17" s="57">
        <f t="shared" si="1"/>
        <v>2046.4259999999999</v>
      </c>
      <c r="G17">
        <f t="shared" si="2"/>
        <v>0.3283244615379769</v>
      </c>
      <c r="H17">
        <f t="shared" ca="1" si="3"/>
        <v>14.462619321147233</v>
      </c>
      <c r="I17" s="57">
        <f t="shared" ca="1" si="4"/>
        <v>9717.3140922415005</v>
      </c>
      <c r="J17" s="107">
        <f t="shared" si="5"/>
        <v>0.15</v>
      </c>
    </row>
    <row r="18" spans="1:10" x14ac:dyDescent="0.2">
      <c r="A18" t="str">
        <f>Data2013!A54</f>
        <v>A25</v>
      </c>
      <c r="B18" s="7">
        <f>Data2013!B54</f>
        <v>24069</v>
      </c>
      <c r="C18" s="27">
        <f>Data2013!C54</f>
        <v>726.81</v>
      </c>
      <c r="D18" s="65" t="str">
        <f>Data2013!D54</f>
        <v>M</v>
      </c>
      <c r="E18" s="65">
        <f t="shared" si="0"/>
        <v>48</v>
      </c>
      <c r="F18" s="57">
        <f t="shared" si="1"/>
        <v>7413.4619999999995</v>
      </c>
      <c r="G18">
        <f t="shared" si="2"/>
        <v>0.57299603972276891</v>
      </c>
      <c r="H18">
        <f t="shared" ca="1" si="3"/>
        <v>13.641612121790303</v>
      </c>
      <c r="I18" s="57">
        <f ca="1">F18*G18*H18</f>
        <v>57947.99086785478</v>
      </c>
      <c r="J18" s="107">
        <f t="shared" si="5"/>
        <v>0.15</v>
      </c>
    </row>
    <row r="19" spans="1:10" ht="13.5" thickBot="1" x14ac:dyDescent="0.25">
      <c r="A19" t="str">
        <f>Data2013!A55</f>
        <v>A36</v>
      </c>
      <c r="B19" s="7">
        <f>Data2013!B55</f>
        <v>27281</v>
      </c>
      <c r="C19" s="27">
        <f>Data2013!C55</f>
        <v>228.32</v>
      </c>
      <c r="D19" s="65" t="str">
        <f>Data2013!D55</f>
        <v>M</v>
      </c>
      <c r="E19" s="65">
        <f t="shared" si="0"/>
        <v>39</v>
      </c>
      <c r="F19" s="57">
        <f t="shared" si="1"/>
        <v>2328.864</v>
      </c>
      <c r="G19">
        <f t="shared" si="2"/>
        <v>0.37736823065432534</v>
      </c>
      <c r="H19">
        <f t="shared" ca="1" si="3"/>
        <v>13.641612121790303</v>
      </c>
      <c r="I19" s="57">
        <f t="shared" ca="1" si="4"/>
        <v>11988.784672207457</v>
      </c>
      <c r="J19" s="107">
        <f t="shared" si="5"/>
        <v>0.15</v>
      </c>
    </row>
    <row r="20" spans="1:10" ht="13.5" thickBot="1" x14ac:dyDescent="0.25">
      <c r="A20"/>
      <c r="B20" s="7"/>
      <c r="G20" s="58"/>
      <c r="H20" s="59" t="s">
        <v>143</v>
      </c>
      <c r="I20" s="61">
        <f ca="1">SUM(I14:I19)</f>
        <v>378159.58319522889</v>
      </c>
    </row>
    <row r="22" spans="1:10" s="53" customFormat="1" x14ac:dyDescent="0.2">
      <c r="A22" s="52" t="s">
        <v>148</v>
      </c>
    </row>
    <row r="23" spans="1:10" x14ac:dyDescent="0.2">
      <c r="A23" s="34" t="s">
        <v>132</v>
      </c>
      <c r="B23" s="54">
        <v>3.5000000000000003E-2</v>
      </c>
      <c r="C23" s="78" t="s">
        <v>169</v>
      </c>
      <c r="D23" s="31" t="str">
        <f>"'"&amp;"Male"&amp;B25&amp;"'!"</f>
        <v>'Male2020'!</v>
      </c>
      <c r="E23" s="78"/>
      <c r="F23" s="158"/>
      <c r="G23" s="162">
        <v>3.5000000000000003E-2</v>
      </c>
      <c r="H23" s="163">
        <v>585141.71981329017</v>
      </c>
    </row>
    <row r="24" spans="1:10" x14ac:dyDescent="0.2">
      <c r="A24" s="68" t="s">
        <v>134</v>
      </c>
      <c r="B24" s="86">
        <v>55</v>
      </c>
      <c r="C24" s="78" t="s">
        <v>170</v>
      </c>
      <c r="D24" s="31" t="str">
        <f>"'"&amp;"Female"&amp;B25&amp;"'!"</f>
        <v>'Female2020'!</v>
      </c>
      <c r="G24" s="164" t="s">
        <v>253</v>
      </c>
      <c r="H24" s="138">
        <v>38</v>
      </c>
    </row>
    <row r="25" spans="1:10" x14ac:dyDescent="0.2">
      <c r="A25" s="68" t="s">
        <v>156</v>
      </c>
      <c r="B25" s="86">
        <v>2020</v>
      </c>
      <c r="C25" s="79" t="s">
        <v>172</v>
      </c>
      <c r="D25" s="31" t="s">
        <v>245</v>
      </c>
      <c r="G25" s="164" t="s">
        <v>254</v>
      </c>
      <c r="H25" s="138">
        <v>56</v>
      </c>
    </row>
    <row r="26" spans="1:10" x14ac:dyDescent="0.2">
      <c r="A26" s="109"/>
      <c r="B26" s="81"/>
      <c r="C26" s="79" t="s">
        <v>174</v>
      </c>
      <c r="D26" s="31" t="s">
        <v>246</v>
      </c>
    </row>
    <row r="27" spans="1:10" x14ac:dyDescent="0.2">
      <c r="A27" s="109"/>
      <c r="B27" s="81"/>
      <c r="C27" s="80" t="s">
        <v>173</v>
      </c>
      <c r="D27" s="81">
        <v>38</v>
      </c>
    </row>
    <row r="29" spans="1:10" s="53" customFormat="1" x14ac:dyDescent="0.2">
      <c r="A29" s="52" t="s">
        <v>149</v>
      </c>
    </row>
    <row r="30" spans="1:10" ht="63.75" x14ac:dyDescent="0.2">
      <c r="A30" s="55" t="s">
        <v>4</v>
      </c>
      <c r="B30" s="55" t="s">
        <v>6</v>
      </c>
      <c r="C30" s="55" t="s">
        <v>9</v>
      </c>
      <c r="D30" s="55" t="s">
        <v>5</v>
      </c>
      <c r="E30" s="55" t="s">
        <v>136</v>
      </c>
      <c r="F30" s="56" t="s">
        <v>139</v>
      </c>
      <c r="G30" s="55" t="s">
        <v>100</v>
      </c>
      <c r="H30" s="55" t="s">
        <v>104</v>
      </c>
      <c r="I30" s="56" t="s">
        <v>140</v>
      </c>
      <c r="J30" s="78" t="s">
        <v>180</v>
      </c>
    </row>
    <row r="31" spans="1:10" x14ac:dyDescent="0.2">
      <c r="A31" t="str">
        <f>A14</f>
        <v>D01</v>
      </c>
      <c r="B31" s="7">
        <f>B14</f>
        <v>19127</v>
      </c>
      <c r="C31" s="27">
        <f>C14</f>
        <v>889.69</v>
      </c>
      <c r="D31" s="65" t="str">
        <f>D14</f>
        <v>F</v>
      </c>
      <c r="E31" s="65">
        <f>E14</f>
        <v>62</v>
      </c>
      <c r="F31" s="57">
        <f>C31*12*(1-J31)</f>
        <v>9715.4148000000005</v>
      </c>
      <c r="G31">
        <f>(1+$B$23)^(-MAX(0,$B$24-E31))</f>
        <v>1</v>
      </c>
      <c r="H31">
        <f ca="1">IF(D31="M", VLOOKUP(MAX(E31,$B$24),INDIRECT($D$6&amp;$D$9),$D$27), VLOOKUP(MAX(E31,$B$24),INDIRECT($D$7&amp;$D$9),$D$27))</f>
        <v>15.834971455395182</v>
      </c>
      <c r="I31" s="57">
        <f ca="1">F31*G31*H31</f>
        <v>153843.31603532389</v>
      </c>
      <c r="J31" s="107">
        <f>IF(E14&gt;55, $F$6*IF(E14&gt;65, 0, 65-E14), $F$6*MIN(65-55, 65-E14))</f>
        <v>0.09</v>
      </c>
    </row>
    <row r="32" spans="1:10" x14ac:dyDescent="0.2">
      <c r="A32" t="str">
        <f t="shared" ref="A32:E36" si="6">A15</f>
        <v>D03</v>
      </c>
      <c r="B32" s="7">
        <f t="shared" si="6"/>
        <v>22270</v>
      </c>
      <c r="C32" s="27">
        <f t="shared" si="6"/>
        <v>784.5</v>
      </c>
      <c r="D32" s="65" t="str">
        <f t="shared" si="6"/>
        <v>M</v>
      </c>
      <c r="E32" s="65">
        <f t="shared" si="6"/>
        <v>53</v>
      </c>
      <c r="F32" s="57">
        <f t="shared" ref="F32:F36" si="7">C32*12*(1-J32)</f>
        <v>6589.7999999999993</v>
      </c>
      <c r="G32">
        <f t="shared" ref="G32:G36" si="8">(1+$B$23)^(-MAX(0,$B$24-E32))</f>
        <v>0.93351070036640305</v>
      </c>
      <c r="H32">
        <f t="shared" ref="H32:H36" ca="1" si="9">IF(D32="M", VLOOKUP(MAX(E32,$B$24),INDIRECT($D$6&amp;$D$9),$D$27), VLOOKUP(MAX(E32,$B$24),INDIRECT($D$7&amp;$D$9),$D$27))</f>
        <v>17.356482199218007</v>
      </c>
      <c r="I32" s="57">
        <f t="shared" ref="I32:I34" ca="1" si="10">F32*G32*H32</f>
        <v>106770.98312343982</v>
      </c>
      <c r="J32" s="107">
        <f t="shared" ref="J32:J36" si="11">IF(E15&gt;55, $F$6*IF(E15&gt;65, 0, 65-E15), $F$6*MIN(65-55, 65-E15))</f>
        <v>0.3</v>
      </c>
    </row>
    <row r="33" spans="1:10" x14ac:dyDescent="0.2">
      <c r="A33" t="str">
        <f t="shared" si="6"/>
        <v>D04</v>
      </c>
      <c r="B33" s="7">
        <f t="shared" si="6"/>
        <v>23293</v>
      </c>
      <c r="C33" s="27">
        <f t="shared" si="6"/>
        <v>966.54</v>
      </c>
      <c r="D33" s="65" t="str">
        <f t="shared" si="6"/>
        <v>M</v>
      </c>
      <c r="E33" s="65">
        <f t="shared" si="6"/>
        <v>50</v>
      </c>
      <c r="F33" s="57">
        <f t="shared" si="7"/>
        <v>8118.9359999999988</v>
      </c>
      <c r="G33">
        <f t="shared" si="8"/>
        <v>0.84197316685852419</v>
      </c>
      <c r="H33">
        <f t="shared" ca="1" si="9"/>
        <v>17.356482199218007</v>
      </c>
      <c r="I33" s="57">
        <f t="shared" ca="1" si="10"/>
        <v>118647.6323677405</v>
      </c>
      <c r="J33" s="107">
        <f t="shared" si="11"/>
        <v>0.3</v>
      </c>
    </row>
    <row r="34" spans="1:10" x14ac:dyDescent="0.2">
      <c r="A34" t="str">
        <f t="shared" si="6"/>
        <v>D05</v>
      </c>
      <c r="B34" s="7">
        <f t="shared" si="6"/>
        <v>28377</v>
      </c>
      <c r="C34" s="27">
        <f t="shared" si="6"/>
        <v>200.63</v>
      </c>
      <c r="D34" s="65" t="str">
        <f t="shared" si="6"/>
        <v>F</v>
      </c>
      <c r="E34" s="65">
        <f t="shared" si="6"/>
        <v>36</v>
      </c>
      <c r="F34" s="57">
        <f t="shared" si="7"/>
        <v>1685.2919999999999</v>
      </c>
      <c r="G34">
        <f t="shared" si="8"/>
        <v>0.52015569038677911</v>
      </c>
      <c r="H34">
        <f t="shared" ca="1" si="9"/>
        <v>18.338225086063066</v>
      </c>
      <c r="I34" s="57">
        <f t="shared" ca="1" si="10"/>
        <v>16075.548949016138</v>
      </c>
      <c r="J34" s="107">
        <f t="shared" si="11"/>
        <v>0.3</v>
      </c>
    </row>
    <row r="35" spans="1:10" x14ac:dyDescent="0.2">
      <c r="A35" t="str">
        <f t="shared" si="6"/>
        <v>A25</v>
      </c>
      <c r="B35" s="7">
        <f t="shared" si="6"/>
        <v>24069</v>
      </c>
      <c r="C35" s="27">
        <f t="shared" si="6"/>
        <v>726.81</v>
      </c>
      <c r="D35" s="65" t="str">
        <f t="shared" si="6"/>
        <v>M</v>
      </c>
      <c r="E35" s="65">
        <f t="shared" si="6"/>
        <v>48</v>
      </c>
      <c r="F35" s="57">
        <f t="shared" si="7"/>
        <v>6105.2039999999988</v>
      </c>
      <c r="G35">
        <f t="shared" si="8"/>
        <v>0.78599096068381913</v>
      </c>
      <c r="H35">
        <f t="shared" ca="1" si="9"/>
        <v>17.356482199218007</v>
      </c>
      <c r="I35" s="57">
        <f ca="1">F35*G35*H35</f>
        <v>83287.425685280599</v>
      </c>
      <c r="J35" s="107">
        <f t="shared" si="11"/>
        <v>0.3</v>
      </c>
    </row>
    <row r="36" spans="1:10" ht="13.5" thickBot="1" x14ac:dyDescent="0.25">
      <c r="A36" t="str">
        <f t="shared" si="6"/>
        <v>A36</v>
      </c>
      <c r="B36" s="7">
        <f t="shared" si="6"/>
        <v>27281</v>
      </c>
      <c r="C36" s="27">
        <f t="shared" si="6"/>
        <v>228.32</v>
      </c>
      <c r="D36" s="65" t="str">
        <f t="shared" si="6"/>
        <v>M</v>
      </c>
      <c r="E36" s="65">
        <f t="shared" si="6"/>
        <v>39</v>
      </c>
      <c r="F36" s="57">
        <f t="shared" si="7"/>
        <v>1917.8879999999999</v>
      </c>
      <c r="G36">
        <f t="shared" si="8"/>
        <v>0.57670591171478747</v>
      </c>
      <c r="H36">
        <f t="shared" ca="1" si="9"/>
        <v>17.356482199218007</v>
      </c>
      <c r="I36" s="57">
        <f t="shared" ref="I36" ca="1" si="12">F36*G36*H36</f>
        <v>19197.264665052582</v>
      </c>
      <c r="J36" s="107">
        <f t="shared" si="11"/>
        <v>0.3</v>
      </c>
    </row>
    <row r="37" spans="1:10" ht="13.5" thickBot="1" x14ac:dyDescent="0.25">
      <c r="A37"/>
      <c r="B37" s="7"/>
      <c r="G37" s="58"/>
      <c r="H37" s="59" t="s">
        <v>143</v>
      </c>
      <c r="I37" s="61">
        <f ca="1">SUM(I31:I36)</f>
        <v>497822.17082585354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F11" sqref="F11"/>
    </sheetView>
  </sheetViews>
  <sheetFormatPr defaultColWidth="8.7109375" defaultRowHeight="12.75" x14ac:dyDescent="0.2"/>
  <cols>
    <col min="1" max="1" width="14.7109375" style="31" customWidth="1"/>
    <col min="2" max="2" width="17.42578125" style="31" customWidth="1"/>
    <col min="3" max="3" width="16.85546875" style="31" bestFit="1" customWidth="1"/>
    <col min="4" max="4" width="12.7109375" style="31" customWidth="1"/>
    <col min="5" max="5" width="8.28515625" style="31" customWidth="1"/>
    <col min="6" max="6" width="9.140625" style="31" bestFit="1" customWidth="1"/>
    <col min="7" max="7" width="9.7109375" style="31" customWidth="1"/>
    <col min="8" max="8" width="11" style="31" customWidth="1"/>
    <col min="9" max="9" width="10.28515625" style="31" bestFit="1" customWidth="1"/>
    <col min="10" max="10" width="10.28515625" style="31" customWidth="1"/>
    <col min="11" max="11" width="11.28515625" style="31" bestFit="1" customWidth="1"/>
    <col min="12" max="12" width="8" style="31" customWidth="1"/>
    <col min="13" max="13" width="10.140625" style="31" customWidth="1"/>
    <col min="14" max="14" width="9.85546875" style="31" customWidth="1"/>
    <col min="15" max="15" width="10.140625" style="31" customWidth="1"/>
    <col min="16" max="16" width="8.7109375" style="31"/>
    <col min="17" max="17" width="11.140625" style="31" customWidth="1"/>
    <col min="18" max="16384" width="8.7109375" style="31"/>
  </cols>
  <sheetData>
    <row r="1" spans="1:17" ht="15" x14ac:dyDescent="0.3">
      <c r="A1" s="30" t="s">
        <v>8</v>
      </c>
      <c r="C1" s="109" t="s">
        <v>191</v>
      </c>
    </row>
    <row r="3" spans="1:17" x14ac:dyDescent="0.2">
      <c r="A3" s="34" t="s">
        <v>130</v>
      </c>
      <c r="B3" s="51">
        <v>41639</v>
      </c>
    </row>
    <row r="5" spans="1:17" s="53" customFormat="1" x14ac:dyDescent="0.2">
      <c r="A5" s="52" t="s">
        <v>131</v>
      </c>
    </row>
    <row r="6" spans="1:17" x14ac:dyDescent="0.2">
      <c r="A6" s="34" t="s">
        <v>132</v>
      </c>
      <c r="B6" s="54">
        <v>4.7500000000000001E-2</v>
      </c>
      <c r="C6" s="78" t="s">
        <v>169</v>
      </c>
      <c r="D6" s="31" t="str">
        <f>"'"&amp;"Male"&amp;B7&amp;"'!"</f>
        <v>'Male2020'!</v>
      </c>
      <c r="E6" s="78" t="s">
        <v>111</v>
      </c>
      <c r="F6" s="108">
        <f ca="1">K29</f>
        <v>3271674.9560829457</v>
      </c>
      <c r="G6" s="162">
        <v>3.7499999999999999E-2</v>
      </c>
      <c r="H6" s="163">
        <v>3588915.2362736235</v>
      </c>
    </row>
    <row r="7" spans="1:17" x14ac:dyDescent="0.2">
      <c r="A7" s="68" t="s">
        <v>176</v>
      </c>
      <c r="B7" s="86">
        <v>2020</v>
      </c>
      <c r="C7" s="78" t="s">
        <v>170</v>
      </c>
      <c r="D7" s="31" t="str">
        <f>"'"&amp;"Female"&amp;B7&amp;"'!"</f>
        <v>'Female2020'!</v>
      </c>
      <c r="E7" s="78" t="s">
        <v>190</v>
      </c>
      <c r="F7" s="31">
        <v>0</v>
      </c>
      <c r="G7" s="164" t="s">
        <v>249</v>
      </c>
      <c r="H7" s="138">
        <v>26</v>
      </c>
    </row>
    <row r="8" spans="1:17" x14ac:dyDescent="0.2">
      <c r="A8" s="78" t="s">
        <v>227</v>
      </c>
      <c r="B8" s="54">
        <v>0.05</v>
      </c>
      <c r="C8" s="79" t="s">
        <v>172</v>
      </c>
      <c r="D8" s="31" t="s">
        <v>245</v>
      </c>
      <c r="G8" s="164" t="s">
        <v>250</v>
      </c>
      <c r="H8" s="138">
        <v>44</v>
      </c>
    </row>
    <row r="9" spans="1:17" x14ac:dyDescent="0.2">
      <c r="A9" s="34"/>
      <c r="B9" s="54"/>
      <c r="C9" s="79" t="s">
        <v>174</v>
      </c>
      <c r="D9" s="31" t="s">
        <v>246</v>
      </c>
    </row>
    <row r="10" spans="1:17" x14ac:dyDescent="0.2">
      <c r="A10" s="34"/>
      <c r="C10" s="80" t="s">
        <v>173</v>
      </c>
      <c r="D10" s="81">
        <v>26</v>
      </c>
      <c r="L10" s="63"/>
    </row>
    <row r="11" spans="1:17" x14ac:dyDescent="0.2">
      <c r="A11" s="34"/>
      <c r="C11" s="80" t="s">
        <v>177</v>
      </c>
      <c r="D11" s="81">
        <f>D10-3</f>
        <v>23</v>
      </c>
      <c r="L11" s="63"/>
    </row>
    <row r="13" spans="1:17" s="53" customFormat="1" x14ac:dyDescent="0.2">
      <c r="A13" s="52" t="s">
        <v>135</v>
      </c>
    </row>
    <row r="14" spans="1:17" ht="63.75" x14ac:dyDescent="0.2">
      <c r="A14" s="55" t="s">
        <v>4</v>
      </c>
      <c r="B14" s="55" t="s">
        <v>6</v>
      </c>
      <c r="C14" s="55" t="s">
        <v>10</v>
      </c>
      <c r="D14" s="55" t="s">
        <v>5</v>
      </c>
      <c r="E14" s="55" t="s">
        <v>9</v>
      </c>
      <c r="F14" s="55" t="s">
        <v>150</v>
      </c>
      <c r="G14" s="55" t="s">
        <v>136</v>
      </c>
      <c r="H14" s="55" t="s">
        <v>151</v>
      </c>
      <c r="I14" s="56" t="s">
        <v>139</v>
      </c>
      <c r="J14" s="55" t="s">
        <v>104</v>
      </c>
      <c r="K14" s="56" t="s">
        <v>140</v>
      </c>
      <c r="L14" s="64" t="s">
        <v>152</v>
      </c>
      <c r="M14" s="55" t="s">
        <v>153</v>
      </c>
      <c r="N14" s="55" t="s">
        <v>154</v>
      </c>
      <c r="O14" s="55" t="s">
        <v>155</v>
      </c>
      <c r="Q14" s="139" t="s">
        <v>206</v>
      </c>
    </row>
    <row r="15" spans="1:17" x14ac:dyDescent="0.2">
      <c r="A15" s="70" t="str">
        <f>Data2013!A60</f>
        <v>P01</v>
      </c>
      <c r="B15" s="71">
        <f>Data2013!B60</f>
        <v>14929</v>
      </c>
      <c r="C15" s="71">
        <f>Data2013!C60</f>
        <v>38687</v>
      </c>
      <c r="D15" s="88" t="str">
        <f>Data2013!D60</f>
        <v>F</v>
      </c>
      <c r="E15" s="87">
        <f>Data2013!E60</f>
        <v>903.48</v>
      </c>
      <c r="F15" s="87" t="str">
        <f>RIGHT(Data2013!F60,LEN(Data2013!F60)-1)</f>
        <v>5</v>
      </c>
      <c r="G15" s="87">
        <f>ROUND( ($B$3-B15)/365.25, 0)</f>
        <v>73</v>
      </c>
      <c r="H15" s="87">
        <f>ROUND( (C15-B15)/365.25, 0)</f>
        <v>65</v>
      </c>
      <c r="I15" s="91">
        <f>12*E15</f>
        <v>10841.76</v>
      </c>
      <c r="J15" s="70">
        <f ca="1">M15+N15*O15</f>
        <v>10.461637662157791</v>
      </c>
      <c r="K15" s="83">
        <f ca="1">J15*I15</f>
        <v>113422.56474007586</v>
      </c>
      <c r="L15" s="89">
        <f>MAX(F15-(G15-H15), 0)</f>
        <v>0</v>
      </c>
      <c r="M15" s="90">
        <f>PV((1+$B$6)^(1/12) - 1,L15*12, -1/12, ,1)</f>
        <v>0</v>
      </c>
      <c r="N15" s="70">
        <f ca="1">IF(D15="M", VLOOKUP(G15+L15,INDIRECT($D$6&amp;$D$9),$D$11), VLOOKUP(G15+L15,INDIRECT($D$7&amp;$D$9),$D$11))/IF(D15="M", VLOOKUP(G15,INDIRECT($D$6&amp;$D$9),$D$11), VLOOKUP(G15,INDIRECT($D$7&amp;$D$9),$D$11))</f>
        <v>1</v>
      </c>
      <c r="O15" s="70">
        <f ca="1">IF(D15="M", VLOOKUP(G15+L15,INDIRECT($D$6&amp;$D$9),$D$10), VLOOKUP(G15+L15,INDIRECT($D$7&amp;$D$9),$D$10))</f>
        <v>10.461637662157791</v>
      </c>
    </row>
    <row r="16" spans="1:17" x14ac:dyDescent="0.2">
      <c r="A16" s="70" t="str">
        <f>Data2013!A61</f>
        <v>P02</v>
      </c>
      <c r="B16" s="71">
        <f>Data2013!B61</f>
        <v>14917</v>
      </c>
      <c r="C16" s="71">
        <f>Data2013!C61</f>
        <v>38687</v>
      </c>
      <c r="D16" s="88" t="str">
        <f>Data2013!D61</f>
        <v>M</v>
      </c>
      <c r="E16" s="87">
        <f>Data2013!E61</f>
        <v>621.29999999999995</v>
      </c>
      <c r="F16" s="87" t="str">
        <f>RIGHT(Data2013!F61,LEN(Data2013!F61)-1)</f>
        <v>15</v>
      </c>
      <c r="G16" s="87">
        <f t="shared" ref="G16:G28" si="0">ROUND( ($B$3-B16)/365.25, 0)</f>
        <v>73</v>
      </c>
      <c r="H16" s="87">
        <f t="shared" ref="H16:H28" si="1">ROUND( (C16-B16)/365.25, 0)</f>
        <v>65</v>
      </c>
      <c r="I16" s="91">
        <f t="shared" ref="I16:I28" si="2">12*E16</f>
        <v>7455.5999999999995</v>
      </c>
      <c r="J16" s="70">
        <f t="shared" ref="J16:J28" ca="1" si="3">M16+N16*O16</f>
        <v>9.9382462153565072</v>
      </c>
      <c r="K16" s="83">
        <f t="shared" ref="K16:K28" ca="1" si="4">J16*I16</f>
        <v>74095.588483211963</v>
      </c>
      <c r="L16" s="89">
        <f t="shared" ref="L16:L28" si="5">MAX(F16-(G16-H16), 0)</f>
        <v>7</v>
      </c>
      <c r="M16" s="90">
        <f t="shared" ref="M16:M28" si="6">PV((1+$B$6)^(1/12) - 1,L16*12, -1/12, ,1)</f>
        <v>5.9883372991701682</v>
      </c>
      <c r="N16" s="70">
        <f t="shared" ref="N16:N28" ca="1" si="7">IF(D16="M", VLOOKUP(G16+L16,INDIRECT($D$6&amp;$D$9),$D$11), VLOOKUP(G16+L16,INDIRECT($D$7&amp;$D$9),$D$11))/IF(D16="M", VLOOKUP(G16,INDIRECT($D$6&amp;$D$9),$D$11), VLOOKUP(G16,INDIRECT($D$7&amp;$D$9),$D$11))</f>
        <v>0.57502103582608122</v>
      </c>
      <c r="O16" s="70">
        <f t="shared" ref="O16:O28" ca="1" si="8">IF(D16="M", VLOOKUP(G16+L16,INDIRECT($D$6&amp;$D$9),$D$10), VLOOKUP(G16+L16,INDIRECT($D$7&amp;$D$9),$D$10))</f>
        <v>6.8691555092621233</v>
      </c>
    </row>
    <row r="17" spans="1:18" x14ac:dyDescent="0.2">
      <c r="A17" s="70" t="str">
        <f>Data2013!A62</f>
        <v>P03</v>
      </c>
      <c r="B17" s="71">
        <f>Data2013!B62</f>
        <v>20195</v>
      </c>
      <c r="C17" s="71">
        <f>Data2013!C62</f>
        <v>40664</v>
      </c>
      <c r="D17" s="88" t="str">
        <f>Data2013!D62</f>
        <v>M</v>
      </c>
      <c r="E17" s="87">
        <f>Data2013!E62</f>
        <v>565.45000000000005</v>
      </c>
      <c r="F17" s="87" t="str">
        <f>RIGHT(Data2013!F62,LEN(Data2013!F62)-1)</f>
        <v>10</v>
      </c>
      <c r="G17" s="87">
        <f t="shared" si="0"/>
        <v>59</v>
      </c>
      <c r="H17" s="87">
        <f t="shared" si="1"/>
        <v>56</v>
      </c>
      <c r="I17" s="91">
        <f t="shared" si="2"/>
        <v>6785.4000000000005</v>
      </c>
      <c r="J17" s="70">
        <f t="shared" ca="1" si="3"/>
        <v>14.05824271662518</v>
      </c>
      <c r="K17" s="83">
        <f t="shared" ca="1" si="4"/>
        <v>95390.800129388503</v>
      </c>
      <c r="L17" s="89">
        <f t="shared" si="5"/>
        <v>7</v>
      </c>
      <c r="M17" s="90">
        <f t="shared" si="6"/>
        <v>5.9883372991701682</v>
      </c>
      <c r="N17" s="70">
        <f t="shared" ca="1" si="7"/>
        <v>0.68479931317186427</v>
      </c>
      <c r="O17" s="70">
        <f t="shared" ca="1" si="8"/>
        <v>11.784336319025638</v>
      </c>
    </row>
    <row r="18" spans="1:18" x14ac:dyDescent="0.2">
      <c r="A18" s="70" t="str">
        <f>Data2013!A63</f>
        <v>P04</v>
      </c>
      <c r="B18" s="71">
        <f>Data2013!B63</f>
        <v>17495</v>
      </c>
      <c r="C18" s="71">
        <f>Data2013!C63</f>
        <v>37591</v>
      </c>
      <c r="D18" s="88" t="str">
        <f>Data2013!D63</f>
        <v>F</v>
      </c>
      <c r="E18" s="87">
        <f>Data2013!E63</f>
        <v>1082.33</v>
      </c>
      <c r="F18" s="87" t="str">
        <f>RIGHT(Data2013!F63,LEN(Data2013!F63)-1)</f>
        <v>0</v>
      </c>
      <c r="G18" s="87">
        <f t="shared" si="0"/>
        <v>66</v>
      </c>
      <c r="H18" s="87">
        <f t="shared" si="1"/>
        <v>55</v>
      </c>
      <c r="I18" s="91">
        <f t="shared" si="2"/>
        <v>12987.96</v>
      </c>
      <c r="J18" s="70">
        <f t="shared" ca="1" si="3"/>
        <v>12.726787422948385</v>
      </c>
      <c r="K18" s="83">
        <f t="shared" ca="1" si="4"/>
        <v>165295.00597775669</v>
      </c>
      <c r="L18" s="89">
        <f t="shared" si="5"/>
        <v>0</v>
      </c>
      <c r="M18" s="90">
        <f t="shared" si="6"/>
        <v>0</v>
      </c>
      <c r="N18" s="70">
        <f t="shared" ca="1" si="7"/>
        <v>1</v>
      </c>
      <c r="O18" s="70">
        <f t="shared" ca="1" si="8"/>
        <v>12.726787422948385</v>
      </c>
    </row>
    <row r="19" spans="1:18" x14ac:dyDescent="0.2">
      <c r="A19" s="70" t="str">
        <f>Data2013!A64</f>
        <v>P05</v>
      </c>
      <c r="B19" s="71">
        <f>Data2013!B64</f>
        <v>19661</v>
      </c>
      <c r="C19" s="71">
        <f>Data2013!C64</f>
        <v>40787</v>
      </c>
      <c r="D19" s="88" t="str">
        <f>Data2013!D64</f>
        <v>F</v>
      </c>
      <c r="E19" s="87">
        <f>Data2013!E64</f>
        <v>1143.45</v>
      </c>
      <c r="F19" s="87" t="str">
        <f>RIGHT(Data2013!F64,LEN(Data2013!F64)-1)</f>
        <v>10</v>
      </c>
      <c r="G19" s="87">
        <f t="shared" si="0"/>
        <v>60</v>
      </c>
      <c r="H19" s="87">
        <f t="shared" si="1"/>
        <v>58</v>
      </c>
      <c r="I19" s="91">
        <f t="shared" si="2"/>
        <v>13721.400000000001</v>
      </c>
      <c r="J19" s="70">
        <f t="shared" ca="1" si="3"/>
        <v>14.601456621361724</v>
      </c>
      <c r="K19" s="83">
        <f t="shared" ca="1" si="4"/>
        <v>200352.42688435278</v>
      </c>
      <c r="L19" s="89">
        <f t="shared" si="5"/>
        <v>8</v>
      </c>
      <c r="M19" s="90">
        <f t="shared" si="6"/>
        <v>6.6958320345346918</v>
      </c>
      <c r="N19" s="70">
        <f t="shared" ca="1" si="7"/>
        <v>0.65251771200915487</v>
      </c>
      <c r="O19" s="70">
        <f t="shared" ca="1" si="8"/>
        <v>12.115570874673997</v>
      </c>
    </row>
    <row r="20" spans="1:18" x14ac:dyDescent="0.2">
      <c r="A20" s="70" t="str">
        <f>Data2013!A65</f>
        <v>P06</v>
      </c>
      <c r="B20" s="71">
        <f>Data2013!B65</f>
        <v>19733</v>
      </c>
      <c r="C20" s="71">
        <f>Data2013!C65</f>
        <v>40087</v>
      </c>
      <c r="D20" s="88" t="str">
        <f>Data2013!D65</f>
        <v>F</v>
      </c>
      <c r="E20" s="87">
        <f>Data2013!E65</f>
        <v>470.15</v>
      </c>
      <c r="F20" s="87" t="str">
        <f>RIGHT(Data2013!F65,LEN(Data2013!F65)-1)</f>
        <v>0</v>
      </c>
      <c r="G20" s="87">
        <f t="shared" si="0"/>
        <v>60</v>
      </c>
      <c r="H20" s="87">
        <f t="shared" si="1"/>
        <v>56</v>
      </c>
      <c r="I20" s="91">
        <f t="shared" si="2"/>
        <v>5641.7999999999993</v>
      </c>
      <c r="J20" s="70">
        <f t="shared" ca="1" si="3"/>
        <v>14.462619321147233</v>
      </c>
      <c r="K20" s="83">
        <f t="shared" ca="1" si="4"/>
        <v>81595.205686048444</v>
      </c>
      <c r="L20" s="89">
        <f t="shared" si="5"/>
        <v>0</v>
      </c>
      <c r="M20" s="90">
        <f t="shared" si="6"/>
        <v>0</v>
      </c>
      <c r="N20" s="70">
        <f t="shared" ca="1" si="7"/>
        <v>1</v>
      </c>
      <c r="O20" s="70">
        <f t="shared" ca="1" si="8"/>
        <v>14.462619321147233</v>
      </c>
    </row>
    <row r="21" spans="1:18" x14ac:dyDescent="0.2">
      <c r="A21" s="70" t="str">
        <f>Data2013!A66</f>
        <v>P07</v>
      </c>
      <c r="B21" s="71">
        <f>Data2013!B66</f>
        <v>17661</v>
      </c>
      <c r="C21" s="71">
        <f>Data2013!C66</f>
        <v>39600</v>
      </c>
      <c r="D21" s="88" t="str">
        <f>Data2013!D66</f>
        <v>M</v>
      </c>
      <c r="E21" s="87">
        <f>Data2013!E66</f>
        <v>1441.73</v>
      </c>
      <c r="F21" s="87" t="str">
        <f>RIGHT(Data2013!F66,LEN(Data2013!F66)-1)</f>
        <v>0</v>
      </c>
      <c r="G21" s="87">
        <f t="shared" si="0"/>
        <v>66</v>
      </c>
      <c r="H21" s="87">
        <f t="shared" si="1"/>
        <v>60</v>
      </c>
      <c r="I21" s="91">
        <f t="shared" si="2"/>
        <v>17300.760000000002</v>
      </c>
      <c r="J21" s="70">
        <f t="shared" ca="1" si="3"/>
        <v>11.784336319025638</v>
      </c>
      <c r="K21" s="83">
        <f t="shared" ca="1" si="4"/>
        <v>203877.97441474602</v>
      </c>
      <c r="L21" s="89">
        <f t="shared" si="5"/>
        <v>0</v>
      </c>
      <c r="M21" s="90">
        <f t="shared" si="6"/>
        <v>0</v>
      </c>
      <c r="N21" s="70">
        <f t="shared" ca="1" si="7"/>
        <v>1</v>
      </c>
      <c r="O21" s="70">
        <f t="shared" ca="1" si="8"/>
        <v>11.784336319025638</v>
      </c>
    </row>
    <row r="22" spans="1:18" x14ac:dyDescent="0.2">
      <c r="A22" s="70" t="str">
        <f>Data2013!A67</f>
        <v>P10</v>
      </c>
      <c r="B22" s="71">
        <f>Data2013!B67</f>
        <v>14911</v>
      </c>
      <c r="C22" s="71">
        <f>Data2013!C67</f>
        <v>37926</v>
      </c>
      <c r="D22" s="88" t="str">
        <f>Data2013!D67</f>
        <v>F</v>
      </c>
      <c r="E22" s="87">
        <f>Data2013!E67</f>
        <v>907.33</v>
      </c>
      <c r="F22" s="87" t="str">
        <f>RIGHT(Data2013!F67,LEN(Data2013!F67)-1)</f>
        <v>15</v>
      </c>
      <c r="G22" s="87">
        <f t="shared" si="0"/>
        <v>73</v>
      </c>
      <c r="H22" s="87">
        <f t="shared" si="1"/>
        <v>63</v>
      </c>
      <c r="I22" s="91">
        <f t="shared" si="2"/>
        <v>10887.960000000001</v>
      </c>
      <c r="J22" s="70">
        <f t="shared" ca="1" si="3"/>
        <v>10.651823055891478</v>
      </c>
      <c r="K22" s="83">
        <f t="shared" ca="1" si="4"/>
        <v>115976.62335962419</v>
      </c>
      <c r="L22" s="89">
        <f t="shared" si="5"/>
        <v>5</v>
      </c>
      <c r="M22" s="90">
        <f t="shared" si="6"/>
        <v>4.4709335436550122</v>
      </c>
      <c r="N22" s="70">
        <f t="shared" ca="1" si="7"/>
        <v>0.71526379826408371</v>
      </c>
      <c r="O22" s="70">
        <f t="shared" ca="1" si="8"/>
        <v>8.6414124791961164</v>
      </c>
    </row>
    <row r="23" spans="1:18" x14ac:dyDescent="0.2">
      <c r="A23" s="70" t="str">
        <f>Data2013!A68</f>
        <v>A01</v>
      </c>
      <c r="B23" s="71">
        <f>Data2013!B68</f>
        <v>16696</v>
      </c>
      <c r="C23" s="71">
        <f>Data2013!C68</f>
        <v>41275</v>
      </c>
      <c r="D23" s="88" t="str">
        <f>Data2013!D68</f>
        <v>M</v>
      </c>
      <c r="E23" s="87">
        <f>Data2013!E68</f>
        <v>3478.96</v>
      </c>
      <c r="F23" s="87" t="str">
        <f>RIGHT(Data2013!F68,LEN(Data2013!F68)-1)</f>
        <v>15</v>
      </c>
      <c r="G23" s="87">
        <f t="shared" si="0"/>
        <v>68</v>
      </c>
      <c r="H23" s="87">
        <f t="shared" si="1"/>
        <v>67</v>
      </c>
      <c r="I23" s="91">
        <f t="shared" si="2"/>
        <v>41747.520000000004</v>
      </c>
      <c r="J23" s="70">
        <f t="shared" ca="1" si="3"/>
        <v>12.422679040190738</v>
      </c>
      <c r="K23" s="83">
        <f t="shared" ca="1" si="4"/>
        <v>518616.04168394371</v>
      </c>
      <c r="L23" s="89">
        <f t="shared" si="5"/>
        <v>14</v>
      </c>
      <c r="M23" s="90">
        <f t="shared" si="6"/>
        <v>10.315747185937802</v>
      </c>
      <c r="N23" s="70">
        <f t="shared" ca="1" si="7"/>
        <v>0.33975352925974112</v>
      </c>
      <c r="O23" s="70">
        <f t="shared" ca="1" si="8"/>
        <v>6.2013538427210566</v>
      </c>
      <c r="Q23" s="48">
        <f t="shared" ref="Q23:Q28" si="9">I23</f>
        <v>41747.520000000004</v>
      </c>
    </row>
    <row r="24" spans="1:18" x14ac:dyDescent="0.2">
      <c r="A24" s="70" t="str">
        <f>Data2013!A69</f>
        <v>A03</v>
      </c>
      <c r="B24" s="71">
        <f>Data2013!B69</f>
        <v>17645</v>
      </c>
      <c r="C24" s="71">
        <f>Data2013!C69</f>
        <v>41609</v>
      </c>
      <c r="D24" s="88" t="str">
        <f>Data2013!D69</f>
        <v>F</v>
      </c>
      <c r="E24" s="87">
        <f>Data2013!E69</f>
        <v>2852.19</v>
      </c>
      <c r="F24" s="87" t="str">
        <f>RIGHT(Data2013!F69,LEN(Data2013!F69)-1)</f>
        <v>10</v>
      </c>
      <c r="G24" s="87">
        <f t="shared" si="0"/>
        <v>66</v>
      </c>
      <c r="H24" s="87">
        <f t="shared" si="1"/>
        <v>66</v>
      </c>
      <c r="I24" s="91">
        <f t="shared" si="2"/>
        <v>34226.28</v>
      </c>
      <c r="J24" s="70">
        <f t="shared" ca="1" si="3"/>
        <v>13.14349283921301</v>
      </c>
      <c r="K24" s="83">
        <f t="shared" ca="1" si="4"/>
        <v>449852.86609289947</v>
      </c>
      <c r="L24" s="89">
        <f t="shared" si="5"/>
        <v>10</v>
      </c>
      <c r="M24" s="90">
        <f t="shared" si="6"/>
        <v>8.0160300016539257</v>
      </c>
      <c r="N24" s="70">
        <f t="shared" ca="1" si="7"/>
        <v>0.54669203344754014</v>
      </c>
      <c r="O24" s="70">
        <f t="shared" ca="1" si="8"/>
        <v>9.3790699769747246</v>
      </c>
      <c r="Q24" s="48">
        <f t="shared" si="9"/>
        <v>34226.28</v>
      </c>
    </row>
    <row r="25" spans="1:18" x14ac:dyDescent="0.2">
      <c r="A25" s="70" t="str">
        <f>Data2013!A70</f>
        <v>A04</v>
      </c>
      <c r="B25" s="71">
        <f>Data2013!B70</f>
        <v>17937</v>
      </c>
      <c r="C25" s="71">
        <f>Data2013!C70</f>
        <v>41456</v>
      </c>
      <c r="D25" s="88" t="str">
        <f>Data2013!D70</f>
        <v>M</v>
      </c>
      <c r="E25" s="87">
        <f>Data2013!E70</f>
        <v>3986.13</v>
      </c>
      <c r="F25" s="87" t="str">
        <f>RIGHT(Data2013!F70,LEN(Data2013!F70)-1)</f>
        <v>5</v>
      </c>
      <c r="G25" s="87">
        <f t="shared" si="0"/>
        <v>65</v>
      </c>
      <c r="H25" s="87">
        <f t="shared" si="1"/>
        <v>64</v>
      </c>
      <c r="I25" s="91">
        <f t="shared" si="2"/>
        <v>47833.56</v>
      </c>
      <c r="J25" s="70">
        <f t="shared" ca="1" si="3"/>
        <v>12.184544613193895</v>
      </c>
      <c r="K25" s="83">
        <f t="shared" ca="1" si="4"/>
        <v>582830.14582788688</v>
      </c>
      <c r="L25" s="89">
        <f t="shared" si="5"/>
        <v>4</v>
      </c>
      <c r="M25" s="90">
        <f t="shared" si="6"/>
        <v>3.6577561299737025</v>
      </c>
      <c r="N25" s="70">
        <f t="shared" ca="1" si="7"/>
        <v>0.78833814535153168</v>
      </c>
      <c r="O25" s="70">
        <f t="shared" ca="1" si="8"/>
        <v>10.816156155196538</v>
      </c>
      <c r="Q25" s="48">
        <f t="shared" si="9"/>
        <v>47833.56</v>
      </c>
    </row>
    <row r="26" spans="1:18" x14ac:dyDescent="0.2">
      <c r="A26" s="70" t="str">
        <f>Data2013!A71</f>
        <v>A10</v>
      </c>
      <c r="B26" s="71">
        <f>Data2013!B71</f>
        <v>19689</v>
      </c>
      <c r="C26" s="71">
        <f>Data2013!C71</f>
        <v>41426</v>
      </c>
      <c r="D26" s="88" t="str">
        <f>Data2013!D71</f>
        <v>F</v>
      </c>
      <c r="E26" s="87">
        <f>Data2013!E71</f>
        <v>1469.49</v>
      </c>
      <c r="F26" s="87" t="str">
        <f>RIGHT(Data2013!F71,LEN(Data2013!F71)-1)</f>
        <v>0</v>
      </c>
      <c r="G26" s="87">
        <f t="shared" si="0"/>
        <v>60</v>
      </c>
      <c r="H26" s="87">
        <f t="shared" si="1"/>
        <v>60</v>
      </c>
      <c r="I26" s="91">
        <f t="shared" si="2"/>
        <v>17633.88</v>
      </c>
      <c r="J26" s="70">
        <f t="shared" ca="1" si="3"/>
        <v>14.462619321147233</v>
      </c>
      <c r="K26" s="83">
        <f t="shared" ca="1" si="4"/>
        <v>255032.0935947918</v>
      </c>
      <c r="L26" s="89">
        <f t="shared" si="5"/>
        <v>0</v>
      </c>
      <c r="M26" s="90">
        <f t="shared" si="6"/>
        <v>0</v>
      </c>
      <c r="N26" s="70">
        <f t="shared" ca="1" si="7"/>
        <v>1</v>
      </c>
      <c r="O26" s="70">
        <f t="shared" ca="1" si="8"/>
        <v>14.462619321147233</v>
      </c>
      <c r="Q26" s="48">
        <f t="shared" si="9"/>
        <v>17633.88</v>
      </c>
      <c r="R26" s="66"/>
    </row>
    <row r="27" spans="1:18" x14ac:dyDescent="0.2">
      <c r="A27" s="70" t="str">
        <f>Data2013!A72</f>
        <v>A14</v>
      </c>
      <c r="B27" s="71">
        <f>Data2013!B72</f>
        <v>20857</v>
      </c>
      <c r="C27" s="71">
        <f>Data2013!C72</f>
        <v>41334</v>
      </c>
      <c r="D27" s="88" t="str">
        <f>Data2013!D72</f>
        <v>M</v>
      </c>
      <c r="E27" s="87">
        <f>Data2013!E72</f>
        <v>2041.59</v>
      </c>
      <c r="F27" s="87" t="str">
        <f>RIGHT(Data2013!F72,LEN(Data2013!F72)-1)</f>
        <v>10</v>
      </c>
      <c r="G27" s="87">
        <f t="shared" si="0"/>
        <v>57</v>
      </c>
      <c r="H27" s="87">
        <f t="shared" si="1"/>
        <v>56</v>
      </c>
      <c r="I27" s="91">
        <f t="shared" si="2"/>
        <v>24499.079999999998</v>
      </c>
      <c r="J27" s="70">
        <f t="shared" ca="1" si="3"/>
        <v>14.664971675186841</v>
      </c>
      <c r="K27" s="83">
        <f t="shared" ca="1" si="4"/>
        <v>359278.3142681364</v>
      </c>
      <c r="L27" s="89">
        <f t="shared" si="5"/>
        <v>9</v>
      </c>
      <c r="M27" s="90">
        <f t="shared" si="6"/>
        <v>7.3712446697275587</v>
      </c>
      <c r="N27" s="70">
        <f t="shared" ca="1" si="7"/>
        <v>0.61893405008168911</v>
      </c>
      <c r="O27" s="70">
        <f t="shared" ca="1" si="8"/>
        <v>11.784336319025638</v>
      </c>
      <c r="P27"/>
      <c r="Q27" s="48">
        <f t="shared" si="9"/>
        <v>24499.079999999998</v>
      </c>
    </row>
    <row r="28" spans="1:18" ht="13.5" thickBot="1" x14ac:dyDescent="0.25">
      <c r="A28" s="70" t="str">
        <f>Data2013!A73</f>
        <v>D02</v>
      </c>
      <c r="B28" s="71">
        <f>Data2013!B73</f>
        <v>20516</v>
      </c>
      <c r="C28" s="71">
        <f>Data2013!C73</f>
        <v>41579</v>
      </c>
      <c r="D28" s="88" t="str">
        <f>Data2013!D73</f>
        <v>M</v>
      </c>
      <c r="E28" s="87">
        <f>Data2013!E73</f>
        <v>316.08</v>
      </c>
      <c r="F28" s="87" t="str">
        <f>RIGHT(Data2013!F73,LEN(Data2013!F73)-1)</f>
        <v>15</v>
      </c>
      <c r="G28" s="87">
        <f t="shared" si="0"/>
        <v>58</v>
      </c>
      <c r="H28" s="87">
        <f t="shared" si="1"/>
        <v>58</v>
      </c>
      <c r="I28" s="91">
        <f t="shared" si="2"/>
        <v>3792.96</v>
      </c>
      <c r="J28" s="70">
        <f t="shared" ca="1" si="3"/>
        <v>14.779830248693004</v>
      </c>
      <c r="K28" s="83">
        <f t="shared" ca="1" si="4"/>
        <v>56059.30494008262</v>
      </c>
      <c r="L28" s="89">
        <f t="shared" si="5"/>
        <v>15</v>
      </c>
      <c r="M28" s="90">
        <f t="shared" si="6"/>
        <v>10.827010924050345</v>
      </c>
      <c r="N28" s="70">
        <f t="shared" ca="1" si="7"/>
        <v>0.4192595993773533</v>
      </c>
      <c r="O28" s="70">
        <f t="shared" ca="1" si="8"/>
        <v>9.4280949810404611</v>
      </c>
      <c r="Q28" s="48">
        <f t="shared" si="9"/>
        <v>3792.96</v>
      </c>
    </row>
    <row r="29" spans="1:18" ht="13.5" thickBot="1" x14ac:dyDescent="0.25">
      <c r="I29" s="58"/>
      <c r="J29" s="59" t="s">
        <v>143</v>
      </c>
      <c r="K29" s="61">
        <f ca="1">SUM(K15:K28)</f>
        <v>3271674.9560829457</v>
      </c>
      <c r="Q29" s="48">
        <f>SUM(Q23:Q28)</f>
        <v>169733.27999999997</v>
      </c>
    </row>
    <row r="30" spans="1:18" x14ac:dyDescent="0.2">
      <c r="F30" s="67"/>
    </row>
    <row r="31" spans="1:18" s="53" customFormat="1" x14ac:dyDescent="0.2">
      <c r="A31" s="52" t="s">
        <v>148</v>
      </c>
    </row>
    <row r="32" spans="1:18" x14ac:dyDescent="0.2">
      <c r="A32" s="34" t="s">
        <v>132</v>
      </c>
      <c r="B32" s="54">
        <v>3.5000000000000003E-2</v>
      </c>
      <c r="C32" s="78" t="s">
        <v>169</v>
      </c>
      <c r="D32" s="31" t="str">
        <f>"'"&amp;"Male"&amp;B33&amp;"'!"</f>
        <v>'Male2020'!</v>
      </c>
      <c r="G32" s="162">
        <v>3.5000000000000003E-2</v>
      </c>
      <c r="H32" s="163">
        <v>4065564.6382767353</v>
      </c>
    </row>
    <row r="33" spans="1:15" x14ac:dyDescent="0.2">
      <c r="A33" s="68" t="s">
        <v>176</v>
      </c>
      <c r="B33" s="86">
        <v>2020</v>
      </c>
      <c r="C33" s="78" t="s">
        <v>170</v>
      </c>
      <c r="D33" s="31" t="str">
        <f>"'"&amp;"Female"&amp;B33&amp;"'!"</f>
        <v>'Female2020'!</v>
      </c>
      <c r="G33" s="164" t="s">
        <v>253</v>
      </c>
      <c r="H33" s="138">
        <v>38</v>
      </c>
    </row>
    <row r="34" spans="1:15" x14ac:dyDescent="0.2">
      <c r="A34" s="34"/>
      <c r="B34" s="54"/>
      <c r="C34" s="79" t="s">
        <v>172</v>
      </c>
      <c r="D34" s="31" t="s">
        <v>245</v>
      </c>
      <c r="G34" s="164" t="s">
        <v>254</v>
      </c>
      <c r="H34" s="138">
        <v>56</v>
      </c>
    </row>
    <row r="35" spans="1:15" x14ac:dyDescent="0.2">
      <c r="A35" s="34"/>
      <c r="B35" s="54"/>
      <c r="C35" s="79" t="s">
        <v>174</v>
      </c>
      <c r="D35" s="31" t="s">
        <v>246</v>
      </c>
    </row>
    <row r="36" spans="1:15" x14ac:dyDescent="0.2">
      <c r="A36" s="34"/>
      <c r="C36" s="80" t="s">
        <v>173</v>
      </c>
      <c r="D36" s="81">
        <v>38</v>
      </c>
    </row>
    <row r="37" spans="1:15" x14ac:dyDescent="0.2">
      <c r="A37" s="34"/>
      <c r="C37" s="80" t="s">
        <v>177</v>
      </c>
      <c r="D37" s="81">
        <f>D36-3</f>
        <v>35</v>
      </c>
    </row>
    <row r="39" spans="1:15" s="53" customFormat="1" x14ac:dyDescent="0.2">
      <c r="A39" s="52" t="s">
        <v>149</v>
      </c>
    </row>
    <row r="40" spans="1:15" ht="63.75" x14ac:dyDescent="0.2">
      <c r="A40" s="55" t="s">
        <v>4</v>
      </c>
      <c r="B40" s="55" t="s">
        <v>6</v>
      </c>
      <c r="C40" s="55" t="s">
        <v>10</v>
      </c>
      <c r="D40" s="55" t="s">
        <v>5</v>
      </c>
      <c r="E40" s="55" t="s">
        <v>9</v>
      </c>
      <c r="F40" s="55" t="s">
        <v>150</v>
      </c>
      <c r="G40" s="55" t="s">
        <v>136</v>
      </c>
      <c r="H40" s="55" t="s">
        <v>151</v>
      </c>
      <c r="I40" s="56" t="s">
        <v>139</v>
      </c>
      <c r="J40" s="55" t="s">
        <v>104</v>
      </c>
      <c r="K40" s="56" t="s">
        <v>140</v>
      </c>
      <c r="L40" s="64" t="s">
        <v>152</v>
      </c>
      <c r="M40" s="55" t="s">
        <v>153</v>
      </c>
      <c r="N40" s="55" t="s">
        <v>154</v>
      </c>
      <c r="O40" s="55" t="s">
        <v>155</v>
      </c>
    </row>
    <row r="41" spans="1:15" x14ac:dyDescent="0.2">
      <c r="A41" s="70" t="str">
        <f t="shared" ref="A41:I41" si="10">A15</f>
        <v>P01</v>
      </c>
      <c r="B41" s="71">
        <f t="shared" si="10"/>
        <v>14929</v>
      </c>
      <c r="C41" s="71">
        <f t="shared" si="10"/>
        <v>38687</v>
      </c>
      <c r="D41" s="88" t="str">
        <f t="shared" si="10"/>
        <v>F</v>
      </c>
      <c r="E41" s="87">
        <f t="shared" si="10"/>
        <v>903.48</v>
      </c>
      <c r="F41" s="87" t="str">
        <f t="shared" si="10"/>
        <v>5</v>
      </c>
      <c r="G41" s="87">
        <f t="shared" si="10"/>
        <v>73</v>
      </c>
      <c r="H41" s="87">
        <f t="shared" si="10"/>
        <v>65</v>
      </c>
      <c r="I41" s="91">
        <f t="shared" si="10"/>
        <v>10841.76</v>
      </c>
      <c r="J41" s="70">
        <f ca="1">M41+N41*O41</f>
        <v>11.495705973645991</v>
      </c>
      <c r="K41" s="83">
        <f ca="1">J41*I41</f>
        <v>124633.68519683617</v>
      </c>
      <c r="L41" s="89">
        <f>L15</f>
        <v>0</v>
      </c>
      <c r="M41" s="90">
        <f>PV((1+$B$32)^(1/12) - 1,L41*12, -1/12, ,1)</f>
        <v>0</v>
      </c>
      <c r="N41" s="70">
        <f ca="1">IF(D41="M", VLOOKUP(G41+L41,INDIRECT($D$6&amp;$D$9),$D$37), VLOOKUP(G41+L41,INDIRECT($D$7&amp;$D$9),$D$37))/IF(D41="M", VLOOKUP(G41,INDIRECT($D$6&amp;$D$9),$D$37), VLOOKUP(G41,INDIRECT($D$7&amp;$D$9),$D$37))</f>
        <v>1</v>
      </c>
      <c r="O41" s="70">
        <f ca="1">IF(D41="M", VLOOKUP(G41+L41,INDIRECT($D$6&amp;$D$9),$D$36), VLOOKUP(G41+L41,INDIRECT($D$7&amp;$D$9),$D$36))</f>
        <v>11.495705973645991</v>
      </c>
    </row>
    <row r="42" spans="1:15" x14ac:dyDescent="0.2">
      <c r="A42" s="70" t="str">
        <f t="shared" ref="A42:I54" si="11">A16</f>
        <v>P02</v>
      </c>
      <c r="B42" s="71">
        <f t="shared" si="11"/>
        <v>14917</v>
      </c>
      <c r="C42" s="71">
        <f t="shared" si="11"/>
        <v>38687</v>
      </c>
      <c r="D42" s="88" t="str">
        <f t="shared" si="11"/>
        <v>M</v>
      </c>
      <c r="E42" s="87">
        <f t="shared" si="11"/>
        <v>621.29999999999995</v>
      </c>
      <c r="F42" s="87" t="str">
        <f t="shared" si="11"/>
        <v>15</v>
      </c>
      <c r="G42" s="87">
        <f t="shared" si="11"/>
        <v>73</v>
      </c>
      <c r="H42" s="87">
        <f t="shared" si="11"/>
        <v>65</v>
      </c>
      <c r="I42" s="91">
        <f t="shared" si="11"/>
        <v>7455.5999999999995</v>
      </c>
      <c r="J42" s="70">
        <f t="shared" ref="J42:J54" ca="1" si="12">M42+N42*O42</f>
        <v>10.807387401509963</v>
      </c>
      <c r="K42" s="83">
        <f t="shared" ref="K42:K54" ca="1" si="13">J42*I42</f>
        <v>80575.557510697676</v>
      </c>
      <c r="L42" s="89">
        <f t="shared" ref="L42:L54" si="14">L16</f>
        <v>7</v>
      </c>
      <c r="M42" s="90">
        <f t="shared" ref="M42:M54" si="15">PV((1+$B$32)^(1/12) - 1,L42*12, -1/12, ,1)</f>
        <v>6.2298562980437486</v>
      </c>
      <c r="N42" s="70">
        <f t="shared" ref="N42:N54" ca="1" si="16">IF(D42="M", VLOOKUP(G42+L42,INDIRECT($D$6&amp;$D$9),$D$37), VLOOKUP(G42+L42,INDIRECT($D$7&amp;$D$9),$D$37))/IF(D42="M", VLOOKUP(G42,INDIRECT($D$6&amp;$D$9),$D$37), VLOOKUP(G42,INDIRECT($D$7&amp;$D$9),$D$37))</f>
        <v>0.62543114683853007</v>
      </c>
      <c r="O42" s="70">
        <f t="shared" ref="O42:O54" ca="1" si="17">IF(D42="M", VLOOKUP(G42+L42,INDIRECT($D$6&amp;$D$9),$D$36), VLOOKUP(G42+L42,INDIRECT($D$7&amp;$D$9),$D$36))</f>
        <v>7.3190008630126826</v>
      </c>
    </row>
    <row r="43" spans="1:15" x14ac:dyDescent="0.2">
      <c r="A43" s="70" t="str">
        <f t="shared" si="11"/>
        <v>P03</v>
      </c>
      <c r="B43" s="71">
        <f t="shared" si="11"/>
        <v>20195</v>
      </c>
      <c r="C43" s="71">
        <f t="shared" si="11"/>
        <v>40664</v>
      </c>
      <c r="D43" s="88" t="str">
        <f t="shared" si="11"/>
        <v>M</v>
      </c>
      <c r="E43" s="87">
        <f t="shared" si="11"/>
        <v>565.45000000000005</v>
      </c>
      <c r="F43" s="87" t="str">
        <f t="shared" si="11"/>
        <v>10</v>
      </c>
      <c r="G43" s="87">
        <f t="shared" si="11"/>
        <v>59</v>
      </c>
      <c r="H43" s="87">
        <f t="shared" si="11"/>
        <v>56</v>
      </c>
      <c r="I43" s="91">
        <f t="shared" si="11"/>
        <v>6785.4000000000005</v>
      </c>
      <c r="J43" s="70">
        <f t="shared" ca="1" si="12"/>
        <v>16.009261651561104</v>
      </c>
      <c r="K43" s="83">
        <f t="shared" ca="1" si="13"/>
        <v>108629.24401050272</v>
      </c>
      <c r="L43" s="89">
        <f t="shared" si="14"/>
        <v>7</v>
      </c>
      <c r="M43" s="90">
        <f t="shared" si="15"/>
        <v>6.2298562980437486</v>
      </c>
      <c r="N43" s="70">
        <f t="shared" ca="1" si="16"/>
        <v>0.74483330714331897</v>
      </c>
      <c r="O43" s="70">
        <f t="shared" ca="1" si="17"/>
        <v>13.129656340187841</v>
      </c>
    </row>
    <row r="44" spans="1:15" x14ac:dyDescent="0.2">
      <c r="A44" s="70" t="str">
        <f t="shared" si="11"/>
        <v>P04</v>
      </c>
      <c r="B44" s="71">
        <f t="shared" si="11"/>
        <v>17495</v>
      </c>
      <c r="C44" s="71">
        <f t="shared" si="11"/>
        <v>37591</v>
      </c>
      <c r="D44" s="88" t="str">
        <f t="shared" si="11"/>
        <v>F</v>
      </c>
      <c r="E44" s="87">
        <f t="shared" si="11"/>
        <v>1082.33</v>
      </c>
      <c r="F44" s="87" t="str">
        <f t="shared" si="11"/>
        <v>0</v>
      </c>
      <c r="G44" s="87">
        <f t="shared" si="11"/>
        <v>66</v>
      </c>
      <c r="H44" s="87">
        <f t="shared" si="11"/>
        <v>55</v>
      </c>
      <c r="I44" s="91">
        <f t="shared" si="11"/>
        <v>12987.96</v>
      </c>
      <c r="J44" s="70">
        <f t="shared" ca="1" si="12"/>
        <v>14.311374801364693</v>
      </c>
      <c r="K44" s="83">
        <f t="shared" ca="1" si="13"/>
        <v>185875.56346513255</v>
      </c>
      <c r="L44" s="89">
        <f t="shared" si="14"/>
        <v>0</v>
      </c>
      <c r="M44" s="90">
        <f t="shared" si="15"/>
        <v>0</v>
      </c>
      <c r="N44" s="70">
        <f t="shared" ca="1" si="16"/>
        <v>1</v>
      </c>
      <c r="O44" s="70">
        <f t="shared" ca="1" si="17"/>
        <v>14.311374801364693</v>
      </c>
    </row>
    <row r="45" spans="1:15" x14ac:dyDescent="0.2">
      <c r="A45" s="70" t="str">
        <f t="shared" si="11"/>
        <v>P05</v>
      </c>
      <c r="B45" s="71">
        <f t="shared" si="11"/>
        <v>19661</v>
      </c>
      <c r="C45" s="71">
        <f t="shared" si="11"/>
        <v>40787</v>
      </c>
      <c r="D45" s="88" t="str">
        <f t="shared" si="11"/>
        <v>F</v>
      </c>
      <c r="E45" s="87">
        <f t="shared" si="11"/>
        <v>1143.45</v>
      </c>
      <c r="F45" s="87" t="str">
        <f t="shared" si="11"/>
        <v>10</v>
      </c>
      <c r="G45" s="87">
        <f t="shared" si="11"/>
        <v>60</v>
      </c>
      <c r="H45" s="87">
        <f t="shared" si="11"/>
        <v>58</v>
      </c>
      <c r="I45" s="91">
        <f t="shared" si="11"/>
        <v>13721.400000000001</v>
      </c>
      <c r="J45" s="70">
        <f t="shared" ca="1" si="12"/>
        <v>16.726045333729981</v>
      </c>
      <c r="K45" s="83">
        <f t="shared" ca="1" si="13"/>
        <v>229504.7584422426</v>
      </c>
      <c r="L45" s="89">
        <f t="shared" si="14"/>
        <v>8</v>
      </c>
      <c r="M45" s="90">
        <f t="shared" si="15"/>
        <v>7.0035893648788177</v>
      </c>
      <c r="N45" s="70">
        <f t="shared" ca="1" si="16"/>
        <v>0.71829320733039537</v>
      </c>
      <c r="O45" s="70">
        <f t="shared" ca="1" si="17"/>
        <v>13.535497579025691</v>
      </c>
    </row>
    <row r="46" spans="1:15" x14ac:dyDescent="0.2">
      <c r="A46" s="70" t="str">
        <f t="shared" si="11"/>
        <v>P06</v>
      </c>
      <c r="B46" s="71">
        <f t="shared" si="11"/>
        <v>19733</v>
      </c>
      <c r="C46" s="71">
        <f t="shared" si="11"/>
        <v>40087</v>
      </c>
      <c r="D46" s="88" t="str">
        <f t="shared" si="11"/>
        <v>F</v>
      </c>
      <c r="E46" s="87">
        <f t="shared" si="11"/>
        <v>470.15</v>
      </c>
      <c r="F46" s="87" t="str">
        <f t="shared" si="11"/>
        <v>0</v>
      </c>
      <c r="G46" s="87">
        <f t="shared" si="11"/>
        <v>60</v>
      </c>
      <c r="H46" s="87">
        <f t="shared" si="11"/>
        <v>56</v>
      </c>
      <c r="I46" s="91">
        <f t="shared" si="11"/>
        <v>5641.7999999999993</v>
      </c>
      <c r="J46" s="70">
        <f t="shared" ca="1" si="12"/>
        <v>16.577238506730957</v>
      </c>
      <c r="K46" s="83">
        <f t="shared" ca="1" si="13"/>
        <v>93525.464207274708</v>
      </c>
      <c r="L46" s="89">
        <f t="shared" si="14"/>
        <v>0</v>
      </c>
      <c r="M46" s="90">
        <f t="shared" si="15"/>
        <v>0</v>
      </c>
      <c r="N46" s="70">
        <f t="shared" ca="1" si="16"/>
        <v>1</v>
      </c>
      <c r="O46" s="70">
        <f t="shared" ca="1" si="17"/>
        <v>16.577238506730957</v>
      </c>
    </row>
    <row r="47" spans="1:15" x14ac:dyDescent="0.2">
      <c r="A47" s="70" t="str">
        <f t="shared" si="11"/>
        <v>P07</v>
      </c>
      <c r="B47" s="71">
        <f t="shared" si="11"/>
        <v>17661</v>
      </c>
      <c r="C47" s="71">
        <f t="shared" si="11"/>
        <v>39600</v>
      </c>
      <c r="D47" s="88" t="str">
        <f t="shared" si="11"/>
        <v>M</v>
      </c>
      <c r="E47" s="87">
        <f t="shared" si="11"/>
        <v>1441.73</v>
      </c>
      <c r="F47" s="87" t="str">
        <f t="shared" si="11"/>
        <v>0</v>
      </c>
      <c r="G47" s="87">
        <f t="shared" si="11"/>
        <v>66</v>
      </c>
      <c r="H47" s="87">
        <f t="shared" si="11"/>
        <v>60</v>
      </c>
      <c r="I47" s="91">
        <f t="shared" si="11"/>
        <v>17300.760000000002</v>
      </c>
      <c r="J47" s="70">
        <f t="shared" ca="1" si="12"/>
        <v>13.129656340187841</v>
      </c>
      <c r="K47" s="83">
        <f t="shared" ca="1" si="13"/>
        <v>227153.03322406823</v>
      </c>
      <c r="L47" s="89">
        <f t="shared" si="14"/>
        <v>0</v>
      </c>
      <c r="M47" s="90">
        <f t="shared" si="15"/>
        <v>0</v>
      </c>
      <c r="N47" s="70">
        <f t="shared" ca="1" si="16"/>
        <v>1</v>
      </c>
      <c r="O47" s="70">
        <f t="shared" ca="1" si="17"/>
        <v>13.129656340187841</v>
      </c>
    </row>
    <row r="48" spans="1:15" x14ac:dyDescent="0.2">
      <c r="A48" s="70" t="str">
        <f t="shared" si="11"/>
        <v>P10</v>
      </c>
      <c r="B48" s="71">
        <f t="shared" si="11"/>
        <v>14911</v>
      </c>
      <c r="C48" s="71">
        <f t="shared" si="11"/>
        <v>37926</v>
      </c>
      <c r="D48" s="88" t="str">
        <f t="shared" si="11"/>
        <v>F</v>
      </c>
      <c r="E48" s="87">
        <f t="shared" si="11"/>
        <v>907.33</v>
      </c>
      <c r="F48" s="87" t="str">
        <f t="shared" si="11"/>
        <v>15</v>
      </c>
      <c r="G48" s="87">
        <f t="shared" si="11"/>
        <v>73</v>
      </c>
      <c r="H48" s="87">
        <f t="shared" si="11"/>
        <v>63</v>
      </c>
      <c r="I48" s="91">
        <f t="shared" si="11"/>
        <v>10887.960000000001</v>
      </c>
      <c r="J48" s="70">
        <f t="shared" ca="1" si="12"/>
        <v>11.694137271804234</v>
      </c>
      <c r="K48" s="83">
        <f t="shared" ca="1" si="13"/>
        <v>127325.29884991364</v>
      </c>
      <c r="L48" s="89">
        <f t="shared" si="14"/>
        <v>5</v>
      </c>
      <c r="M48" s="90">
        <f t="shared" si="15"/>
        <v>4.6002003693490616</v>
      </c>
      <c r="N48" s="70">
        <f t="shared" ca="1" si="16"/>
        <v>0.75951202428544939</v>
      </c>
      <c r="O48" s="70">
        <f t="shared" ca="1" si="17"/>
        <v>9.3401245479018762</v>
      </c>
    </row>
    <row r="49" spans="1:15" x14ac:dyDescent="0.2">
      <c r="A49" s="70" t="str">
        <f t="shared" si="11"/>
        <v>A01</v>
      </c>
      <c r="B49" s="71">
        <f t="shared" si="11"/>
        <v>16696</v>
      </c>
      <c r="C49" s="71">
        <f t="shared" si="11"/>
        <v>41275</v>
      </c>
      <c r="D49" s="88" t="str">
        <f t="shared" si="11"/>
        <v>M</v>
      </c>
      <c r="E49" s="87">
        <f t="shared" si="11"/>
        <v>3478.96</v>
      </c>
      <c r="F49" s="87" t="str">
        <f t="shared" si="11"/>
        <v>15</v>
      </c>
      <c r="G49" s="87">
        <f t="shared" si="11"/>
        <v>68</v>
      </c>
      <c r="H49" s="87">
        <f t="shared" si="11"/>
        <v>67</v>
      </c>
      <c r="I49" s="91">
        <f t="shared" si="11"/>
        <v>41747.520000000004</v>
      </c>
      <c r="J49" s="70">
        <f t="shared" ca="1" si="12"/>
        <v>13.767050044893367</v>
      </c>
      <c r="K49" s="83">
        <f t="shared" ca="1" si="13"/>
        <v>574740.19709018676</v>
      </c>
      <c r="L49" s="89">
        <f t="shared" si="14"/>
        <v>14</v>
      </c>
      <c r="M49" s="90">
        <f t="shared" si="15"/>
        <v>11.126467034665298</v>
      </c>
      <c r="N49" s="70">
        <f t="shared" ca="1" si="16"/>
        <v>0.4019347195071018</v>
      </c>
      <c r="O49" s="70">
        <f t="shared" ca="1" si="17"/>
        <v>6.5696812991578675</v>
      </c>
    </row>
    <row r="50" spans="1:15" x14ac:dyDescent="0.2">
      <c r="A50" s="70" t="str">
        <f t="shared" si="11"/>
        <v>A03</v>
      </c>
      <c r="B50" s="71">
        <f t="shared" si="11"/>
        <v>17645</v>
      </c>
      <c r="C50" s="71">
        <f t="shared" si="11"/>
        <v>41609</v>
      </c>
      <c r="D50" s="88" t="str">
        <f t="shared" si="11"/>
        <v>F</v>
      </c>
      <c r="E50" s="87">
        <f t="shared" si="11"/>
        <v>2852.19</v>
      </c>
      <c r="F50" s="87" t="str">
        <f t="shared" si="11"/>
        <v>10</v>
      </c>
      <c r="G50" s="87">
        <f t="shared" si="11"/>
        <v>66</v>
      </c>
      <c r="H50" s="87">
        <f t="shared" si="11"/>
        <v>66</v>
      </c>
      <c r="I50" s="91">
        <f t="shared" si="11"/>
        <v>34226.28</v>
      </c>
      <c r="J50" s="70">
        <f t="shared" ca="1" si="12"/>
        <v>14.763464815669018</v>
      </c>
      <c r="K50" s="83">
        <f t="shared" ca="1" si="13"/>
        <v>505298.48055123619</v>
      </c>
      <c r="L50" s="89">
        <f t="shared" si="14"/>
        <v>10</v>
      </c>
      <c r="M50" s="90">
        <f t="shared" si="15"/>
        <v>8.4734456425136386</v>
      </c>
      <c r="N50" s="70">
        <f t="shared" ca="1" si="16"/>
        <v>0.61642403467123286</v>
      </c>
      <c r="O50" s="70">
        <f t="shared" ca="1" si="17"/>
        <v>10.204045947867904</v>
      </c>
    </row>
    <row r="51" spans="1:15" x14ac:dyDescent="0.2">
      <c r="A51" s="70" t="str">
        <f t="shared" si="11"/>
        <v>A04</v>
      </c>
      <c r="B51" s="71">
        <f t="shared" si="11"/>
        <v>17937</v>
      </c>
      <c r="C51" s="71">
        <f t="shared" si="11"/>
        <v>41456</v>
      </c>
      <c r="D51" s="88" t="str">
        <f t="shared" si="11"/>
        <v>M</v>
      </c>
      <c r="E51" s="87">
        <f t="shared" si="11"/>
        <v>3986.13</v>
      </c>
      <c r="F51" s="87" t="str">
        <f t="shared" si="11"/>
        <v>5</v>
      </c>
      <c r="G51" s="87">
        <f t="shared" si="11"/>
        <v>65</v>
      </c>
      <c r="H51" s="87">
        <f t="shared" si="11"/>
        <v>64</v>
      </c>
      <c r="I51" s="91">
        <f t="shared" si="11"/>
        <v>47833.56</v>
      </c>
      <c r="J51" s="70">
        <f t="shared" ca="1" si="12"/>
        <v>13.61295612286483</v>
      </c>
      <c r="K51" s="83">
        <f t="shared" ca="1" si="13"/>
        <v>651156.15348042222</v>
      </c>
      <c r="L51" s="89">
        <f t="shared" si="14"/>
        <v>4</v>
      </c>
      <c r="M51" s="90">
        <f t="shared" si="15"/>
        <v>3.7423486876704497</v>
      </c>
      <c r="N51" s="70">
        <f t="shared" ca="1" si="16"/>
        <v>0.82711761242905124</v>
      </c>
      <c r="O51" s="70">
        <f t="shared" ca="1" si="17"/>
        <v>11.933741086961879</v>
      </c>
    </row>
    <row r="52" spans="1:15" x14ac:dyDescent="0.2">
      <c r="A52" s="70" t="str">
        <f t="shared" si="11"/>
        <v>A10</v>
      </c>
      <c r="B52" s="71">
        <f t="shared" si="11"/>
        <v>19689</v>
      </c>
      <c r="C52" s="71">
        <f t="shared" si="11"/>
        <v>41426</v>
      </c>
      <c r="D52" s="88" t="str">
        <f t="shared" si="11"/>
        <v>F</v>
      </c>
      <c r="E52" s="87">
        <f t="shared" si="11"/>
        <v>1469.49</v>
      </c>
      <c r="F52" s="87" t="str">
        <f t="shared" si="11"/>
        <v>0</v>
      </c>
      <c r="G52" s="87">
        <f t="shared" si="11"/>
        <v>60</v>
      </c>
      <c r="H52" s="87">
        <f t="shared" si="11"/>
        <v>60</v>
      </c>
      <c r="I52" s="91">
        <f t="shared" si="11"/>
        <v>17633.88</v>
      </c>
      <c r="J52" s="70">
        <f t="shared" ca="1" si="12"/>
        <v>16.577238506730957</v>
      </c>
      <c r="K52" s="83">
        <f t="shared" ca="1" si="13"/>
        <v>292321.03455907293</v>
      </c>
      <c r="L52" s="89">
        <f t="shared" si="14"/>
        <v>0</v>
      </c>
      <c r="M52" s="90">
        <f t="shared" si="15"/>
        <v>0</v>
      </c>
      <c r="N52" s="70">
        <f t="shared" ca="1" si="16"/>
        <v>1</v>
      </c>
      <c r="O52" s="70">
        <f t="shared" ca="1" si="17"/>
        <v>16.577238506730957</v>
      </c>
    </row>
    <row r="53" spans="1:15" x14ac:dyDescent="0.2">
      <c r="A53" s="70" t="str">
        <f t="shared" si="11"/>
        <v>A14</v>
      </c>
      <c r="B53" s="71">
        <f t="shared" si="11"/>
        <v>20857</v>
      </c>
      <c r="C53" s="71">
        <f t="shared" si="11"/>
        <v>41334</v>
      </c>
      <c r="D53" s="88" t="str">
        <f t="shared" si="11"/>
        <v>M</v>
      </c>
      <c r="E53" s="87">
        <f t="shared" si="11"/>
        <v>2041.59</v>
      </c>
      <c r="F53" s="87" t="str">
        <f t="shared" si="11"/>
        <v>10</v>
      </c>
      <c r="G53" s="87">
        <f t="shared" si="11"/>
        <v>57</v>
      </c>
      <c r="H53" s="87">
        <f t="shared" si="11"/>
        <v>56</v>
      </c>
      <c r="I53" s="91">
        <f t="shared" si="11"/>
        <v>24499.079999999998</v>
      </c>
      <c r="J53" s="70">
        <f t="shared" ca="1" si="12"/>
        <v>16.804748545103589</v>
      </c>
      <c r="K53" s="83">
        <f t="shared" ca="1" si="13"/>
        <v>411700.8789863764</v>
      </c>
      <c r="L53" s="89">
        <f t="shared" si="14"/>
        <v>9</v>
      </c>
      <c r="M53" s="90">
        <f t="shared" si="15"/>
        <v>7.7511575453957944</v>
      </c>
      <c r="N53" s="70">
        <f t="shared" ca="1" si="16"/>
        <v>0.68955277770646262</v>
      </c>
      <c r="O53" s="70">
        <f t="shared" ca="1" si="17"/>
        <v>13.129656340187841</v>
      </c>
    </row>
    <row r="54" spans="1:15" ht="13.5" thickBot="1" x14ac:dyDescent="0.25">
      <c r="A54" s="70" t="str">
        <f t="shared" si="11"/>
        <v>D02</v>
      </c>
      <c r="B54" s="71">
        <f t="shared" si="11"/>
        <v>20516</v>
      </c>
      <c r="C54" s="71">
        <f t="shared" si="11"/>
        <v>41579</v>
      </c>
      <c r="D54" s="88" t="str">
        <f t="shared" si="11"/>
        <v>M</v>
      </c>
      <c r="E54" s="87">
        <f t="shared" si="11"/>
        <v>316.08</v>
      </c>
      <c r="F54" s="87" t="str">
        <f t="shared" si="11"/>
        <v>15</v>
      </c>
      <c r="G54" s="87">
        <f t="shared" si="11"/>
        <v>58</v>
      </c>
      <c r="H54" s="87">
        <f t="shared" si="11"/>
        <v>58</v>
      </c>
      <c r="I54" s="91">
        <f t="shared" si="11"/>
        <v>3792.96</v>
      </c>
      <c r="J54" s="70">
        <f t="shared" ca="1" si="12"/>
        <v>16.888536043465091</v>
      </c>
      <c r="K54" s="83">
        <f t="shared" ca="1" si="13"/>
        <v>64057.54167142135</v>
      </c>
      <c r="L54" s="89">
        <f t="shared" si="14"/>
        <v>15</v>
      </c>
      <c r="M54" s="90">
        <f t="shared" si="15"/>
        <v>11.734614231179833</v>
      </c>
      <c r="N54" s="70">
        <f t="shared" ca="1" si="16"/>
        <v>0.50198211343059818</v>
      </c>
      <c r="O54" s="70">
        <f t="shared" ca="1" si="17"/>
        <v>10.267142343106245</v>
      </c>
    </row>
    <row r="55" spans="1:15" ht="13.5" thickBot="1" x14ac:dyDescent="0.25">
      <c r="I55" s="58"/>
      <c r="J55" s="59" t="s">
        <v>143</v>
      </c>
      <c r="K55" s="61">
        <f ca="1">SUM(K41:K54)</f>
        <v>3676496.8912453842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Data2012</vt:lpstr>
      <vt:lpstr>Summary2012</vt:lpstr>
      <vt:lpstr>Data2013</vt:lpstr>
      <vt:lpstr>Asset2013</vt:lpstr>
      <vt:lpstr>Summary2013</vt:lpstr>
      <vt:lpstr>GL2013</vt:lpstr>
      <vt:lpstr>Active2013</vt:lpstr>
      <vt:lpstr>Deferred2013</vt:lpstr>
      <vt:lpstr>Pensioner2013</vt:lpstr>
      <vt:lpstr>Active2012</vt:lpstr>
      <vt:lpstr>Active2013DR</vt:lpstr>
      <vt:lpstr>Active2013MORT</vt:lpstr>
      <vt:lpstr>Active2013SAL</vt:lpstr>
      <vt:lpstr>Active2013RA</vt:lpstr>
      <vt:lpstr>Active2013FORM</vt:lpstr>
      <vt:lpstr>Active2013OLDSAL</vt:lpstr>
      <vt:lpstr>ActiveGL</vt:lpstr>
      <vt:lpstr>Deferred2012</vt:lpstr>
      <vt:lpstr>Deferred2013DR</vt:lpstr>
      <vt:lpstr>Deferred2013MORT</vt:lpstr>
      <vt:lpstr>Deferred2013RA</vt:lpstr>
      <vt:lpstr>DeferredGL</vt:lpstr>
      <vt:lpstr>Pensioner2012</vt:lpstr>
      <vt:lpstr>Pensioner2013DR</vt:lpstr>
      <vt:lpstr>Pensioner2013MORT</vt:lpstr>
      <vt:lpstr>PensionerGL</vt:lpstr>
      <vt:lpstr>Male2015</vt:lpstr>
      <vt:lpstr>Female2015</vt:lpstr>
      <vt:lpstr>Male2020</vt:lpstr>
      <vt:lpstr>Female2020</vt:lpstr>
    </vt:vector>
  </TitlesOfParts>
  <Company>WCBC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Acma 475 Group Project</dc:title>
  <dc:creator>nesau@sfu.ca</dc:creator>
  <cp:lastModifiedBy>Elaine Esau</cp:lastModifiedBy>
  <cp:lastPrinted>2011-02-28T19:32:12Z</cp:lastPrinted>
  <dcterms:created xsi:type="dcterms:W3CDTF">2006-03-15T22:19:04Z</dcterms:created>
  <dcterms:modified xsi:type="dcterms:W3CDTF">2014-12-30T18:00:45Z</dcterms:modified>
  <cp:category>Pension Valuation</cp:category>
</cp:coreProperties>
</file>